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495" windowWidth="20760" windowHeight="11685" activeTab="3"/>
  </bookViews>
  <sheets>
    <sheet name="Rekapitulace stavby" sheetId="1" r:id="rId1"/>
    <sheet name="002 - Soupis prací - čp. ..." sheetId="2" r:id="rId2"/>
    <sheet name="003 - Soupis prací čp. 73" sheetId="3" r:id="rId3"/>
    <sheet name="Pokyny pro vyplnění" sheetId="4" r:id="rId4"/>
  </sheets>
  <definedNames>
    <definedName name="_xlnm._FilterDatabase" localSheetId="1" hidden="1">'002 - Soupis prací - čp. ...'!$C$92:$K$312</definedName>
    <definedName name="_xlnm._FilterDatabase" localSheetId="2" hidden="1">'003 - Soupis prací čp. 73'!$C$84:$K$166</definedName>
    <definedName name="_xlnm.Print_Titles" localSheetId="1">'002 - Soupis prací - čp. ...'!$92:$92</definedName>
    <definedName name="_xlnm.Print_Titles" localSheetId="2">'003 - Soupis prací čp. 73'!$84:$84</definedName>
    <definedName name="_xlnm.Print_Titles" localSheetId="0">'Rekapitulace stavby'!$49:$49</definedName>
    <definedName name="_xlnm.Print_Area" localSheetId="1">'002 - Soupis prací - čp. ...'!$C$4:$J$36,'002 - Soupis prací - čp. ...'!$C$42:$J$74,'002 - Soupis prací - čp. ...'!$C$80:$K$312</definedName>
    <definedName name="_xlnm.Print_Area" localSheetId="2">'003 - Soupis prací čp. 73'!$C$4:$J$36,'003 - Soupis prací čp. 73'!$C$42:$J$66,'003 - Soupis prací čp. 73'!$C$72:$K$166</definedName>
    <definedName name="_xlnm.Print_Area" localSheetId="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</definedNames>
  <calcPr calcId="145621"/>
</workbook>
</file>

<file path=xl/calcChain.xml><?xml version="1.0" encoding="utf-8"?>
<calcChain xmlns="http://schemas.openxmlformats.org/spreadsheetml/2006/main">
  <c r="AY53" i="1" l="1"/>
  <c r="AX53" i="1"/>
  <c r="BI166" i="3"/>
  <c r="BH166" i="3"/>
  <c r="BG166" i="3"/>
  <c r="BF166" i="3"/>
  <c r="T166" i="3"/>
  <c r="T165" i="3"/>
  <c r="R166" i="3"/>
  <c r="R165" i="3" s="1"/>
  <c r="P166" i="3"/>
  <c r="P165" i="3"/>
  <c r="BK166" i="3"/>
  <c r="BK165" i="3" s="1"/>
  <c r="J165" i="3" s="1"/>
  <c r="J65" i="3" s="1"/>
  <c r="J166" i="3"/>
  <c r="BE166" i="3" s="1"/>
  <c r="BI163" i="3"/>
  <c r="BH163" i="3"/>
  <c r="BG163" i="3"/>
  <c r="BF163" i="3"/>
  <c r="T163" i="3"/>
  <c r="T162" i="3"/>
  <c r="T161" i="3" s="1"/>
  <c r="R163" i="3"/>
  <c r="R162" i="3"/>
  <c r="R161" i="3"/>
  <c r="P163" i="3"/>
  <c r="P162" i="3" s="1"/>
  <c r="P161" i="3" s="1"/>
  <c r="BK163" i="3"/>
  <c r="BK162" i="3" s="1"/>
  <c r="J163" i="3"/>
  <c r="BE163" i="3" s="1"/>
  <c r="BI160" i="3"/>
  <c r="BH160" i="3"/>
  <c r="BG160" i="3"/>
  <c r="BF160" i="3"/>
  <c r="T160" i="3"/>
  <c r="T159" i="3" s="1"/>
  <c r="R160" i="3"/>
  <c r="R159" i="3"/>
  <c r="P160" i="3"/>
  <c r="P159" i="3" s="1"/>
  <c r="BK160" i="3"/>
  <c r="BK159" i="3"/>
  <c r="J159" i="3" s="1"/>
  <c r="J160" i="3"/>
  <c r="BE160" i="3"/>
  <c r="J62" i="3"/>
  <c r="BI158" i="3"/>
  <c r="BH158" i="3"/>
  <c r="BG158" i="3"/>
  <c r="BF158" i="3"/>
  <c r="T158" i="3"/>
  <c r="T157" i="3" s="1"/>
  <c r="R158" i="3"/>
  <c r="R157" i="3"/>
  <c r="P158" i="3"/>
  <c r="P157" i="3" s="1"/>
  <c r="BK158" i="3"/>
  <c r="BK157" i="3"/>
  <c r="J157" i="3" s="1"/>
  <c r="J158" i="3"/>
  <c r="BE158" i="3"/>
  <c r="J61" i="3"/>
  <c r="BI156" i="3"/>
  <c r="BH156" i="3"/>
  <c r="BG156" i="3"/>
  <c r="BF156" i="3"/>
  <c r="T156" i="3"/>
  <c r="R156" i="3"/>
  <c r="P156" i="3"/>
  <c r="BK156" i="3"/>
  <c r="J156" i="3"/>
  <c r="BE156" i="3" s="1"/>
  <c r="BI154" i="3"/>
  <c r="BH154" i="3"/>
  <c r="BG154" i="3"/>
  <c r="BF154" i="3"/>
  <c r="T154" i="3"/>
  <c r="R154" i="3"/>
  <c r="P154" i="3"/>
  <c r="BK154" i="3"/>
  <c r="J154" i="3"/>
  <c r="BE154" i="3"/>
  <c r="BI153" i="3"/>
  <c r="BH153" i="3"/>
  <c r="BG153" i="3"/>
  <c r="BF153" i="3"/>
  <c r="T153" i="3"/>
  <c r="R153" i="3"/>
  <c r="P153" i="3"/>
  <c r="BK153" i="3"/>
  <c r="J153" i="3"/>
  <c r="BE153" i="3" s="1"/>
  <c r="BI152" i="3"/>
  <c r="BH152" i="3"/>
  <c r="BG152" i="3"/>
  <c r="BF152" i="3"/>
  <c r="T152" i="3"/>
  <c r="R152" i="3"/>
  <c r="P152" i="3"/>
  <c r="BK152" i="3"/>
  <c r="J152" i="3"/>
  <c r="BE152" i="3"/>
  <c r="BI151" i="3"/>
  <c r="BH151" i="3"/>
  <c r="BG151" i="3"/>
  <c r="BF151" i="3"/>
  <c r="T151" i="3"/>
  <c r="R151" i="3"/>
  <c r="P151" i="3"/>
  <c r="BK151" i="3"/>
  <c r="J151" i="3"/>
  <c r="BE151" i="3" s="1"/>
  <c r="BI150" i="3"/>
  <c r="BH150" i="3"/>
  <c r="BG150" i="3"/>
  <c r="BF150" i="3"/>
  <c r="T150" i="3"/>
  <c r="R150" i="3"/>
  <c r="P150" i="3"/>
  <c r="BK150" i="3"/>
  <c r="J150" i="3"/>
  <c r="BE150" i="3" s="1"/>
  <c r="BI149" i="3"/>
  <c r="BH149" i="3"/>
  <c r="BG149" i="3"/>
  <c r="BF149" i="3"/>
  <c r="T149" i="3"/>
  <c r="R149" i="3"/>
  <c r="P149" i="3"/>
  <c r="BK149" i="3"/>
  <c r="J149" i="3"/>
  <c r="BE149" i="3" s="1"/>
  <c r="BI148" i="3"/>
  <c r="BH148" i="3"/>
  <c r="BG148" i="3"/>
  <c r="BF148" i="3"/>
  <c r="T148" i="3"/>
  <c r="R148" i="3"/>
  <c r="P148" i="3"/>
  <c r="BK148" i="3"/>
  <c r="J148" i="3"/>
  <c r="BE148" i="3" s="1"/>
  <c r="BI147" i="3"/>
  <c r="BH147" i="3"/>
  <c r="BG147" i="3"/>
  <c r="BF147" i="3"/>
  <c r="T147" i="3"/>
  <c r="R147" i="3"/>
  <c r="P147" i="3"/>
  <c r="BK147" i="3"/>
  <c r="J147" i="3"/>
  <c r="BE147" i="3" s="1"/>
  <c r="BI146" i="3"/>
  <c r="BH146" i="3"/>
  <c r="BG146" i="3"/>
  <c r="BF146" i="3"/>
  <c r="T146" i="3"/>
  <c r="R146" i="3"/>
  <c r="P146" i="3"/>
  <c r="BK146" i="3"/>
  <c r="J146" i="3"/>
  <c r="BE146" i="3"/>
  <c r="BI145" i="3"/>
  <c r="BH145" i="3"/>
  <c r="BG145" i="3"/>
  <c r="BF145" i="3"/>
  <c r="T145" i="3"/>
  <c r="R145" i="3"/>
  <c r="P145" i="3"/>
  <c r="BK145" i="3"/>
  <c r="J145" i="3"/>
  <c r="BE145" i="3" s="1"/>
  <c r="BI144" i="3"/>
  <c r="BH144" i="3"/>
  <c r="BG144" i="3"/>
  <c r="BF144" i="3"/>
  <c r="T144" i="3"/>
  <c r="R144" i="3"/>
  <c r="P144" i="3"/>
  <c r="BK144" i="3"/>
  <c r="J144" i="3"/>
  <c r="BE144" i="3"/>
  <c r="BI143" i="3"/>
  <c r="BH143" i="3"/>
  <c r="BG143" i="3"/>
  <c r="BF143" i="3"/>
  <c r="T143" i="3"/>
  <c r="R143" i="3"/>
  <c r="P143" i="3"/>
  <c r="BK143" i="3"/>
  <c r="J143" i="3"/>
  <c r="BE143" i="3" s="1"/>
  <c r="BI140" i="3"/>
  <c r="BH140" i="3"/>
  <c r="BG140" i="3"/>
  <c r="BF140" i="3"/>
  <c r="T140" i="3"/>
  <c r="R140" i="3"/>
  <c r="P140" i="3"/>
  <c r="BK140" i="3"/>
  <c r="J140" i="3"/>
  <c r="BE140" i="3" s="1"/>
  <c r="BI138" i="3"/>
  <c r="BH138" i="3"/>
  <c r="BG138" i="3"/>
  <c r="BF138" i="3"/>
  <c r="T138" i="3"/>
  <c r="R138" i="3"/>
  <c r="P138" i="3"/>
  <c r="BK138" i="3"/>
  <c r="J138" i="3"/>
  <c r="BE138" i="3" s="1"/>
  <c r="BI135" i="3"/>
  <c r="BH135" i="3"/>
  <c r="BG135" i="3"/>
  <c r="BF135" i="3"/>
  <c r="T135" i="3"/>
  <c r="T134" i="3" s="1"/>
  <c r="R135" i="3"/>
  <c r="P135" i="3"/>
  <c r="P134" i="3"/>
  <c r="BK135" i="3"/>
  <c r="J135" i="3"/>
  <c r="BE135" i="3" s="1"/>
  <c r="BI130" i="3"/>
  <c r="BH130" i="3"/>
  <c r="BG130" i="3"/>
  <c r="BF130" i="3"/>
  <c r="T130" i="3"/>
  <c r="R130" i="3"/>
  <c r="P130" i="3"/>
  <c r="BK130" i="3"/>
  <c r="J130" i="3"/>
  <c r="BE130" i="3" s="1"/>
  <c r="BI124" i="3"/>
  <c r="BH124" i="3"/>
  <c r="BG124" i="3"/>
  <c r="BF124" i="3"/>
  <c r="T124" i="3"/>
  <c r="R124" i="3"/>
  <c r="R123" i="3"/>
  <c r="P124" i="3"/>
  <c r="P123" i="3" s="1"/>
  <c r="BK124" i="3"/>
  <c r="BK123" i="3"/>
  <c r="J123" i="3" s="1"/>
  <c r="J59" i="3" s="1"/>
  <c r="J124" i="3"/>
  <c r="BE124" i="3"/>
  <c r="BI121" i="3"/>
  <c r="BH121" i="3"/>
  <c r="BG121" i="3"/>
  <c r="BF121" i="3"/>
  <c r="T121" i="3"/>
  <c r="R121" i="3"/>
  <c r="P121" i="3"/>
  <c r="BK121" i="3"/>
  <c r="J121" i="3"/>
  <c r="BE121" i="3" s="1"/>
  <c r="BI119" i="3"/>
  <c r="BH119" i="3"/>
  <c r="BG119" i="3"/>
  <c r="BF119" i="3"/>
  <c r="T119" i="3"/>
  <c r="R119" i="3"/>
  <c r="P119" i="3"/>
  <c r="BK119" i="3"/>
  <c r="J119" i="3"/>
  <c r="BE119" i="3" s="1"/>
  <c r="BI116" i="3"/>
  <c r="BH116" i="3"/>
  <c r="BG116" i="3"/>
  <c r="BF116" i="3"/>
  <c r="T116" i="3"/>
  <c r="R116" i="3"/>
  <c r="P116" i="3"/>
  <c r="BK116" i="3"/>
  <c r="J116" i="3"/>
  <c r="BE116" i="3" s="1"/>
  <c r="BI114" i="3"/>
  <c r="BH114" i="3"/>
  <c r="BG114" i="3"/>
  <c r="BF114" i="3"/>
  <c r="T114" i="3"/>
  <c r="R114" i="3"/>
  <c r="P114" i="3"/>
  <c r="BK114" i="3"/>
  <c r="J114" i="3"/>
  <c r="BE114" i="3"/>
  <c r="BI109" i="3"/>
  <c r="BH109" i="3"/>
  <c r="BG109" i="3"/>
  <c r="BF109" i="3"/>
  <c r="T109" i="3"/>
  <c r="R109" i="3"/>
  <c r="P109" i="3"/>
  <c r="BK109" i="3"/>
  <c r="J109" i="3"/>
  <c r="BE109" i="3" s="1"/>
  <c r="BI107" i="3"/>
  <c r="BH107" i="3"/>
  <c r="BG107" i="3"/>
  <c r="BF107" i="3"/>
  <c r="T107" i="3"/>
  <c r="R107" i="3"/>
  <c r="P107" i="3"/>
  <c r="BK107" i="3"/>
  <c r="J107" i="3"/>
  <c r="BE107" i="3"/>
  <c r="BI105" i="3"/>
  <c r="BH105" i="3"/>
  <c r="BG105" i="3"/>
  <c r="BF105" i="3"/>
  <c r="T105" i="3"/>
  <c r="R105" i="3"/>
  <c r="P105" i="3"/>
  <c r="BK105" i="3"/>
  <c r="J105" i="3"/>
  <c r="BE105" i="3" s="1"/>
  <c r="BI100" i="3"/>
  <c r="BH100" i="3"/>
  <c r="BG100" i="3"/>
  <c r="BF100" i="3"/>
  <c r="T100" i="3"/>
  <c r="R100" i="3"/>
  <c r="P100" i="3"/>
  <c r="BK100" i="3"/>
  <c r="J100" i="3"/>
  <c r="BE100" i="3" s="1"/>
  <c r="BI98" i="3"/>
  <c r="BH98" i="3"/>
  <c r="BG98" i="3"/>
  <c r="BF98" i="3"/>
  <c r="T98" i="3"/>
  <c r="R98" i="3"/>
  <c r="P98" i="3"/>
  <c r="BK98" i="3"/>
  <c r="J98" i="3"/>
  <c r="BE98" i="3" s="1"/>
  <c r="BI94" i="3"/>
  <c r="BH94" i="3"/>
  <c r="BG94" i="3"/>
  <c r="BF94" i="3"/>
  <c r="T94" i="3"/>
  <c r="R94" i="3"/>
  <c r="P94" i="3"/>
  <c r="BK94" i="3"/>
  <c r="J94" i="3"/>
  <c r="BE94" i="3" s="1"/>
  <c r="BI92" i="3"/>
  <c r="BH92" i="3"/>
  <c r="BG92" i="3"/>
  <c r="BF92" i="3"/>
  <c r="T92" i="3"/>
  <c r="R92" i="3"/>
  <c r="P92" i="3"/>
  <c r="BK92" i="3"/>
  <c r="J92" i="3"/>
  <c r="BE92" i="3" s="1"/>
  <c r="BI88" i="3"/>
  <c r="F34" i="3"/>
  <c r="BD53" i="1" s="1"/>
  <c r="BH88" i="3"/>
  <c r="BG88" i="3"/>
  <c r="BF88" i="3"/>
  <c r="T88" i="3"/>
  <c r="R88" i="3"/>
  <c r="R87" i="3" s="1"/>
  <c r="P88" i="3"/>
  <c r="BK88" i="3"/>
  <c r="J88" i="3"/>
  <c r="BE88" i="3" s="1"/>
  <c r="J81" i="3"/>
  <c r="F81" i="3"/>
  <c r="F79" i="3"/>
  <c r="E77" i="3"/>
  <c r="J51" i="3"/>
  <c r="F51" i="3"/>
  <c r="F49" i="3"/>
  <c r="E47" i="3"/>
  <c r="J18" i="3"/>
  <c r="E18" i="3"/>
  <c r="F82" i="3"/>
  <c r="F52" i="3"/>
  <c r="J17" i="3"/>
  <c r="J12" i="3"/>
  <c r="J79" i="3"/>
  <c r="J49" i="3"/>
  <c r="E7" i="3"/>
  <c r="E75" i="3" s="1"/>
  <c r="AY52" i="1"/>
  <c r="AX52" i="1"/>
  <c r="BI312" i="2"/>
  <c r="BH312" i="2"/>
  <c r="BG312" i="2"/>
  <c r="BF312" i="2"/>
  <c r="T312" i="2"/>
  <c r="R312" i="2"/>
  <c r="P312" i="2"/>
  <c r="BK312" i="2"/>
  <c r="J312" i="2"/>
  <c r="BE312" i="2"/>
  <c r="BI311" i="2"/>
  <c r="BH311" i="2"/>
  <c r="BG311" i="2"/>
  <c r="BF311" i="2"/>
  <c r="T311" i="2"/>
  <c r="T310" i="2" s="1"/>
  <c r="R311" i="2"/>
  <c r="R310" i="2"/>
  <c r="P311" i="2"/>
  <c r="BK311" i="2"/>
  <c r="BK310" i="2"/>
  <c r="J310" i="2" s="1"/>
  <c r="J73" i="2" s="1"/>
  <c r="J311" i="2"/>
  <c r="BE311" i="2" s="1"/>
  <c r="BI309" i="2"/>
  <c r="BH309" i="2"/>
  <c r="BG309" i="2"/>
  <c r="BF309" i="2"/>
  <c r="T309" i="2"/>
  <c r="T308" i="2" s="1"/>
  <c r="T307" i="2" s="1"/>
  <c r="R309" i="2"/>
  <c r="R308" i="2" s="1"/>
  <c r="R307" i="2" s="1"/>
  <c r="P309" i="2"/>
  <c r="P308" i="2"/>
  <c r="BK309" i="2"/>
  <c r="BK308" i="2" s="1"/>
  <c r="J308" i="2"/>
  <c r="BK307" i="2"/>
  <c r="J307" i="2" s="1"/>
  <c r="J71" i="2" s="1"/>
  <c r="J309" i="2"/>
  <c r="BE309" i="2"/>
  <c r="J72" i="2"/>
  <c r="BI305" i="2"/>
  <c r="BH305" i="2"/>
  <c r="BG305" i="2"/>
  <c r="BF305" i="2"/>
  <c r="T305" i="2"/>
  <c r="R305" i="2"/>
  <c r="P305" i="2"/>
  <c r="BK305" i="2"/>
  <c r="J305" i="2"/>
  <c r="BE305" i="2"/>
  <c r="BI304" i="2"/>
  <c r="BH304" i="2"/>
  <c r="BG304" i="2"/>
  <c r="BF304" i="2"/>
  <c r="T304" i="2"/>
  <c r="T303" i="2" s="1"/>
  <c r="R304" i="2"/>
  <c r="R303" i="2"/>
  <c r="P304" i="2"/>
  <c r="P303" i="2" s="1"/>
  <c r="BK304" i="2"/>
  <c r="BK303" i="2"/>
  <c r="J303" i="2"/>
  <c r="J70" i="2" s="1"/>
  <c r="J304" i="2"/>
  <c r="BE304" i="2" s="1"/>
  <c r="BI301" i="2"/>
  <c r="BH301" i="2"/>
  <c r="BG301" i="2"/>
  <c r="BF301" i="2"/>
  <c r="T301" i="2"/>
  <c r="T298" i="2" s="1"/>
  <c r="T280" i="2" s="1"/>
  <c r="R301" i="2"/>
  <c r="P301" i="2"/>
  <c r="BK301" i="2"/>
  <c r="J301" i="2"/>
  <c r="BE301" i="2" s="1"/>
  <c r="BI299" i="2"/>
  <c r="BH299" i="2"/>
  <c r="BG299" i="2"/>
  <c r="BF299" i="2"/>
  <c r="T299" i="2"/>
  <c r="R299" i="2"/>
  <c r="R298" i="2" s="1"/>
  <c r="P299" i="2"/>
  <c r="P298" i="2"/>
  <c r="BK299" i="2"/>
  <c r="BK298" i="2" s="1"/>
  <c r="J298" i="2" s="1"/>
  <c r="J69" i="2" s="1"/>
  <c r="J299" i="2"/>
  <c r="BE299" i="2"/>
  <c r="BI297" i="2"/>
  <c r="BH297" i="2"/>
  <c r="BG297" i="2"/>
  <c r="BF297" i="2"/>
  <c r="T297" i="2"/>
  <c r="R297" i="2"/>
  <c r="P297" i="2"/>
  <c r="BK297" i="2"/>
  <c r="J297" i="2"/>
  <c r="BE297" i="2"/>
  <c r="BI295" i="2"/>
  <c r="BH295" i="2"/>
  <c r="BG295" i="2"/>
  <c r="BF295" i="2"/>
  <c r="T295" i="2"/>
  <c r="R295" i="2"/>
  <c r="P295" i="2"/>
  <c r="BK295" i="2"/>
  <c r="J295" i="2"/>
  <c r="BE295" i="2" s="1"/>
  <c r="BI293" i="2"/>
  <c r="BH293" i="2"/>
  <c r="BG293" i="2"/>
  <c r="BF293" i="2"/>
  <c r="T293" i="2"/>
  <c r="R293" i="2"/>
  <c r="P293" i="2"/>
  <c r="BK293" i="2"/>
  <c r="J293" i="2"/>
  <c r="BE293" i="2"/>
  <c r="BI291" i="2"/>
  <c r="BH291" i="2"/>
  <c r="BG291" i="2"/>
  <c r="BF291" i="2"/>
  <c r="T291" i="2"/>
  <c r="R291" i="2"/>
  <c r="P291" i="2"/>
  <c r="BK291" i="2"/>
  <c r="J291" i="2"/>
  <c r="BE291" i="2" s="1"/>
  <c r="BI282" i="2"/>
  <c r="BH282" i="2"/>
  <c r="BG282" i="2"/>
  <c r="BF282" i="2"/>
  <c r="T282" i="2"/>
  <c r="T281" i="2"/>
  <c r="R282" i="2"/>
  <c r="P282" i="2"/>
  <c r="P281" i="2" s="1"/>
  <c r="BK282" i="2"/>
  <c r="BK281" i="2" s="1"/>
  <c r="J282" i="2"/>
  <c r="BE282" i="2" s="1"/>
  <c r="BI279" i="2"/>
  <c r="BH279" i="2"/>
  <c r="BG279" i="2"/>
  <c r="BF279" i="2"/>
  <c r="T279" i="2"/>
  <c r="T278" i="2" s="1"/>
  <c r="R279" i="2"/>
  <c r="R278" i="2"/>
  <c r="P279" i="2"/>
  <c r="P278" i="2" s="1"/>
  <c r="BK279" i="2"/>
  <c r="BK278" i="2"/>
  <c r="J278" i="2"/>
  <c r="J66" i="2" s="1"/>
  <c r="J279" i="2"/>
  <c r="BE279" i="2" s="1"/>
  <c r="BI277" i="2"/>
  <c r="BH277" i="2"/>
  <c r="BG277" i="2"/>
  <c r="BF277" i="2"/>
  <c r="T277" i="2"/>
  <c r="R277" i="2"/>
  <c r="P277" i="2"/>
  <c r="BK277" i="2"/>
  <c r="J277" i="2"/>
  <c r="BE277" i="2" s="1"/>
  <c r="BI276" i="2"/>
  <c r="BH276" i="2"/>
  <c r="BG276" i="2"/>
  <c r="BF276" i="2"/>
  <c r="T276" i="2"/>
  <c r="R276" i="2"/>
  <c r="P276" i="2"/>
  <c r="P271" i="2" s="1"/>
  <c r="BK276" i="2"/>
  <c r="J276" i="2"/>
  <c r="BE276" i="2"/>
  <c r="BI273" i="2"/>
  <c r="BH273" i="2"/>
  <c r="BG273" i="2"/>
  <c r="BF273" i="2"/>
  <c r="T273" i="2"/>
  <c r="R273" i="2"/>
  <c r="P273" i="2"/>
  <c r="BK273" i="2"/>
  <c r="J273" i="2"/>
  <c r="BE273" i="2" s="1"/>
  <c r="BI272" i="2"/>
  <c r="BH272" i="2"/>
  <c r="BG272" i="2"/>
  <c r="BF272" i="2"/>
  <c r="T272" i="2"/>
  <c r="T271" i="2"/>
  <c r="R272" i="2"/>
  <c r="R271" i="2" s="1"/>
  <c r="P272" i="2"/>
  <c r="BK272" i="2"/>
  <c r="J272" i="2"/>
  <c r="BE272" i="2" s="1"/>
  <c r="BI270" i="2"/>
  <c r="BH270" i="2"/>
  <c r="BG270" i="2"/>
  <c r="BF270" i="2"/>
  <c r="T270" i="2"/>
  <c r="R270" i="2"/>
  <c r="R263" i="2" s="1"/>
  <c r="P270" i="2"/>
  <c r="BK270" i="2"/>
  <c r="J270" i="2"/>
  <c r="BE270" i="2"/>
  <c r="BI268" i="2"/>
  <c r="BH268" i="2"/>
  <c r="BG268" i="2"/>
  <c r="BF268" i="2"/>
  <c r="T268" i="2"/>
  <c r="R268" i="2"/>
  <c r="P268" i="2"/>
  <c r="BK268" i="2"/>
  <c r="J268" i="2"/>
  <c r="BE268" i="2" s="1"/>
  <c r="BI266" i="2"/>
  <c r="BH266" i="2"/>
  <c r="BG266" i="2"/>
  <c r="BF266" i="2"/>
  <c r="T266" i="2"/>
  <c r="R266" i="2"/>
  <c r="P266" i="2"/>
  <c r="BK266" i="2"/>
  <c r="J266" i="2"/>
  <c r="BE266" i="2"/>
  <c r="BI264" i="2"/>
  <c r="BH264" i="2"/>
  <c r="BG264" i="2"/>
  <c r="BF264" i="2"/>
  <c r="T264" i="2"/>
  <c r="R264" i="2"/>
  <c r="P264" i="2"/>
  <c r="BK264" i="2"/>
  <c r="BK263" i="2"/>
  <c r="J263" i="2" s="1"/>
  <c r="J64" i="2" s="1"/>
  <c r="J264" i="2"/>
  <c r="BE264" i="2" s="1"/>
  <c r="BI261" i="2"/>
  <c r="BH261" i="2"/>
  <c r="BG261" i="2"/>
  <c r="BF261" i="2"/>
  <c r="T261" i="2"/>
  <c r="R261" i="2"/>
  <c r="P261" i="2"/>
  <c r="BK261" i="2"/>
  <c r="J261" i="2"/>
  <c r="BE261" i="2" s="1"/>
  <c r="BI259" i="2"/>
  <c r="BH259" i="2"/>
  <c r="BG259" i="2"/>
  <c r="BF259" i="2"/>
  <c r="T259" i="2"/>
  <c r="R259" i="2"/>
  <c r="P259" i="2"/>
  <c r="BK259" i="2"/>
  <c r="J259" i="2"/>
  <c r="BE259" i="2"/>
  <c r="BI258" i="2"/>
  <c r="BH258" i="2"/>
  <c r="BG258" i="2"/>
  <c r="BF258" i="2"/>
  <c r="T258" i="2"/>
  <c r="R258" i="2"/>
  <c r="P258" i="2"/>
  <c r="BK258" i="2"/>
  <c r="J258" i="2"/>
  <c r="BE258" i="2" s="1"/>
  <c r="BI256" i="2"/>
  <c r="BH256" i="2"/>
  <c r="BG256" i="2"/>
  <c r="BF256" i="2"/>
  <c r="T256" i="2"/>
  <c r="R256" i="2"/>
  <c r="P256" i="2"/>
  <c r="BK256" i="2"/>
  <c r="J256" i="2"/>
  <c r="BE256" i="2"/>
  <c r="BI254" i="2"/>
  <c r="BH254" i="2"/>
  <c r="BG254" i="2"/>
  <c r="BF254" i="2"/>
  <c r="T254" i="2"/>
  <c r="R254" i="2"/>
  <c r="P254" i="2"/>
  <c r="BK254" i="2"/>
  <c r="J254" i="2"/>
  <c r="BE254" i="2" s="1"/>
  <c r="BI253" i="2"/>
  <c r="BH253" i="2"/>
  <c r="BG253" i="2"/>
  <c r="BF253" i="2"/>
  <c r="T253" i="2"/>
  <c r="R253" i="2"/>
  <c r="P253" i="2"/>
  <c r="BK253" i="2"/>
  <c r="J253" i="2"/>
  <c r="BE253" i="2"/>
  <c r="BI246" i="2"/>
  <c r="BH246" i="2"/>
  <c r="BG246" i="2"/>
  <c r="BF246" i="2"/>
  <c r="T246" i="2"/>
  <c r="R246" i="2"/>
  <c r="P246" i="2"/>
  <c r="BK246" i="2"/>
  <c r="J246" i="2"/>
  <c r="BE246" i="2" s="1"/>
  <c r="BI245" i="2"/>
  <c r="BH245" i="2"/>
  <c r="BG245" i="2"/>
  <c r="BF245" i="2"/>
  <c r="T245" i="2"/>
  <c r="R245" i="2"/>
  <c r="P245" i="2"/>
  <c r="BK245" i="2"/>
  <c r="J245" i="2"/>
  <c r="BE245" i="2"/>
  <c r="BI244" i="2"/>
  <c r="BH244" i="2"/>
  <c r="BG244" i="2"/>
  <c r="BF244" i="2"/>
  <c r="T244" i="2"/>
  <c r="R244" i="2"/>
  <c r="P244" i="2"/>
  <c r="BK244" i="2"/>
  <c r="J244" i="2"/>
  <c r="BE244" i="2" s="1"/>
  <c r="BI243" i="2"/>
  <c r="BH243" i="2"/>
  <c r="BG243" i="2"/>
  <c r="BF243" i="2"/>
  <c r="T243" i="2"/>
  <c r="R243" i="2"/>
  <c r="P243" i="2"/>
  <c r="BK243" i="2"/>
  <c r="J243" i="2"/>
  <c r="BE243" i="2"/>
  <c r="BI242" i="2"/>
  <c r="BH242" i="2"/>
  <c r="BG242" i="2"/>
  <c r="BF242" i="2"/>
  <c r="T242" i="2"/>
  <c r="R242" i="2"/>
  <c r="P242" i="2"/>
  <c r="BK242" i="2"/>
  <c r="J242" i="2"/>
  <c r="BE242" i="2" s="1"/>
  <c r="BI241" i="2"/>
  <c r="BH241" i="2"/>
  <c r="BG241" i="2"/>
  <c r="BF241" i="2"/>
  <c r="T241" i="2"/>
  <c r="R241" i="2"/>
  <c r="P241" i="2"/>
  <c r="BK241" i="2"/>
  <c r="J241" i="2"/>
  <c r="BE241" i="2"/>
  <c r="BI240" i="2"/>
  <c r="BH240" i="2"/>
  <c r="BG240" i="2"/>
  <c r="BF240" i="2"/>
  <c r="T240" i="2"/>
  <c r="R240" i="2"/>
  <c r="P240" i="2"/>
  <c r="BK240" i="2"/>
  <c r="J240" i="2"/>
  <c r="BE240" i="2" s="1"/>
  <c r="BI239" i="2"/>
  <c r="BH239" i="2"/>
  <c r="BG239" i="2"/>
  <c r="BF239" i="2"/>
  <c r="T239" i="2"/>
  <c r="R239" i="2"/>
  <c r="P239" i="2"/>
  <c r="BK239" i="2"/>
  <c r="J239" i="2"/>
  <c r="BE239" i="2"/>
  <c r="BI238" i="2"/>
  <c r="BH238" i="2"/>
  <c r="BG238" i="2"/>
  <c r="BF238" i="2"/>
  <c r="T238" i="2"/>
  <c r="R238" i="2"/>
  <c r="P238" i="2"/>
  <c r="BK238" i="2"/>
  <c r="J238" i="2"/>
  <c r="BE238" i="2" s="1"/>
  <c r="BI237" i="2"/>
  <c r="BH237" i="2"/>
  <c r="BG237" i="2"/>
  <c r="BF237" i="2"/>
  <c r="T237" i="2"/>
  <c r="R237" i="2"/>
  <c r="P237" i="2"/>
  <c r="BK237" i="2"/>
  <c r="J237" i="2"/>
  <c r="BE237" i="2"/>
  <c r="BI235" i="2"/>
  <c r="BH235" i="2"/>
  <c r="BG235" i="2"/>
  <c r="BF235" i="2"/>
  <c r="T235" i="2"/>
  <c r="R235" i="2"/>
  <c r="P235" i="2"/>
  <c r="BK235" i="2"/>
  <c r="J235" i="2"/>
  <c r="BE235" i="2" s="1"/>
  <c r="BI234" i="2"/>
  <c r="BH234" i="2"/>
  <c r="BG234" i="2"/>
  <c r="BF234" i="2"/>
  <c r="T234" i="2"/>
  <c r="R234" i="2"/>
  <c r="P234" i="2"/>
  <c r="BK234" i="2"/>
  <c r="J234" i="2"/>
  <c r="BE234" i="2"/>
  <c r="BI233" i="2"/>
  <c r="BH233" i="2"/>
  <c r="BG233" i="2"/>
  <c r="BF233" i="2"/>
  <c r="T233" i="2"/>
  <c r="R233" i="2"/>
  <c r="P233" i="2"/>
  <c r="BK233" i="2"/>
  <c r="J233" i="2"/>
  <c r="BE233" i="2" s="1"/>
  <c r="BI232" i="2"/>
  <c r="BH232" i="2"/>
  <c r="BG232" i="2"/>
  <c r="BF232" i="2"/>
  <c r="T232" i="2"/>
  <c r="R232" i="2"/>
  <c r="P232" i="2"/>
  <c r="BK232" i="2"/>
  <c r="J232" i="2"/>
  <c r="BE232" i="2"/>
  <c r="BI231" i="2"/>
  <c r="BH231" i="2"/>
  <c r="BG231" i="2"/>
  <c r="BF231" i="2"/>
  <c r="T231" i="2"/>
  <c r="R231" i="2"/>
  <c r="P231" i="2"/>
  <c r="BK231" i="2"/>
  <c r="J231" i="2"/>
  <c r="BE231" i="2" s="1"/>
  <c r="BI230" i="2"/>
  <c r="BH230" i="2"/>
  <c r="BG230" i="2"/>
  <c r="BF230" i="2"/>
  <c r="T230" i="2"/>
  <c r="R230" i="2"/>
  <c r="P230" i="2"/>
  <c r="BK230" i="2"/>
  <c r="J230" i="2"/>
  <c r="BE230" i="2"/>
  <c r="BI229" i="2"/>
  <c r="BH229" i="2"/>
  <c r="BG229" i="2"/>
  <c r="BF229" i="2"/>
  <c r="T229" i="2"/>
  <c r="R229" i="2"/>
  <c r="P229" i="2"/>
  <c r="BK229" i="2"/>
  <c r="J229" i="2"/>
  <c r="BE229" i="2" s="1"/>
  <c r="BI228" i="2"/>
  <c r="BH228" i="2"/>
  <c r="BG228" i="2"/>
  <c r="BF228" i="2"/>
  <c r="T228" i="2"/>
  <c r="R228" i="2"/>
  <c r="P228" i="2"/>
  <c r="BK228" i="2"/>
  <c r="J228" i="2"/>
  <c r="BE228" i="2"/>
  <c r="BI227" i="2"/>
  <c r="BH227" i="2"/>
  <c r="BG227" i="2"/>
  <c r="BF227" i="2"/>
  <c r="T227" i="2"/>
  <c r="R227" i="2"/>
  <c r="P227" i="2"/>
  <c r="BK227" i="2"/>
  <c r="J227" i="2"/>
  <c r="BE227" i="2" s="1"/>
  <c r="BI225" i="2"/>
  <c r="BH225" i="2"/>
  <c r="BG225" i="2"/>
  <c r="BF225" i="2"/>
  <c r="T225" i="2"/>
  <c r="R225" i="2"/>
  <c r="P225" i="2"/>
  <c r="BK225" i="2"/>
  <c r="J225" i="2"/>
  <c r="BE225" i="2"/>
  <c r="BI223" i="2"/>
  <c r="BH223" i="2"/>
  <c r="BG223" i="2"/>
  <c r="BF223" i="2"/>
  <c r="T223" i="2"/>
  <c r="R223" i="2"/>
  <c r="P223" i="2"/>
  <c r="BK223" i="2"/>
  <c r="J223" i="2"/>
  <c r="BE223" i="2" s="1"/>
  <c r="BI221" i="2"/>
  <c r="BH221" i="2"/>
  <c r="BG221" i="2"/>
  <c r="BF221" i="2"/>
  <c r="T221" i="2"/>
  <c r="R221" i="2"/>
  <c r="P221" i="2"/>
  <c r="BK221" i="2"/>
  <c r="J221" i="2"/>
  <c r="BE221" i="2"/>
  <c r="BI219" i="2"/>
  <c r="BH219" i="2"/>
  <c r="BG219" i="2"/>
  <c r="BF219" i="2"/>
  <c r="T219" i="2"/>
  <c r="R219" i="2"/>
  <c r="P219" i="2"/>
  <c r="BK219" i="2"/>
  <c r="J219" i="2"/>
  <c r="BE219" i="2" s="1"/>
  <c r="BI217" i="2"/>
  <c r="BH217" i="2"/>
  <c r="BG217" i="2"/>
  <c r="BF217" i="2"/>
  <c r="T217" i="2"/>
  <c r="R217" i="2"/>
  <c r="P217" i="2"/>
  <c r="BK217" i="2"/>
  <c r="J217" i="2"/>
  <c r="BE217" i="2"/>
  <c r="BI214" i="2"/>
  <c r="BH214" i="2"/>
  <c r="BG214" i="2"/>
  <c r="BF214" i="2"/>
  <c r="T214" i="2"/>
  <c r="R214" i="2"/>
  <c r="P214" i="2"/>
  <c r="BK214" i="2"/>
  <c r="BK210" i="2" s="1"/>
  <c r="J210" i="2" s="1"/>
  <c r="J63" i="2" s="1"/>
  <c r="J214" i="2"/>
  <c r="BE214" i="2" s="1"/>
  <c r="BI212" i="2"/>
  <c r="BH212" i="2"/>
  <c r="BG212" i="2"/>
  <c r="BF212" i="2"/>
  <c r="T212" i="2"/>
  <c r="R212" i="2"/>
  <c r="R210" i="2" s="1"/>
  <c r="P212" i="2"/>
  <c r="BK212" i="2"/>
  <c r="J212" i="2"/>
  <c r="BE212" i="2"/>
  <c r="BI211" i="2"/>
  <c r="BH211" i="2"/>
  <c r="BG211" i="2"/>
  <c r="BF211" i="2"/>
  <c r="T211" i="2"/>
  <c r="T210" i="2" s="1"/>
  <c r="R211" i="2"/>
  <c r="P211" i="2"/>
  <c r="BK211" i="2"/>
  <c r="J211" i="2"/>
  <c r="BE211" i="2" s="1"/>
  <c r="BI207" i="2"/>
  <c r="BH207" i="2"/>
  <c r="BG207" i="2"/>
  <c r="BF207" i="2"/>
  <c r="T207" i="2"/>
  <c r="T206" i="2" s="1"/>
  <c r="R207" i="2"/>
  <c r="R206" i="2"/>
  <c r="P207" i="2"/>
  <c r="P206" i="2" s="1"/>
  <c r="BK207" i="2"/>
  <c r="BK206" i="2"/>
  <c r="J206" i="2"/>
  <c r="J62" i="2" s="1"/>
  <c r="J207" i="2"/>
  <c r="BE207" i="2" s="1"/>
  <c r="BI204" i="2"/>
  <c r="BH204" i="2"/>
  <c r="BG204" i="2"/>
  <c r="BF204" i="2"/>
  <c r="T204" i="2"/>
  <c r="R204" i="2"/>
  <c r="P204" i="2"/>
  <c r="BK204" i="2"/>
  <c r="BK199" i="2" s="1"/>
  <c r="J199" i="2" s="1"/>
  <c r="J61" i="2" s="1"/>
  <c r="J204" i="2"/>
  <c r="BE204" i="2" s="1"/>
  <c r="BI202" i="2"/>
  <c r="BH202" i="2"/>
  <c r="BG202" i="2"/>
  <c r="BF202" i="2"/>
  <c r="T202" i="2"/>
  <c r="R202" i="2"/>
  <c r="R199" i="2" s="1"/>
  <c r="P202" i="2"/>
  <c r="BK202" i="2"/>
  <c r="J202" i="2"/>
  <c r="BE202" i="2"/>
  <c r="BI200" i="2"/>
  <c r="BH200" i="2"/>
  <c r="BG200" i="2"/>
  <c r="BF200" i="2"/>
  <c r="T200" i="2"/>
  <c r="T199" i="2" s="1"/>
  <c r="R200" i="2"/>
  <c r="P200" i="2"/>
  <c r="P199" i="2" s="1"/>
  <c r="BK200" i="2"/>
  <c r="J200" i="2"/>
  <c r="BE200" i="2" s="1"/>
  <c r="BI190" i="2"/>
  <c r="BH190" i="2"/>
  <c r="BG190" i="2"/>
  <c r="BF190" i="2"/>
  <c r="T190" i="2"/>
  <c r="R190" i="2"/>
  <c r="P190" i="2"/>
  <c r="BK190" i="2"/>
  <c r="J190" i="2"/>
  <c r="BE190" i="2" s="1"/>
  <c r="BI186" i="2"/>
  <c r="BH186" i="2"/>
  <c r="BG186" i="2"/>
  <c r="BF186" i="2"/>
  <c r="T186" i="2"/>
  <c r="R186" i="2"/>
  <c r="P186" i="2"/>
  <c r="P171" i="2" s="1"/>
  <c r="BK186" i="2"/>
  <c r="J186" i="2"/>
  <c r="BE186" i="2"/>
  <c r="BI182" i="2"/>
  <c r="BH182" i="2"/>
  <c r="BG182" i="2"/>
  <c r="BF182" i="2"/>
  <c r="T182" i="2"/>
  <c r="R182" i="2"/>
  <c r="P182" i="2"/>
  <c r="BK182" i="2"/>
  <c r="J182" i="2"/>
  <c r="BE182" i="2" s="1"/>
  <c r="BI172" i="2"/>
  <c r="BH172" i="2"/>
  <c r="BG172" i="2"/>
  <c r="BF172" i="2"/>
  <c r="T172" i="2"/>
  <c r="T171" i="2"/>
  <c r="R172" i="2"/>
  <c r="R171" i="2" s="1"/>
  <c r="P172" i="2"/>
  <c r="BK172" i="2"/>
  <c r="J172" i="2"/>
  <c r="BE172" i="2" s="1"/>
  <c r="BI169" i="2"/>
  <c r="BH169" i="2"/>
  <c r="BG169" i="2"/>
  <c r="BF169" i="2"/>
  <c r="T169" i="2"/>
  <c r="T168" i="2"/>
  <c r="R169" i="2"/>
  <c r="R168" i="2" s="1"/>
  <c r="P169" i="2"/>
  <c r="P168" i="2"/>
  <c r="BK169" i="2"/>
  <c r="BK168" i="2" s="1"/>
  <c r="J168" i="2" s="1"/>
  <c r="J59" i="2" s="1"/>
  <c r="J169" i="2"/>
  <c r="BE169" i="2" s="1"/>
  <c r="BI166" i="2"/>
  <c r="BH166" i="2"/>
  <c r="BG166" i="2"/>
  <c r="BF166" i="2"/>
  <c r="T166" i="2"/>
  <c r="R166" i="2"/>
  <c r="P166" i="2"/>
  <c r="BK166" i="2"/>
  <c r="J166" i="2"/>
  <c r="BE166" i="2"/>
  <c r="BI164" i="2"/>
  <c r="BH164" i="2"/>
  <c r="BG164" i="2"/>
  <c r="BF164" i="2"/>
  <c r="T164" i="2"/>
  <c r="R164" i="2"/>
  <c r="P164" i="2"/>
  <c r="BK164" i="2"/>
  <c r="J164" i="2"/>
  <c r="BE164" i="2" s="1"/>
  <c r="BI159" i="2"/>
  <c r="BH159" i="2"/>
  <c r="BG159" i="2"/>
  <c r="BF159" i="2"/>
  <c r="T159" i="2"/>
  <c r="R159" i="2"/>
  <c r="P159" i="2"/>
  <c r="BK159" i="2"/>
  <c r="J159" i="2"/>
  <c r="BE159" i="2"/>
  <c r="BI157" i="2"/>
  <c r="BH157" i="2"/>
  <c r="BG157" i="2"/>
  <c r="BF157" i="2"/>
  <c r="T157" i="2"/>
  <c r="R157" i="2"/>
  <c r="P157" i="2"/>
  <c r="BK157" i="2"/>
  <c r="J157" i="2"/>
  <c r="BE157" i="2" s="1"/>
  <c r="BI155" i="2"/>
  <c r="BH155" i="2"/>
  <c r="BG155" i="2"/>
  <c r="BF155" i="2"/>
  <c r="T155" i="2"/>
  <c r="R155" i="2"/>
  <c r="P155" i="2"/>
  <c r="BK155" i="2"/>
  <c r="J155" i="2"/>
  <c r="BE155" i="2"/>
  <c r="BI151" i="2"/>
  <c r="BH151" i="2"/>
  <c r="BG151" i="2"/>
  <c r="BF151" i="2"/>
  <c r="T151" i="2"/>
  <c r="R151" i="2"/>
  <c r="P151" i="2"/>
  <c r="BK151" i="2"/>
  <c r="J151" i="2"/>
  <c r="BE151" i="2" s="1"/>
  <c r="BI150" i="2"/>
  <c r="BH150" i="2"/>
  <c r="BG150" i="2"/>
  <c r="BF150" i="2"/>
  <c r="T150" i="2"/>
  <c r="R150" i="2"/>
  <c r="P150" i="2"/>
  <c r="BK150" i="2"/>
  <c r="J150" i="2"/>
  <c r="BE150" i="2"/>
  <c r="BI142" i="2"/>
  <c r="BH142" i="2"/>
  <c r="BG142" i="2"/>
  <c r="BF142" i="2"/>
  <c r="T142" i="2"/>
  <c r="R142" i="2"/>
  <c r="P142" i="2"/>
  <c r="BK142" i="2"/>
  <c r="J142" i="2"/>
  <c r="BE142" i="2" s="1"/>
  <c r="BI140" i="2"/>
  <c r="BH140" i="2"/>
  <c r="BG140" i="2"/>
  <c r="BF140" i="2"/>
  <c r="T140" i="2"/>
  <c r="R140" i="2"/>
  <c r="P140" i="2"/>
  <c r="BK140" i="2"/>
  <c r="J140" i="2"/>
  <c r="BE140" i="2"/>
  <c r="BI138" i="2"/>
  <c r="BH138" i="2"/>
  <c r="BG138" i="2"/>
  <c r="BF138" i="2"/>
  <c r="T138" i="2"/>
  <c r="R138" i="2"/>
  <c r="P138" i="2"/>
  <c r="BK138" i="2"/>
  <c r="J138" i="2"/>
  <c r="BE138" i="2" s="1"/>
  <c r="BI133" i="2"/>
  <c r="BH133" i="2"/>
  <c r="BG133" i="2"/>
  <c r="BF133" i="2"/>
  <c r="T133" i="2"/>
  <c r="R133" i="2"/>
  <c r="P133" i="2"/>
  <c r="BK133" i="2"/>
  <c r="J133" i="2"/>
  <c r="BE133" i="2"/>
  <c r="BI131" i="2"/>
  <c r="BH131" i="2"/>
  <c r="BG131" i="2"/>
  <c r="BF131" i="2"/>
  <c r="T131" i="2"/>
  <c r="R131" i="2"/>
  <c r="P131" i="2"/>
  <c r="BK131" i="2"/>
  <c r="J131" i="2"/>
  <c r="BE131" i="2" s="1"/>
  <c r="BI129" i="2"/>
  <c r="BH129" i="2"/>
  <c r="BG129" i="2"/>
  <c r="BF129" i="2"/>
  <c r="T129" i="2"/>
  <c r="R129" i="2"/>
  <c r="P129" i="2"/>
  <c r="BK129" i="2"/>
  <c r="J129" i="2"/>
  <c r="BE129" i="2"/>
  <c r="BI125" i="2"/>
  <c r="BH125" i="2"/>
  <c r="BG125" i="2"/>
  <c r="BF125" i="2"/>
  <c r="T125" i="2"/>
  <c r="R125" i="2"/>
  <c r="P125" i="2"/>
  <c r="BK125" i="2"/>
  <c r="J125" i="2"/>
  <c r="BE125" i="2" s="1"/>
  <c r="BI123" i="2"/>
  <c r="BH123" i="2"/>
  <c r="BG123" i="2"/>
  <c r="BF123" i="2"/>
  <c r="T123" i="2"/>
  <c r="R123" i="2"/>
  <c r="P123" i="2"/>
  <c r="BK123" i="2"/>
  <c r="J123" i="2"/>
  <c r="BE123" i="2"/>
  <c r="BI115" i="2"/>
  <c r="BH115" i="2"/>
  <c r="BG115" i="2"/>
  <c r="BF115" i="2"/>
  <c r="J31" i="2" s="1"/>
  <c r="AW52" i="1" s="1"/>
  <c r="T115" i="2"/>
  <c r="R115" i="2"/>
  <c r="P115" i="2"/>
  <c r="BK115" i="2"/>
  <c r="J115" i="2"/>
  <c r="BE115" i="2" s="1"/>
  <c r="BI113" i="2"/>
  <c r="BH113" i="2"/>
  <c r="BG113" i="2"/>
  <c r="BF113" i="2"/>
  <c r="T113" i="2"/>
  <c r="R113" i="2"/>
  <c r="P113" i="2"/>
  <c r="P95" i="2" s="1"/>
  <c r="BK113" i="2"/>
  <c r="J113" i="2"/>
  <c r="BE113" i="2"/>
  <c r="BI109" i="2"/>
  <c r="BH109" i="2"/>
  <c r="BG109" i="2"/>
  <c r="BF109" i="2"/>
  <c r="T109" i="2"/>
  <c r="R109" i="2"/>
  <c r="P109" i="2"/>
  <c r="BK109" i="2"/>
  <c r="J109" i="2"/>
  <c r="BE109" i="2" s="1"/>
  <c r="BI104" i="2"/>
  <c r="BH104" i="2"/>
  <c r="BG104" i="2"/>
  <c r="BF104" i="2"/>
  <c r="T104" i="2"/>
  <c r="R104" i="2"/>
  <c r="P104" i="2"/>
  <c r="BK104" i="2"/>
  <c r="J104" i="2"/>
  <c r="BE104" i="2"/>
  <c r="BI100" i="2"/>
  <c r="F34" i="2" s="1"/>
  <c r="BD52" i="1" s="1"/>
  <c r="BH100" i="2"/>
  <c r="BG100" i="2"/>
  <c r="BF100" i="2"/>
  <c r="T100" i="2"/>
  <c r="R100" i="2"/>
  <c r="P100" i="2"/>
  <c r="BK100" i="2"/>
  <c r="J100" i="2"/>
  <c r="BE100" i="2" s="1"/>
  <c r="BI96" i="2"/>
  <c r="BH96" i="2"/>
  <c r="BG96" i="2"/>
  <c r="BF96" i="2"/>
  <c r="T96" i="2"/>
  <c r="R96" i="2"/>
  <c r="R95" i="2"/>
  <c r="P96" i="2"/>
  <c r="BK96" i="2"/>
  <c r="J96" i="2"/>
  <c r="BE96" i="2" s="1"/>
  <c r="J89" i="2"/>
  <c r="F89" i="2"/>
  <c r="F87" i="2"/>
  <c r="E85" i="2"/>
  <c r="J51" i="2"/>
  <c r="F51" i="2"/>
  <c r="F49" i="2"/>
  <c r="E47" i="2"/>
  <c r="J18" i="2"/>
  <c r="E18" i="2"/>
  <c r="F90" i="2" s="1"/>
  <c r="J17" i="2"/>
  <c r="J12" i="2"/>
  <c r="J87" i="2" s="1"/>
  <c r="E7" i="2"/>
  <c r="E45" i="2" s="1"/>
  <c r="AS51" i="1"/>
  <c r="L47" i="1"/>
  <c r="AM46" i="1"/>
  <c r="L46" i="1"/>
  <c r="AM44" i="1"/>
  <c r="L44" i="1"/>
  <c r="L42" i="1"/>
  <c r="L41" i="1"/>
  <c r="F32" i="3" l="1"/>
  <c r="BB53" i="1" s="1"/>
  <c r="F33" i="3"/>
  <c r="BC53" i="1" s="1"/>
  <c r="BK87" i="3"/>
  <c r="F31" i="3"/>
  <c r="BA53" i="1" s="1"/>
  <c r="BD51" i="1"/>
  <c r="W30" i="1" s="1"/>
  <c r="E83" i="2"/>
  <c r="E45" i="3"/>
  <c r="J30" i="2"/>
  <c r="AV52" i="1" s="1"/>
  <c r="AT52" i="1" s="1"/>
  <c r="F30" i="2"/>
  <c r="AZ52" i="1" s="1"/>
  <c r="J281" i="2"/>
  <c r="J68" i="2" s="1"/>
  <c r="BK280" i="2"/>
  <c r="J280" i="2" s="1"/>
  <c r="J67" i="2" s="1"/>
  <c r="J87" i="3"/>
  <c r="J58" i="3" s="1"/>
  <c r="P307" i="2"/>
  <c r="J30" i="3"/>
  <c r="AV53" i="1" s="1"/>
  <c r="BK171" i="2"/>
  <c r="J171" i="2" s="1"/>
  <c r="J60" i="2" s="1"/>
  <c r="P210" i="2"/>
  <c r="P94" i="2" s="1"/>
  <c r="P93" i="2" s="1"/>
  <c r="AU52" i="1" s="1"/>
  <c r="AU51" i="1" s="1"/>
  <c r="BK271" i="2"/>
  <c r="J271" i="2" s="1"/>
  <c r="J65" i="2" s="1"/>
  <c r="F52" i="2"/>
  <c r="BK95" i="2"/>
  <c r="F31" i="2"/>
  <c r="BA52" i="1" s="1"/>
  <c r="P263" i="2"/>
  <c r="P310" i="2"/>
  <c r="F30" i="3"/>
  <c r="AZ53" i="1" s="1"/>
  <c r="J31" i="3"/>
  <c r="AW53" i="1" s="1"/>
  <c r="T123" i="3"/>
  <c r="R134" i="3"/>
  <c r="R86" i="3" s="1"/>
  <c r="R85" i="3" s="1"/>
  <c r="R94" i="2"/>
  <c r="R93" i="2" s="1"/>
  <c r="J162" i="3"/>
  <c r="J64" i="3" s="1"/>
  <c r="BK161" i="3"/>
  <c r="J161" i="3" s="1"/>
  <c r="J63" i="3" s="1"/>
  <c r="F33" i="2"/>
  <c r="BC52" i="1" s="1"/>
  <c r="BC51" i="1" s="1"/>
  <c r="T263" i="2"/>
  <c r="P280" i="2"/>
  <c r="P87" i="3"/>
  <c r="P86" i="3" s="1"/>
  <c r="P85" i="3" s="1"/>
  <c r="AU53" i="1" s="1"/>
  <c r="J49" i="2"/>
  <c r="T95" i="2"/>
  <c r="T94" i="2" s="1"/>
  <c r="T93" i="2" s="1"/>
  <c r="F32" i="2"/>
  <c r="BB52" i="1" s="1"/>
  <c r="BB51" i="1" s="1"/>
  <c r="R281" i="2"/>
  <c r="R280" i="2" s="1"/>
  <c r="T87" i="3"/>
  <c r="T86" i="3" s="1"/>
  <c r="T85" i="3" s="1"/>
  <c r="BK134" i="3"/>
  <c r="J134" i="3" s="1"/>
  <c r="J60" i="3" s="1"/>
  <c r="BA51" i="1" l="1"/>
  <c r="W27" i="1" s="1"/>
  <c r="AW51" i="1"/>
  <c r="AK27" i="1" s="1"/>
  <c r="W29" i="1"/>
  <c r="AY51" i="1"/>
  <c r="AT53" i="1"/>
  <c r="AZ51" i="1"/>
  <c r="AX51" i="1"/>
  <c r="W28" i="1"/>
  <c r="J95" i="2"/>
  <c r="J58" i="2" s="1"/>
  <c r="BK94" i="2"/>
  <c r="BK86" i="3"/>
  <c r="BK93" i="2" l="1"/>
  <c r="J93" i="2" s="1"/>
  <c r="J94" i="2"/>
  <c r="J57" i="2" s="1"/>
  <c r="J86" i="3"/>
  <c r="J57" i="3" s="1"/>
  <c r="BK85" i="3"/>
  <c r="J85" i="3" s="1"/>
  <c r="W26" i="1"/>
  <c r="AV51" i="1"/>
  <c r="J56" i="3" l="1"/>
  <c r="J27" i="3"/>
  <c r="AK26" i="1"/>
  <c r="AT51" i="1"/>
  <c r="J56" i="2"/>
  <c r="J27" i="2"/>
  <c r="AG52" i="1" l="1"/>
  <c r="J36" i="2"/>
  <c r="AG53" i="1"/>
  <c r="AN53" i="1" s="1"/>
  <c r="J36" i="3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<sst xmlns="http://schemas.openxmlformats.org/spreadsheetml/2006/main" count="4261" uniqueCount="849">
  <si>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</si>
  <si>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</si>
  <si>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</si>
  <si>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</si>
  <si>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</si>
  <si>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</si>
  <si>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</si>
  <si>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{a5f75856-fb68-4052-88d6-c34d954b29c0}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</si>
  <si>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</si>
  <si>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</si>
  <si>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</si>
  <si>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</si>
  <si>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</si>
  <si>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</si>
  <si>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</si>
  <si>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</si>
  <si>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</si>
  <si>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001665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</si>
  <si>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</si>
  <si>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</si>
  <si>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ČOV pro objekty čp. 201, 77 a 73 Vlčice</t>
  </si>
  <si>
    <t>KSO:</t>
  </si>
  <si>
    <t>CC-CZ:</t>
  </si>
  <si>
    <t>Místo:</t>
  </si>
  <si>
    <t>Vlčice</t>
  </si>
  <si>
    <t>Datum:</t>
  </si>
  <si>
    <t>1. 2. 2018</t>
  </si>
  <si>
    <t>Zadavatel:</t>
  </si>
  <si>
    <t>IČ:</t>
  </si>
  <si>
    <t>obec Vlčice</t>
  </si>
  <si>
    <t>DIČ:</t>
  </si>
  <si>
    <t>Uchazeč:</t>
  </si>
  <si>
    <t>Vyplň údaj</t>
  </si>
  <si>
    <t>Projektant:</t>
  </si>
  <si>
    <t>Vodohospodářské služby RT, Lánov, Ing. E.Gebrtová</t>
  </si>
  <si>
    <t>True</t>
  </si>
  <si>
    <t>Poznámka:</t>
  </si>
  <si>
    <t xml:space="preserve">Soupis prací je sestaven s využitím položek Cenové soustavy ÚRS. Cenové a technické podmínky položek Cenové soustavy ÚRS, které nejsou uvedeny v soupisu prací (informace z tzv. úvodních částí katalogů) jsou neomezeně dálkově k dispozici na www.cs-urs.cz. Položky soupisu prací, které nemají ve sloupci „Cenová soustava“ uveden žádný údaj, nepochází z Cenové soustavy ÚRS._x000D_
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</si>
  <si>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</si>
  <si>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</si>
  <si>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</si>
  <si>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</si>
  <si>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</si>
  <si>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</si>
  <si>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</si>
  <si>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</si>
  <si>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</si>
  <si>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</si>
  <si>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</si>
  <si>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</si>
  <si>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</si>
  <si>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</si>
  <si>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</si>
  <si>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</si>
  <si>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</si>
  <si>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</si>
  <si>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</si>
  <si>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</si>
  <si>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</si>
  <si>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</si>
  <si>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</si>
  <si>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</si>
  <si>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</si>
  <si>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</si>
  <si>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</si>
  <si>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</si>
  <si>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</si>
  <si>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</si>
  <si>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</si>
  <si>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</si>
  <si>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</si>
  <si>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</si>
  <si>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</si>
  <si>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</si>
  <si>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</si>
  <si>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</si>
  <si>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</si>
  <si>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002</t>
  </si>
  <si>
    <t>Soupis prací - čp. 201 a 77</t>
  </si>
  <si>
    <t>STA</t>
  </si>
  <si>
    <t>1</t>
  </si>
  <si>
    <t>{d2590350-ee5c-4c2f-8d1d-97d2e30fdeb2}</t>
  </si>
  <si>
    <t>2</t>
  </si>
  <si>
    <t>003</t>
  </si>
  <si>
    <t>Soupis prací čp. 73</t>
  </si>
  <si>
    <t>{15fa8936-8d28-4a15-aa35-39bab025c899}</t>
  </si>
  <si>
    <t>1) Krycí list soupisu</t>
  </si>
  <si>
    <t>2) Rekapitulace</t>
  </si>
  <si>
    <t>3) Soupis prací</t>
  </si>
  <si>
    <t>Zpět na list:</t>
  </si>
  <si>
    <t>Rekapitulace stavby</t>
  </si>
  <si>
    <t>rýha</t>
  </si>
  <si>
    <t>193,472</t>
  </si>
  <si>
    <t>lože</t>
  </si>
  <si>
    <t>33,822</t>
  </si>
  <si>
    <t>KRYCÍ LIST SOUPISU</t>
  </si>
  <si>
    <t>beton1</t>
  </si>
  <si>
    <t>2,72</t>
  </si>
  <si>
    <t>tráva</t>
  </si>
  <si>
    <t>186,32</t>
  </si>
  <si>
    <t>štěrk</t>
  </si>
  <si>
    <t>4</t>
  </si>
  <si>
    <t>asfalt</t>
  </si>
  <si>
    <t>12</t>
  </si>
  <si>
    <t>Objekt:</t>
  </si>
  <si>
    <t>zásyp</t>
  </si>
  <si>
    <t>288,721</t>
  </si>
  <si>
    <t>002 - Soupis prací - čp. 201 a 77</t>
  </si>
  <si>
    <t>šachty</t>
  </si>
  <si>
    <t>5,1</t>
  </si>
  <si>
    <t>jáma</t>
  </si>
  <si>
    <t>190,269</t>
  </si>
  <si>
    <t>izolace</t>
  </si>
  <si>
    <t>15,07</t>
  </si>
  <si>
    <t>beton2</t>
  </si>
  <si>
    <t>2,544</t>
  </si>
  <si>
    <t>odvoz</t>
  </si>
  <si>
    <t>100,12</t>
  </si>
  <si>
    <t>obsyp</t>
  </si>
  <si>
    <t>31,776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</si>
  <si>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</si>
  <si>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</si>
  <si>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</si>
  <si>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</si>
  <si>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</si>
  <si>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</si>
  <si>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</si>
  <si>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</si>
  <si>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</si>
  <si>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</si>
  <si>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</si>
  <si>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</si>
  <si>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</si>
  <si>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</si>
  <si>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</si>
  <si>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</si>
  <si>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</si>
  <si>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</si>
  <si>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</si>
  <si>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</si>
  <si>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</si>
  <si>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</si>
  <si>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</si>
  <si>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</si>
  <si>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</si>
  <si>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</si>
  <si>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</si>
  <si>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</si>
  <si>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</si>
  <si>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</si>
  <si>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</si>
  <si>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</si>
  <si>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</si>
  <si>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</si>
  <si>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</si>
  <si>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</si>
  <si>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</si>
  <si>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</si>
  <si>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</si>
  <si>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</si>
  <si>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</si>
  <si>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113107022</t>
  </si>
  <si>
    <t>Odstranění podkladu z kameniva drceného tl 200 mm při překopech ručně</t>
  </si>
  <si>
    <t>m2</t>
  </si>
  <si>
    <t>CS ÚRS 2018 01</t>
  </si>
  <si>
    <t>9218176</t>
  </si>
  <si>
    <t>VV</t>
  </si>
  <si>
    <t>"štěrková cesta"</t>
  </si>
  <si>
    <t>5*0,8</t>
  </si>
  <si>
    <t>Součet</t>
  </si>
  <si>
    <t>113107042</t>
  </si>
  <si>
    <t>Odstranění podkladu živičných tl 100 mm při překopech ručně</t>
  </si>
  <si>
    <t>-398209528</t>
  </si>
  <si>
    <t>"asfaltová cesta"</t>
  </si>
  <si>
    <t>15*0,8</t>
  </si>
  <si>
    <t>3</t>
  </si>
  <si>
    <t>121101101</t>
  </si>
  <si>
    <t>Sejmutí ornice s přemístěním na vzdálenost do 50 m</t>
  </si>
  <si>
    <t>m3</t>
  </si>
  <si>
    <t>-1154648264</t>
  </si>
  <si>
    <t>"gravitační potrubí"  66,1*0,8*0,15</t>
  </si>
  <si>
    <t>"tlakové potrubí"  (45+54,3)*0,15</t>
  </si>
  <si>
    <t>"ČOV"  9*6*0,15</t>
  </si>
  <si>
    <t>131201101</t>
  </si>
  <si>
    <t>Hloubení jam nezapažených v hornině tř. 3 objemu do 100 m3</t>
  </si>
  <si>
    <t>-1998358508</t>
  </si>
  <si>
    <t>"pro ČOV"</t>
  </si>
  <si>
    <t>8,1*8,1*2,9</t>
  </si>
  <si>
    <t>5</t>
  </si>
  <si>
    <t>131201109</t>
  </si>
  <si>
    <t>Příplatek za lepivost u hloubení jam nezapažených v hornině tř. 3</t>
  </si>
  <si>
    <t>68765834</t>
  </si>
  <si>
    <t>6</t>
  </si>
  <si>
    <t>132201201</t>
  </si>
  <si>
    <t>Hloubení rýh š do 2000 mm v hornině tř. 3 objemu do 100 m3</t>
  </si>
  <si>
    <t>1960010510</t>
  </si>
  <si>
    <t>"přítokové potrubí P1"</t>
  </si>
  <si>
    <t>"PVC DN 150 úsek Š4- Š2"  57*0,8*1,3</t>
  </si>
  <si>
    <t>"PVC DN 150 úsek ČOV - stáv. šachta"  12,2*0,8*1,1</t>
  </si>
  <si>
    <t>"beton DN 150 úsek Š2 - ČOV"  17*0,8*0,9</t>
  </si>
  <si>
    <t>"Přítokové potrubí P2 - tlakové potrubí"</t>
  </si>
  <si>
    <t>(45+54,3)*0,8*1,4</t>
  </si>
  <si>
    <t>7</t>
  </si>
  <si>
    <t>132201209</t>
  </si>
  <si>
    <t>Příplatek za lepivost k hloubení rýh š do 2000 mm v hornině tř. 3</t>
  </si>
  <si>
    <t>-292407634</t>
  </si>
  <si>
    <t>8</t>
  </si>
  <si>
    <t>133201101</t>
  </si>
  <si>
    <t>Hloubení šachet v hornině tř. 3 objemu do 100 m3</t>
  </si>
  <si>
    <t>-1532471398</t>
  </si>
  <si>
    <t>"revizní šachty na přítoku P1"</t>
  </si>
  <si>
    <t>1*1*(1,6+1,4+1,1+1)</t>
  </si>
  <si>
    <t>9</t>
  </si>
  <si>
    <t>133201109</t>
  </si>
  <si>
    <t>Příplatek za lepivost u hloubení šachet v hornině tř. 3</t>
  </si>
  <si>
    <t>682164804</t>
  </si>
  <si>
    <t>10</t>
  </si>
  <si>
    <t>161101101</t>
  </si>
  <si>
    <t>Svislé přemístění výkopku z horniny tř. 1 až 4 hl výkopu do 2,5 m</t>
  </si>
  <si>
    <t>1613604213</t>
  </si>
  <si>
    <t>11</t>
  </si>
  <si>
    <t>162701105</t>
  </si>
  <si>
    <t>Vodorovné přemístění do 10000 m výkopku/sypaniny z horniny tř. 1 až 4</t>
  </si>
  <si>
    <t>-323165143</t>
  </si>
  <si>
    <t>P</t>
  </si>
  <si>
    <t xml:space="preserve">Poznámka k položce:
skládka 10 km
</t>
  </si>
  <si>
    <t>rýha+šachty+jáma</t>
  </si>
  <si>
    <t>-zásyp</t>
  </si>
  <si>
    <t>171201201</t>
  </si>
  <si>
    <t>Uložení sypaniny na skládky</t>
  </si>
  <si>
    <t>-1736997564</t>
  </si>
  <si>
    <t>13</t>
  </si>
  <si>
    <t>171201211</t>
  </si>
  <si>
    <t>Poplatek za uložení stavebního odpadu - zeminy a kameniva na skládce</t>
  </si>
  <si>
    <t>t</t>
  </si>
  <si>
    <t>-1744255317</t>
  </si>
  <si>
    <t>odvoz*1,8</t>
  </si>
  <si>
    <t>14</t>
  </si>
  <si>
    <t>174101101</t>
  </si>
  <si>
    <t>Zásyp jam, šachet rýh nebo kolem objektů sypaninou se zhutněním</t>
  </si>
  <si>
    <t>1911676304</t>
  </si>
  <si>
    <t>rýha-lože-beton1-obsyp</t>
  </si>
  <si>
    <t>-pi*(0,152)^2*(1,5+1,3+1+0,9)</t>
  </si>
  <si>
    <t>-beton2</t>
  </si>
  <si>
    <t>-5,1*2,1*2,7</t>
  </si>
  <si>
    <t>M</t>
  </si>
  <si>
    <t>174001</t>
  </si>
  <si>
    <t>Dovoz a nákup jílovité zemniy pro zatěsnění v místě křížení s vodovodem</t>
  </si>
  <si>
    <t>-1156206994</t>
  </si>
  <si>
    <t>16</t>
  </si>
  <si>
    <t>175111101</t>
  </si>
  <si>
    <t>Obsypání potrubí ručně sypaninou bez prohození sítem, uloženou do 3 m</t>
  </si>
  <si>
    <t>-1014642297</t>
  </si>
  <si>
    <t>"přítokové potrubí P2"</t>
  </si>
  <si>
    <t>(45+54,3)*0,8*0,4</t>
  </si>
  <si>
    <t>17</t>
  </si>
  <si>
    <t>175111109</t>
  </si>
  <si>
    <t>Příplatek k obsypání potrubí za ruční prohození sypaninysítem, uložené do 3 m</t>
  </si>
  <si>
    <t>-1004775869</t>
  </si>
  <si>
    <t>18</t>
  </si>
  <si>
    <t>181111111</t>
  </si>
  <si>
    <t>Plošná úprava terénu do 500 m2 zemina tř 1 až 4 nerovnosti do 100 mm v rovinně a svahu do 1:5</t>
  </si>
  <si>
    <t>1992931826</t>
  </si>
  <si>
    <t>19</t>
  </si>
  <si>
    <t>181301102</t>
  </si>
  <si>
    <t>Rozprostření ornice tl vrstvy do 150 mm pl do 500 m2 v rovině nebo ve svahu do 1:5</t>
  </si>
  <si>
    <t>-1973060832</t>
  </si>
  <si>
    <t>"gravitační potrubí"  66,1*0,8</t>
  </si>
  <si>
    <t>"tlakové potrubí"  (45+54,3)*0,8</t>
  </si>
  <si>
    <t>"ČOV" 9*6</t>
  </si>
  <si>
    <t>20</t>
  </si>
  <si>
    <t>181411131</t>
  </si>
  <si>
    <t>Založení parkového trávníku výsevem plochy do 1000 m2 v rovině a ve svahu do 1:5</t>
  </si>
  <si>
    <t>1668016062</t>
  </si>
  <si>
    <t>00572410</t>
  </si>
  <si>
    <t>osivo směs travní parková</t>
  </si>
  <si>
    <t>kg</t>
  </si>
  <si>
    <t>1630584874</t>
  </si>
  <si>
    <t>tráva*0,015</t>
  </si>
  <si>
    <t>Zakládání</t>
  </si>
  <si>
    <t>22</t>
  </si>
  <si>
    <t>212752212</t>
  </si>
  <si>
    <t>Trativod z drenážních trubek plastových flexibilních D do 100 mm včetně lože otevřený výkop</t>
  </si>
  <si>
    <t>m</t>
  </si>
  <si>
    <t>-1441865945</t>
  </si>
  <si>
    <t>(5,1+2,1)*2+10</t>
  </si>
  <si>
    <t>Vodorovné konstrukce</t>
  </si>
  <si>
    <t>23</t>
  </si>
  <si>
    <t>451573111</t>
  </si>
  <si>
    <t>Lože pod potrubí otevřený výkop ze štěrkopísku</t>
  </si>
  <si>
    <t>-1269643481</t>
  </si>
  <si>
    <t>"PVC DN 150 úsek Š4- Š2"  57*(0,8*0,55-pi*(0,075)^2)</t>
  </si>
  <si>
    <t>"PVC DN 150 úsek ČOV - stáv. šachta"  12,2*(0,8*0,55-pi*(0,075)^2)</t>
  </si>
  <si>
    <t>"beton DN 150 úsek Š2 - ČOV"  17*0,8*0,1</t>
  </si>
  <si>
    <t>"pod revizní šachty"</t>
  </si>
  <si>
    <t>4*1*1*0,1</t>
  </si>
  <si>
    <t>"pod ČOV"</t>
  </si>
  <si>
    <t>6,1*3,1*0,15</t>
  </si>
  <si>
    <t>24</t>
  </si>
  <si>
    <t>452312131</t>
  </si>
  <si>
    <t>Sedlové lože z betonu prostého tř. C 12/15 otevřený výkop</t>
  </si>
  <si>
    <t>-1907762268</t>
  </si>
  <si>
    <t>"beton DN 150 úsek Š2 - ČOV"  17*0,8*0,2</t>
  </si>
  <si>
    <t>25</t>
  </si>
  <si>
    <t>452321141</t>
  </si>
  <si>
    <t>Podkladní desky ze ŽB tř. C 16/20 otevřený výkop</t>
  </si>
  <si>
    <t>-50421281</t>
  </si>
  <si>
    <t xml:space="preserve">"pod ČOV"  </t>
  </si>
  <si>
    <t>5,3*2,4*0,2</t>
  </si>
  <si>
    <t>26</t>
  </si>
  <si>
    <t>452368211</t>
  </si>
  <si>
    <t>Výztuž podkladních desek nebo bloků nebo pražců otevřený výkop ze svařovaných sítí Kari</t>
  </si>
  <si>
    <t>834629551</t>
  </si>
  <si>
    <t>"podkladní deska"</t>
  </si>
  <si>
    <t>5,3*2,4*0,004*1,15</t>
  </si>
  <si>
    <t>"stěny"</t>
  </si>
  <si>
    <t>2*5,1*2*2*0,004*1,15</t>
  </si>
  <si>
    <t>2*1,5*2*2*0,004*1,15</t>
  </si>
  <si>
    <t>"strop"</t>
  </si>
  <si>
    <t>(5,1*2,1-2*0,6*0,6-1*1)*0,004*1,14</t>
  </si>
  <si>
    <t>Komunikace pozemní</t>
  </si>
  <si>
    <t>27</t>
  </si>
  <si>
    <t>566901132</t>
  </si>
  <si>
    <t>Vyspravení podkladu po překopech ing sítí plochy do 15 m2 štěrkodrtí tl. 150 mm</t>
  </si>
  <si>
    <t>1695913973</t>
  </si>
  <si>
    <t>28</t>
  </si>
  <si>
    <t>566901133</t>
  </si>
  <si>
    <t>Vyspravení podkladu po překopech ing sítí plochy do 15 m2 štěrkodrtí tl. 200 mm</t>
  </si>
  <si>
    <t>-1064970171</t>
  </si>
  <si>
    <t>29</t>
  </si>
  <si>
    <t>572340111</t>
  </si>
  <si>
    <t>Vyspravení krytu komunikací po překopech plochy do 15 m2 asfaltovým betonem ACO (AB) tl 50 mm</t>
  </si>
  <si>
    <t>-133110199</t>
  </si>
  <si>
    <t>2*asfalt</t>
  </si>
  <si>
    <t>Úpravy povrchů, podlahy a osazování výplní</t>
  </si>
  <si>
    <t>30</t>
  </si>
  <si>
    <t>632451034</t>
  </si>
  <si>
    <t>Vyrovnávací potěr tl do 50 mm z MC 15 provedený v ploše</t>
  </si>
  <si>
    <t>-562325537</t>
  </si>
  <si>
    <t>"ochrana izolace stropu"</t>
  </si>
  <si>
    <t>(5,1*2,1-2*0,6*0,6-1*1)*1,2</t>
  </si>
  <si>
    <t>Trubní vedení</t>
  </si>
  <si>
    <t>31</t>
  </si>
  <si>
    <t>812312121</t>
  </si>
  <si>
    <t>Montáž potrubí z trub TBP těsněných pryžovými kroužky otevřený výkop sklon do 20 % DN 150</t>
  </si>
  <si>
    <t>-2033479027</t>
  </si>
  <si>
    <t>32</t>
  </si>
  <si>
    <t>592210061</t>
  </si>
  <si>
    <t>trouba betonová hrdlová s integrovaným těsněním DN 150</t>
  </si>
  <si>
    <t>-1225254909</t>
  </si>
  <si>
    <t>17,000*1,05</t>
  </si>
  <si>
    <t>33</t>
  </si>
  <si>
    <t>871184201</t>
  </si>
  <si>
    <t>Montáž kanalizačního potrubí z PE SDR11 otevřený výkop sklon do 20 % svařovaných na tupo D 40x3,7mm</t>
  </si>
  <si>
    <t>887200848</t>
  </si>
  <si>
    <t>45</t>
  </si>
  <si>
    <t>34</t>
  </si>
  <si>
    <t>28613380</t>
  </si>
  <si>
    <t>potrubí kanalizační tlakové PE100 SDR 11, návin se signalizační vrstvou 40 x 3,7 mm</t>
  </si>
  <si>
    <t>-1695397543</t>
  </si>
  <si>
    <t>45*1,1</t>
  </si>
  <si>
    <t>35</t>
  </si>
  <si>
    <t>871214201</t>
  </si>
  <si>
    <t>Montáž kanalizačního potrubí z PE SDR11 otevřený výkop sklon do 20 % svařovaných na tupo D 50x4,6mm</t>
  </si>
  <si>
    <t>-2037123302</t>
  </si>
  <si>
    <t>"přítokové potrubí P2"  54,3</t>
  </si>
  <si>
    <t>36</t>
  </si>
  <si>
    <t>28613381</t>
  </si>
  <si>
    <t>potrubí kanalizační tlakové PE100 SDR 11, návin se signalizační vrstvou 50 x 4,6 mm</t>
  </si>
  <si>
    <t>-1186050358</t>
  </si>
  <si>
    <t>54,300*1,1</t>
  </si>
  <si>
    <t>37</t>
  </si>
  <si>
    <t>871315221</t>
  </si>
  <si>
    <t>Kanalizační potrubí z tvrdého PVC jednovrstvé tuhost třídy SN8 DN 160</t>
  </si>
  <si>
    <t>-1235154651</t>
  </si>
  <si>
    <t>57+12,2</t>
  </si>
  <si>
    <t>38</t>
  </si>
  <si>
    <t>877175201</t>
  </si>
  <si>
    <t>Montáž elektrospojek na kanalizačním potrubí z PE trub d 40</t>
  </si>
  <si>
    <t>kus</t>
  </si>
  <si>
    <t>-1050937587</t>
  </si>
  <si>
    <t>39</t>
  </si>
  <si>
    <t>286159701</t>
  </si>
  <si>
    <t>přechodka dG pr. 40 s vnějším závitem</t>
  </si>
  <si>
    <t>-666847920</t>
  </si>
  <si>
    <t>40</t>
  </si>
  <si>
    <t>877185213</t>
  </si>
  <si>
    <t>Montáž elektro T-kusů na kanalizačním potrubí z PE trub d 50</t>
  </si>
  <si>
    <t>-683109899</t>
  </si>
  <si>
    <t>41</t>
  </si>
  <si>
    <t>28614957</t>
  </si>
  <si>
    <t>elektrotvarovka T-kus rovnoramenný, PE 100, PN 16, d 50</t>
  </si>
  <si>
    <t>356384291</t>
  </si>
  <si>
    <t>42</t>
  </si>
  <si>
    <t>877265217R</t>
  </si>
  <si>
    <t xml:space="preserve">Montáž elektroredukcí na kanalizačním potrubí z PE trub </t>
  </si>
  <si>
    <t>-1700061484</t>
  </si>
  <si>
    <t>43</t>
  </si>
  <si>
    <t>28614973</t>
  </si>
  <si>
    <t>elektroredukce PE 100 PN 16 d 50-40</t>
  </si>
  <si>
    <t>-29437227</t>
  </si>
  <si>
    <t>44</t>
  </si>
  <si>
    <t>891182122</t>
  </si>
  <si>
    <t>Montáž kanalizačních šoupátek otevřený výkop DN 40</t>
  </si>
  <si>
    <t>-698453658</t>
  </si>
  <si>
    <t>42221450</t>
  </si>
  <si>
    <t>šoupátko odpadní voda, litina GGG 50, krátká stavební délka, PN10/16 DN 40 x 140 mm</t>
  </si>
  <si>
    <t>988603271</t>
  </si>
  <si>
    <t>46</t>
  </si>
  <si>
    <t>42291078</t>
  </si>
  <si>
    <t>souprava zemní pro šoupátka DN 40-50 mm, Rd 2,0 m</t>
  </si>
  <si>
    <t>1360391651</t>
  </si>
  <si>
    <t>47</t>
  </si>
  <si>
    <t>892241111</t>
  </si>
  <si>
    <t>Tlaková zkouška vodou potrubí do 80</t>
  </si>
  <si>
    <t>1003068471</t>
  </si>
  <si>
    <t>45+54,3</t>
  </si>
  <si>
    <t>48</t>
  </si>
  <si>
    <t>894812111</t>
  </si>
  <si>
    <t>Revizní a čistící šachta z PP šachtové dno DN 315/150 přímý tok</t>
  </si>
  <si>
    <t>796924197</t>
  </si>
  <si>
    <t>49</t>
  </si>
  <si>
    <t>894812113</t>
  </si>
  <si>
    <t>Revizní a čistící šachta z PP šachtové dno DN 315/150 pravý a levý přítok</t>
  </si>
  <si>
    <t>-838661358</t>
  </si>
  <si>
    <t>50</t>
  </si>
  <si>
    <t>894812131</t>
  </si>
  <si>
    <t>Revizní a čistící šachta z PP DN 315 šachtová roura korugovaná bez hrdla světlé hloubky 1250 mm</t>
  </si>
  <si>
    <t>93575760</t>
  </si>
  <si>
    <t>51</t>
  </si>
  <si>
    <t>894812132</t>
  </si>
  <si>
    <t>Revizní a čistící šachta z PP DN 315 šachtová roura korugovaná bez hrdla světlé hloubky 2000 mm</t>
  </si>
  <si>
    <t>1284061791</t>
  </si>
  <si>
    <t>52</t>
  </si>
  <si>
    <t>894812149</t>
  </si>
  <si>
    <t>Příplatek k rourám revizní a čistící šachty z PP DN 315 za uříznutí šachtové roury</t>
  </si>
  <si>
    <t>749746362</t>
  </si>
  <si>
    <t>53</t>
  </si>
  <si>
    <t>894812161</t>
  </si>
  <si>
    <t>Revizní a čistící šachta z PP DN 315 poklop litinový s teleskopickou rourou pro zatížení  3 t</t>
  </si>
  <si>
    <t>-477920945</t>
  </si>
  <si>
    <t>54</t>
  </si>
  <si>
    <t>899401112</t>
  </si>
  <si>
    <t>Osazení poklopů litinových šoupátkových</t>
  </si>
  <si>
    <t>1143403414</t>
  </si>
  <si>
    <t>55</t>
  </si>
  <si>
    <t>42291352</t>
  </si>
  <si>
    <t>poklop litinový šoupátkový pro zemní soupravy osazení do terénu a do vozovky</t>
  </si>
  <si>
    <t>705877366</t>
  </si>
  <si>
    <t>56</t>
  </si>
  <si>
    <t>422001</t>
  </si>
  <si>
    <t>šoupátková tvárnice</t>
  </si>
  <si>
    <t>ks</t>
  </si>
  <si>
    <t>41453506</t>
  </si>
  <si>
    <t>57</t>
  </si>
  <si>
    <t>899620131</t>
  </si>
  <si>
    <t>Obetonování plastové šachty z polypropylenu betonem prostým tř. C 16/20 otevřený výkop</t>
  </si>
  <si>
    <t>-500858413</t>
  </si>
  <si>
    <t>2*5,1*2*0,3</t>
  </si>
  <si>
    <t>2*1,5*2*0,3</t>
  </si>
  <si>
    <t>(5,1*2,1-2*0,6*0,6-1*1)*0,15</t>
  </si>
  <si>
    <t>58</t>
  </si>
  <si>
    <t>899721111</t>
  </si>
  <si>
    <t>Signalizační vodič DN do 150 mm na potrubí PVC</t>
  </si>
  <si>
    <t>-674013765</t>
  </si>
  <si>
    <t>59</t>
  </si>
  <si>
    <t>899722111</t>
  </si>
  <si>
    <t>Krytí potrubí z plastů výstražnou fólií z PVC 20 cm</t>
  </si>
  <si>
    <t>916718823</t>
  </si>
  <si>
    <t>60</t>
  </si>
  <si>
    <t>89999001</t>
  </si>
  <si>
    <t>Kompl. dod. + mtž. domovní čerpací stanice vč. vystrojení</t>
  </si>
  <si>
    <t>soub</t>
  </si>
  <si>
    <t>270932653</t>
  </si>
  <si>
    <t>Poznámka k položce:
cena zahrnuje kompletní provedení vč. vystrojení a poklopu dle popisu v PD</t>
  </si>
  <si>
    <t>61</t>
  </si>
  <si>
    <t>89999002</t>
  </si>
  <si>
    <t>Zkouška těsnosti nádrže čerpací stanice</t>
  </si>
  <si>
    <t>kpl</t>
  </si>
  <si>
    <t>-1866003783</t>
  </si>
  <si>
    <t>62</t>
  </si>
  <si>
    <t>89999003</t>
  </si>
  <si>
    <t>Kompl. dod. + mtž. ČOV EKO SBR BIO</t>
  </si>
  <si>
    <t>1605246457</t>
  </si>
  <si>
    <t>Poznámka k položce:
cena zahrnuje kompletní provedení:
-dodávka ČOV vč. vystrojení
-doprava
-osazení
-uvedení do provozu</t>
  </si>
  <si>
    <t>63</t>
  </si>
  <si>
    <t>89999004</t>
  </si>
  <si>
    <t xml:space="preserve">Kompl. dod. + mtž. odlučovač tuků BLT 50 </t>
  </si>
  <si>
    <t>-1453969918</t>
  </si>
  <si>
    <t>Poznámka k položce:
cena zahrnuje kompletní provedení:
-dodávka vč. pachotěsného poklopu a těsnění
-doprava
-instalace na místě
-uvedení do provozu
-úprava stávajících odpadů</t>
  </si>
  <si>
    <t>Ostatní konstrukce a práce, bourání</t>
  </si>
  <si>
    <t>64</t>
  </si>
  <si>
    <t>721290112R</t>
  </si>
  <si>
    <t>Zkouška těsnosti potrubí kanalizace vodou do DN 200</t>
  </si>
  <si>
    <t>823082050</t>
  </si>
  <si>
    <t>69,2+17</t>
  </si>
  <si>
    <t>65</t>
  </si>
  <si>
    <t>919735112</t>
  </si>
  <si>
    <t>Řezání stávajícího živičného krytu hl do 100 mm</t>
  </si>
  <si>
    <t>1416273287</t>
  </si>
  <si>
    <t>2*15</t>
  </si>
  <si>
    <t>66</t>
  </si>
  <si>
    <t>953334121</t>
  </si>
  <si>
    <t>Bobtnavý pásek do pracovních spar betonových kcí bentonitový 20 x 25 mm</t>
  </si>
  <si>
    <t>727715106</t>
  </si>
  <si>
    <t>(5,1+2,1)*2*2</t>
  </si>
  <si>
    <t>67</t>
  </si>
  <si>
    <t>99001</t>
  </si>
  <si>
    <t>Kompl. dod. + mtž. zděný pilířek pro umístění dmychadla a řídící jednotky</t>
  </si>
  <si>
    <t>-577390215</t>
  </si>
  <si>
    <t>997</t>
  </si>
  <si>
    <t>Přesun sutě</t>
  </si>
  <si>
    <t>68</t>
  </si>
  <si>
    <t>997221551</t>
  </si>
  <si>
    <t>Vodorovná doprava suti ze sypkých materiálů do 1 km</t>
  </si>
  <si>
    <t>1764912712</t>
  </si>
  <si>
    <t>69</t>
  </si>
  <si>
    <t>997221559</t>
  </si>
  <si>
    <t>Příplatek ZKD 1 km u vodorovné dopravy suti ze sypkých materiálů</t>
  </si>
  <si>
    <t>-1836353915</t>
  </si>
  <si>
    <t>Poznámka k položce:
skládka 10 km</t>
  </si>
  <si>
    <t>3,8*9 'Přepočtené koeficientem množství</t>
  </si>
  <si>
    <t>70</t>
  </si>
  <si>
    <t>997221611</t>
  </si>
  <si>
    <t>Nakládání suti na dopravní prostředky pro vodorovnou dopravu</t>
  </si>
  <si>
    <t>-1721745200</t>
  </si>
  <si>
    <t>71</t>
  </si>
  <si>
    <t>997223845</t>
  </si>
  <si>
    <t>Poplatek za uložení na skládce (skládkovné) odpadu asfaltového bez dehtu kód odpadu 170 302</t>
  </si>
  <si>
    <t>-1901281464</t>
  </si>
  <si>
    <t>998</t>
  </si>
  <si>
    <t>Přesun hmot</t>
  </si>
  <si>
    <t>72</t>
  </si>
  <si>
    <t>998276101</t>
  </si>
  <si>
    <t>Přesun hmot pro trubní vedení z trub z plastických hmot otevřený výkop</t>
  </si>
  <si>
    <t>1106795793</t>
  </si>
  <si>
    <t>PSV</t>
  </si>
  <si>
    <t>Práce a dodávky PSV</t>
  </si>
  <si>
    <t>711</t>
  </si>
  <si>
    <t>Izolace proti vodě, vlhkosti a plynům</t>
  </si>
  <si>
    <t>73</t>
  </si>
  <si>
    <t>711111001</t>
  </si>
  <si>
    <t>Provedení izolace proti zemní vlhkosti vodorovné za studena nátěrem penetračním</t>
  </si>
  <si>
    <t>-1838845350</t>
  </si>
  <si>
    <t>5,1*2,1-2*0,6*0,6-1*1</t>
  </si>
  <si>
    <t>"přetažení po obvodu"</t>
  </si>
  <si>
    <t>(5,1+2,1)*2*0,3</t>
  </si>
  <si>
    <t>"vytažení na komínky"</t>
  </si>
  <si>
    <t>2*(0,6+0,6)*2*0,2</t>
  </si>
  <si>
    <t>(1+1)*2*0,2</t>
  </si>
  <si>
    <t>74</t>
  </si>
  <si>
    <t>11163150</t>
  </si>
  <si>
    <t>lak asfaltový penetrační</t>
  </si>
  <si>
    <t>-237132779</t>
  </si>
  <si>
    <t>izolace*0,0003</t>
  </si>
  <si>
    <t>75</t>
  </si>
  <si>
    <t>711141559</t>
  </si>
  <si>
    <t>Provedení izolace proti zemní vlhkosti pásy přitavením vodorovné NAIP</t>
  </si>
  <si>
    <t>1829822453</t>
  </si>
  <si>
    <t>76</t>
  </si>
  <si>
    <t>62832134</t>
  </si>
  <si>
    <t>pás těžký asfaltovaný V60 S40</t>
  </si>
  <si>
    <t>1808567030</t>
  </si>
  <si>
    <t>izolace*1,15</t>
  </si>
  <si>
    <t>77</t>
  </si>
  <si>
    <t>998711101</t>
  </si>
  <si>
    <t>Přesun hmot tonážní pro izolace proti vodě, vlhkosti a plynům v objektech výšky do 6 m</t>
  </si>
  <si>
    <t>-1683522523</t>
  </si>
  <si>
    <t>741</t>
  </si>
  <si>
    <t>Elektroinstalace - silnoproud</t>
  </si>
  <si>
    <t>78</t>
  </si>
  <si>
    <t>741001</t>
  </si>
  <si>
    <t>Kompl. dod. + mtž. připojení čerpací stanice na elektroinstalaci</t>
  </si>
  <si>
    <t>1924496123</t>
  </si>
  <si>
    <t>Poznámka k položce:
cena zahrnuje kompletní provedení vč. dodávky potřebného materiálu a případných  úprav v rozvaděči dle popisu v PD</t>
  </si>
  <si>
    <t>79</t>
  </si>
  <si>
    <t>741002</t>
  </si>
  <si>
    <t>Kompl. dod. + mtž. připojení ČOV na elektroinstalaci</t>
  </si>
  <si>
    <t>-1708722734</t>
  </si>
  <si>
    <t>Poznámka k položce:
cena zahrnuje kompletní provedení vč.kabelového vedení, chrániček,dodávky potřebného materiálu a případných  úprav v rozvaděči dle popisu v PD</t>
  </si>
  <si>
    <t>OST</t>
  </si>
  <si>
    <t>Ostatní</t>
  </si>
  <si>
    <t>80</t>
  </si>
  <si>
    <t>001</t>
  </si>
  <si>
    <t>Vyvezení septiku, vyčištění a dezinfekce</t>
  </si>
  <si>
    <t>351196449</t>
  </si>
  <si>
    <t>81</t>
  </si>
  <si>
    <t>Stavební úpravy stávajcího septiku pro umístění čerpací stanice</t>
  </si>
  <si>
    <t>-794982992</t>
  </si>
  <si>
    <t>Poznámka k položce:
cena zahrnuje kompletní provedení dle popisu v PD vč. dodávky potřebného materiálu</t>
  </si>
  <si>
    <t>VRN</t>
  </si>
  <si>
    <t>Vedlejší rozpočtové náklady</t>
  </si>
  <si>
    <t>VRN1</t>
  </si>
  <si>
    <t>Průzkumné, geodetické a projektové práce</t>
  </si>
  <si>
    <t>82</t>
  </si>
  <si>
    <t>012002000</t>
  </si>
  <si>
    <t>Geodetické práce</t>
  </si>
  <si>
    <t>1024</t>
  </si>
  <si>
    <t>-1970790791</t>
  </si>
  <si>
    <t>VRN3</t>
  </si>
  <si>
    <t>Zařízení staveniště</t>
  </si>
  <si>
    <t>83</t>
  </si>
  <si>
    <t>003002</t>
  </si>
  <si>
    <t>DIO</t>
  </si>
  <si>
    <t>349640831</t>
  </si>
  <si>
    <t>84</t>
  </si>
  <si>
    <t>030001000</t>
  </si>
  <si>
    <t>1211617559</t>
  </si>
  <si>
    <t>22,4</t>
  </si>
  <si>
    <t>6,075</t>
  </si>
  <si>
    <t>1,938</t>
  </si>
  <si>
    <t>25,08</t>
  </si>
  <si>
    <t>0,225</t>
  </si>
  <si>
    <t>3,395</t>
  </si>
  <si>
    <t>003 - Soupis prací čp. 73</t>
  </si>
  <si>
    <t>-426011558</t>
  </si>
  <si>
    <t>"Přítokové potrubí P3 - tlakové potrubí"</t>
  </si>
  <si>
    <t>20*0,8*1,4</t>
  </si>
  <si>
    <t>272341961</t>
  </si>
  <si>
    <t>1949599527</t>
  </si>
  <si>
    <t>"pro čerpací stanici ČS2"</t>
  </si>
  <si>
    <t>1,5*1,5*2,7</t>
  </si>
  <si>
    <t>840175465</t>
  </si>
  <si>
    <t>-1731050859</t>
  </si>
  <si>
    <t>rýha+šachty</t>
  </si>
  <si>
    <t>-1975389513</t>
  </si>
  <si>
    <t>2024085532</t>
  </si>
  <si>
    <t>-1702441004</t>
  </si>
  <si>
    <t>rýha-lože</t>
  </si>
  <si>
    <t>šachty-beton2</t>
  </si>
  <si>
    <t>-pi*(0,4)^2*2,45</t>
  </si>
  <si>
    <t>-871944957</t>
  </si>
  <si>
    <t>1121826648</t>
  </si>
  <si>
    <t>"tlakové potrubí"  20*0,8</t>
  </si>
  <si>
    <t>-1561505804</t>
  </si>
  <si>
    <t>-232881076</t>
  </si>
  <si>
    <t>249165200</t>
  </si>
  <si>
    <t>"přítokové potrubí P3"</t>
  </si>
  <si>
    <t>20*0,8*0,1</t>
  </si>
  <si>
    <t>"pod čerpací stanici"</t>
  </si>
  <si>
    <t>1,5*1,5*0,15</t>
  </si>
  <si>
    <t>452311141</t>
  </si>
  <si>
    <t>Podkladní desky z betonu prostého tř. C 16/20 otevřený výkop</t>
  </si>
  <si>
    <t>1697510842</t>
  </si>
  <si>
    <t>1,5*1,5*0,1</t>
  </si>
  <si>
    <t>-2062921451</t>
  </si>
  <si>
    <t>600751523</t>
  </si>
  <si>
    <t>20*1,1</t>
  </si>
  <si>
    <t>-281725894</t>
  </si>
  <si>
    <t>"propojení přítoku a odtoku ze septiku"</t>
  </si>
  <si>
    <t>-419762340</t>
  </si>
  <si>
    <t>2062627841</t>
  </si>
  <si>
    <t>268042743</t>
  </si>
  <si>
    <t>-157692466</t>
  </si>
  <si>
    <t>58451332</t>
  </si>
  <si>
    <t>1160216328</t>
  </si>
  <si>
    <t>-933545859</t>
  </si>
  <si>
    <t>-1408325305</t>
  </si>
  <si>
    <t>-113495329</t>
  </si>
  <si>
    <t>1597097511</t>
  </si>
  <si>
    <t>-802461341</t>
  </si>
  <si>
    <t>375137298</t>
  </si>
  <si>
    <t>Poznámka k položce:
cena zahrnuje kompletní provedení vč. vystrojení, plastové jímky, poklopu a zhotovení prsotupů dle popisu v PD</t>
  </si>
  <si>
    <t>-2079719169</t>
  </si>
  <si>
    <t>557911482</t>
  </si>
  <si>
    <t>2134089853</t>
  </si>
  <si>
    <t>-195319293</t>
  </si>
  <si>
    <t>-1968046852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</si>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</sst>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5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6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8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9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" fontId="29" fillId="0" borderId="18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9" fillId="0" borderId="23" xfId="0" applyNumberFormat="1" applyFont="1" applyBorder="1" applyAlignment="1">
      <alignment vertical="center"/>
    </xf>
    <xf numFmtId="4" fontId="29" fillId="0" borderId="24" xfId="0" applyNumberFormat="1" applyFont="1" applyBorder="1" applyAlignment="1">
      <alignment vertical="center"/>
    </xf>
    <xf numFmtId="166" fontId="29" fillId="0" borderId="24" xfId="0" applyNumberFormat="1" applyFont="1" applyBorder="1" applyAlignment="1">
      <alignment vertical="center"/>
    </xf>
    <xf numFmtId="4" fontId="29" fillId="0" borderId="25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>
      <alignment vertical="center"/>
    </xf>
    <xf numFmtId="0" fontId="0" fillId="6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>
      <alignment horizontal="right" vertical="center"/>
    </xf>
    <xf numFmtId="0" fontId="0" fillId="6" borderId="6" xfId="0" applyFont="1" applyFill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>
      <alignment horizontal="center" vertical="center" wrapText="1"/>
    </xf>
    <xf numFmtId="4" fontId="23" fillId="0" borderId="0" xfId="0" applyNumberFormat="1" applyFont="1" applyAlignment="1"/>
    <xf numFmtId="166" fontId="33" fillId="0" borderId="16" xfId="0" applyNumberFormat="1" applyFont="1" applyBorder="1" applyAlignment="1"/>
    <xf numFmtId="166" fontId="33" fillId="0" borderId="17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8" xfId="0" applyFont="1" applyBorder="1" applyAlignment="1">
      <alignment vertical="center"/>
    </xf>
    <xf numFmtId="0" fontId="37" fillId="0" borderId="28" xfId="0" applyFont="1" applyBorder="1" applyAlignment="1" applyProtection="1">
      <alignment horizontal="center" vertical="center"/>
      <protection locked="0"/>
    </xf>
    <xf numFmtId="49" fontId="37" fillId="0" borderId="28" xfId="0" applyNumberFormat="1" applyFont="1" applyBorder="1" applyAlignment="1" applyProtection="1">
      <alignment horizontal="left" vertical="center" wrapText="1"/>
      <protection locked="0"/>
    </xf>
    <xf numFmtId="0" fontId="37" fillId="0" borderId="28" xfId="0" applyFont="1" applyBorder="1" applyAlignment="1" applyProtection="1">
      <alignment horizontal="left" vertical="center" wrapText="1"/>
      <protection locked="0"/>
    </xf>
    <xf numFmtId="0" fontId="37" fillId="0" borderId="28" xfId="0" applyFont="1" applyBorder="1" applyAlignment="1" applyProtection="1">
      <alignment horizontal="center" vertical="center" wrapText="1"/>
      <protection locked="0"/>
    </xf>
    <xf numFmtId="167" fontId="37" fillId="0" borderId="28" xfId="0" applyNumberFormat="1" applyFont="1" applyBorder="1" applyAlignment="1" applyProtection="1">
      <alignment vertical="center"/>
      <protection locked="0"/>
    </xf>
    <xf numFmtId="4" fontId="37" fillId="4" borderId="28" xfId="0" applyNumberFormat="1" applyFont="1" applyFill="1" applyBorder="1" applyAlignment="1" applyProtection="1">
      <alignment vertical="center"/>
      <protection locked="0"/>
    </xf>
    <xf numFmtId="4" fontId="37" fillId="0" borderId="28" xfId="0" applyNumberFormat="1" applyFont="1" applyBorder="1" applyAlignment="1" applyProtection="1">
      <alignment vertical="center"/>
      <protection locked="0"/>
    </xf>
    <xf numFmtId="0" fontId="37" fillId="0" borderId="5" xfId="0" applyFont="1" applyBorder="1" applyAlignment="1">
      <alignment vertical="center"/>
    </xf>
    <xf numFmtId="0" fontId="37" fillId="4" borderId="28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8" fillId="0" borderId="29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32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33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vertical="center" wrapText="1"/>
      <protection locked="0"/>
    </xf>
    <xf numFmtId="0" fontId="38" fillId="0" borderId="35" xfId="0" applyFont="1" applyBorder="1" applyAlignment="1" applyProtection="1">
      <alignment vertical="center" wrapText="1"/>
      <protection locked="0"/>
    </xf>
    <xf numFmtId="0" fontId="42" fillId="0" borderId="34" xfId="0" applyFont="1" applyBorder="1" applyAlignment="1" applyProtection="1">
      <alignment vertical="center" wrapText="1"/>
      <protection locked="0"/>
    </xf>
    <xf numFmtId="0" fontId="38" fillId="0" borderId="36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8" fillId="0" borderId="29" xfId="0" applyFont="1" applyBorder="1" applyAlignment="1" applyProtection="1">
      <alignment horizontal="left" vertical="center"/>
      <protection locked="0"/>
    </xf>
    <xf numFmtId="0" fontId="38" fillId="0" borderId="30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0" borderId="1" xfId="0" applyFont="1" applyFill="1" applyBorder="1" applyAlignment="1" applyProtection="1">
      <alignment horizontal="left" vertical="center"/>
      <protection locked="0"/>
    </xf>
    <xf numFmtId="0" fontId="41" fillId="0" borderId="1" xfId="0" applyFont="1" applyFill="1" applyBorder="1" applyAlignment="1" applyProtection="1">
      <alignment horizontal="center" vertical="center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vertical="center" wrapText="1"/>
      <protection locked="0"/>
    </xf>
    <xf numFmtId="0" fontId="41" fillId="0" borderId="3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3" fillId="0" borderId="34" xfId="0" applyFont="1" applyBorder="1" applyAlignment="1" applyProtection="1">
      <protection locked="0"/>
    </xf>
    <xf numFmtId="0" fontId="38" fillId="0" borderId="32" xfId="0" applyFont="1" applyBorder="1" applyAlignment="1" applyProtection="1">
      <alignment vertical="top"/>
      <protection locked="0"/>
    </xf>
    <xf numFmtId="0" fontId="38" fillId="0" borderId="33" xfId="0" applyFont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35" xfId="0" applyFont="1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vertical="top"/>
      <protection locked="0"/>
    </xf>
    <xf numFmtId="0" fontId="38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20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5" borderId="10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0" fillId="2" borderId="0" xfId="1" applyFont="1" applyFill="1" applyAlignment="1">
      <alignment vertical="center"/>
    </xf>
    <xf numFmtId="0" fontId="41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49" fontId="41" fillId="0" borderId="1" xfId="0" applyNumberFormat="1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5"/>
  <sheetViews>
    <sheetView showGridLines="0" workbookViewId="0">
      <pane ySplit="1" topLeftCell="A6" activePane="bottomLeft" state="frozen"/>
      <selection pane="bottomLeft" activeCell="AR17" sqref="AR17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40" t="s">
        <v>8</v>
      </c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S2" s="23" t="s">
        <v>9</v>
      </c>
      <c r="BT2" s="23" t="s">
        <v>10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9</v>
      </c>
      <c r="BT3" s="23" t="s">
        <v>11</v>
      </c>
    </row>
    <row r="4" spans="1:74" ht="36.950000000000003" customHeight="1">
      <c r="B4" s="27"/>
      <c r="C4" s="28"/>
      <c r="D4" s="29" t="s">
        <v>12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13</v>
      </c>
      <c r="BE4" s="32" t="s">
        <v>14</v>
      </c>
      <c r="BS4" s="23" t="s">
        <v>15</v>
      </c>
    </row>
    <row r="5" spans="1:74" ht="14.45" customHeight="1">
      <c r="B5" s="27"/>
      <c r="C5" s="28"/>
      <c r="D5" s="33" t="s">
        <v>16</v>
      </c>
      <c r="E5" s="28"/>
      <c r="F5" s="28"/>
      <c r="G5" s="28"/>
      <c r="H5" s="28"/>
      <c r="I5" s="28"/>
      <c r="J5" s="28"/>
      <c r="K5" s="307" t="s">
        <v>17</v>
      </c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28"/>
      <c r="AQ5" s="30"/>
      <c r="BE5" s="305" t="s">
        <v>18</v>
      </c>
      <c r="BS5" s="23" t="s">
        <v>9</v>
      </c>
    </row>
    <row r="6" spans="1:74" ht="36.950000000000003" customHeight="1">
      <c r="B6" s="27"/>
      <c r="C6" s="28"/>
      <c r="D6" s="35" t="s">
        <v>19</v>
      </c>
      <c r="E6" s="28"/>
      <c r="F6" s="28"/>
      <c r="G6" s="28"/>
      <c r="H6" s="28"/>
      <c r="I6" s="28"/>
      <c r="J6" s="28"/>
      <c r="K6" s="309" t="s">
        <v>20</v>
      </c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28"/>
      <c r="AQ6" s="30"/>
      <c r="BE6" s="306"/>
      <c r="BS6" s="23" t="s">
        <v>9</v>
      </c>
    </row>
    <row r="7" spans="1:74" ht="14.45" customHeight="1">
      <c r="B7" s="27"/>
      <c r="C7" s="28"/>
      <c r="D7" s="36" t="s">
        <v>21</v>
      </c>
      <c r="E7" s="28"/>
      <c r="F7" s="28"/>
      <c r="G7" s="28"/>
      <c r="H7" s="28"/>
      <c r="I7" s="28"/>
      <c r="J7" s="28"/>
      <c r="K7" s="34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5</v>
      </c>
      <c r="AO7" s="28"/>
      <c r="AP7" s="28"/>
      <c r="AQ7" s="30"/>
      <c r="BE7" s="306"/>
      <c r="BS7" s="23" t="s">
        <v>9</v>
      </c>
    </row>
    <row r="8" spans="1:74" ht="14.45" customHeight="1">
      <c r="B8" s="27"/>
      <c r="C8" s="28"/>
      <c r="D8" s="36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25</v>
      </c>
      <c r="AL8" s="28"/>
      <c r="AM8" s="28"/>
      <c r="AN8" s="37" t="s">
        <v>26</v>
      </c>
      <c r="AO8" s="28"/>
      <c r="AP8" s="28"/>
      <c r="AQ8" s="30"/>
      <c r="BE8" s="306"/>
      <c r="BS8" s="23" t="s">
        <v>9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06"/>
      <c r="BS9" s="23" t="s">
        <v>9</v>
      </c>
    </row>
    <row r="10" spans="1:74" ht="14.45" customHeight="1">
      <c r="B10" s="27"/>
      <c r="C10" s="28"/>
      <c r="D10" s="36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28</v>
      </c>
      <c r="AL10" s="28"/>
      <c r="AM10" s="28"/>
      <c r="AN10" s="34" t="s">
        <v>5</v>
      </c>
      <c r="AO10" s="28"/>
      <c r="AP10" s="28"/>
      <c r="AQ10" s="30"/>
      <c r="BE10" s="306"/>
      <c r="BS10" s="23" t="s">
        <v>9</v>
      </c>
    </row>
    <row r="11" spans="1:74" ht="18.399999999999999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30</v>
      </c>
      <c r="AL11" s="28"/>
      <c r="AM11" s="28"/>
      <c r="AN11" s="34" t="s">
        <v>5</v>
      </c>
      <c r="AO11" s="28"/>
      <c r="AP11" s="28"/>
      <c r="AQ11" s="30"/>
      <c r="BE11" s="306"/>
      <c r="BS11" s="23" t="s">
        <v>9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06"/>
      <c r="BS12" s="23" t="s">
        <v>9</v>
      </c>
    </row>
    <row r="13" spans="1:74" ht="14.45" customHeight="1">
      <c r="B13" s="27"/>
      <c r="C13" s="28"/>
      <c r="D13" s="36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28</v>
      </c>
      <c r="AL13" s="28"/>
      <c r="AM13" s="28"/>
      <c r="AN13" s="38" t="s">
        <v>32</v>
      </c>
      <c r="AO13" s="28"/>
      <c r="AP13" s="28"/>
      <c r="AQ13" s="30"/>
      <c r="BE13" s="306"/>
      <c r="BS13" s="23" t="s">
        <v>9</v>
      </c>
    </row>
    <row r="14" spans="1:74">
      <c r="B14" s="27"/>
      <c r="C14" s="28"/>
      <c r="D14" s="28"/>
      <c r="E14" s="310" t="s">
        <v>32</v>
      </c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6" t="s">
        <v>30</v>
      </c>
      <c r="AL14" s="28"/>
      <c r="AM14" s="28"/>
      <c r="AN14" s="38" t="s">
        <v>32</v>
      </c>
      <c r="AO14" s="28"/>
      <c r="AP14" s="28"/>
      <c r="AQ14" s="30"/>
      <c r="BE14" s="306"/>
      <c r="BS14" s="23" t="s">
        <v>9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06"/>
      <c r="BS15" s="23" t="s">
        <v>6</v>
      </c>
    </row>
    <row r="16" spans="1:74" ht="14.45" customHeight="1">
      <c r="B16" s="27"/>
      <c r="C16" s="28"/>
      <c r="D16" s="36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28</v>
      </c>
      <c r="AL16" s="28"/>
      <c r="AM16" s="28"/>
      <c r="AN16" s="34" t="s">
        <v>5</v>
      </c>
      <c r="AO16" s="28"/>
      <c r="AP16" s="28"/>
      <c r="AQ16" s="30"/>
      <c r="BE16" s="306"/>
      <c r="BS16" s="23" t="s">
        <v>6</v>
      </c>
    </row>
    <row r="17" spans="2:71" ht="18.399999999999999" customHeight="1">
      <c r="B17" s="27"/>
      <c r="C17" s="28"/>
      <c r="D17" s="28"/>
      <c r="E17" s="34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30</v>
      </c>
      <c r="AL17" s="28"/>
      <c r="AM17" s="28"/>
      <c r="AN17" s="34" t="s">
        <v>5</v>
      </c>
      <c r="AO17" s="28"/>
      <c r="AP17" s="28"/>
      <c r="AQ17" s="30"/>
      <c r="BE17" s="306"/>
      <c r="BS17" s="23" t="s">
        <v>35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06"/>
      <c r="BS18" s="23" t="s">
        <v>9</v>
      </c>
    </row>
    <row r="19" spans="2:71" ht="14.45" customHeight="1">
      <c r="B19" s="27"/>
      <c r="C19" s="28"/>
      <c r="D19" s="36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06"/>
      <c r="BS19" s="23" t="s">
        <v>9</v>
      </c>
    </row>
    <row r="20" spans="2:71" ht="71.25" customHeight="1">
      <c r="B20" s="27"/>
      <c r="C20" s="28"/>
      <c r="D20" s="28"/>
      <c r="E20" s="312" t="s">
        <v>37</v>
      </c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28"/>
      <c r="AP20" s="28"/>
      <c r="AQ20" s="30"/>
      <c r="BE20" s="306"/>
      <c r="BS20" s="23" t="s">
        <v>35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06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06"/>
    </row>
    <row r="23" spans="2:71" s="1" customFormat="1" ht="25.9" customHeight="1">
      <c r="B23" s="40"/>
      <c r="C23" s="41"/>
      <c r="D23" s="42" t="s">
        <v>38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13">
        <f>ROUND(AG51,2)</f>
        <v>0</v>
      </c>
      <c r="AL23" s="314"/>
      <c r="AM23" s="314"/>
      <c r="AN23" s="314"/>
      <c r="AO23" s="314"/>
      <c r="AP23" s="41"/>
      <c r="AQ23" s="44"/>
      <c r="BE23" s="306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06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15" t="s">
        <v>39</v>
      </c>
      <c r="M25" s="315"/>
      <c r="N25" s="315"/>
      <c r="O25" s="315"/>
      <c r="P25" s="41"/>
      <c r="Q25" s="41"/>
      <c r="R25" s="41"/>
      <c r="S25" s="41"/>
      <c r="T25" s="41"/>
      <c r="U25" s="41"/>
      <c r="V25" s="41"/>
      <c r="W25" s="315" t="s">
        <v>40</v>
      </c>
      <c r="X25" s="315"/>
      <c r="Y25" s="315"/>
      <c r="Z25" s="315"/>
      <c r="AA25" s="315"/>
      <c r="AB25" s="315"/>
      <c r="AC25" s="315"/>
      <c r="AD25" s="315"/>
      <c r="AE25" s="315"/>
      <c r="AF25" s="41"/>
      <c r="AG25" s="41"/>
      <c r="AH25" s="41"/>
      <c r="AI25" s="41"/>
      <c r="AJ25" s="41"/>
      <c r="AK25" s="315" t="s">
        <v>41</v>
      </c>
      <c r="AL25" s="315"/>
      <c r="AM25" s="315"/>
      <c r="AN25" s="315"/>
      <c r="AO25" s="315"/>
      <c r="AP25" s="41"/>
      <c r="AQ25" s="44"/>
      <c r="BE25" s="306"/>
    </row>
    <row r="26" spans="2:71" s="2" customFormat="1" ht="14.45" customHeight="1">
      <c r="B26" s="46"/>
      <c r="C26" s="47"/>
      <c r="D26" s="48" t="s">
        <v>42</v>
      </c>
      <c r="E26" s="47"/>
      <c r="F26" s="48" t="s">
        <v>43</v>
      </c>
      <c r="G26" s="47"/>
      <c r="H26" s="47"/>
      <c r="I26" s="47"/>
      <c r="J26" s="47"/>
      <c r="K26" s="47"/>
      <c r="L26" s="316">
        <v>0.21</v>
      </c>
      <c r="M26" s="317"/>
      <c r="N26" s="317"/>
      <c r="O26" s="317"/>
      <c r="P26" s="47"/>
      <c r="Q26" s="47"/>
      <c r="R26" s="47"/>
      <c r="S26" s="47"/>
      <c r="T26" s="47"/>
      <c r="U26" s="47"/>
      <c r="V26" s="47"/>
      <c r="W26" s="318">
        <f>ROUND(AZ51,2)</f>
        <v>0</v>
      </c>
      <c r="X26" s="317"/>
      <c r="Y26" s="317"/>
      <c r="Z26" s="317"/>
      <c r="AA26" s="317"/>
      <c r="AB26" s="317"/>
      <c r="AC26" s="317"/>
      <c r="AD26" s="317"/>
      <c r="AE26" s="317"/>
      <c r="AF26" s="47"/>
      <c r="AG26" s="47"/>
      <c r="AH26" s="47"/>
      <c r="AI26" s="47"/>
      <c r="AJ26" s="47"/>
      <c r="AK26" s="318">
        <f>ROUND(AV51,2)</f>
        <v>0</v>
      </c>
      <c r="AL26" s="317"/>
      <c r="AM26" s="317"/>
      <c r="AN26" s="317"/>
      <c r="AO26" s="317"/>
      <c r="AP26" s="47"/>
      <c r="AQ26" s="49"/>
      <c r="BE26" s="306"/>
    </row>
    <row r="27" spans="2:71" s="2" customFormat="1" ht="14.45" customHeight="1">
      <c r="B27" s="46"/>
      <c r="C27" s="47"/>
      <c r="D27" s="47"/>
      <c r="E27" s="47"/>
      <c r="F27" s="48" t="s">
        <v>44</v>
      </c>
      <c r="G27" s="47"/>
      <c r="H27" s="47"/>
      <c r="I27" s="47"/>
      <c r="J27" s="47"/>
      <c r="K27" s="47"/>
      <c r="L27" s="316">
        <v>0.15</v>
      </c>
      <c r="M27" s="317"/>
      <c r="N27" s="317"/>
      <c r="O27" s="317"/>
      <c r="P27" s="47"/>
      <c r="Q27" s="47"/>
      <c r="R27" s="47"/>
      <c r="S27" s="47"/>
      <c r="T27" s="47"/>
      <c r="U27" s="47"/>
      <c r="V27" s="47"/>
      <c r="W27" s="318">
        <f>ROUND(BA51,2)</f>
        <v>0</v>
      </c>
      <c r="X27" s="317"/>
      <c r="Y27" s="317"/>
      <c r="Z27" s="317"/>
      <c r="AA27" s="317"/>
      <c r="AB27" s="317"/>
      <c r="AC27" s="317"/>
      <c r="AD27" s="317"/>
      <c r="AE27" s="317"/>
      <c r="AF27" s="47"/>
      <c r="AG27" s="47"/>
      <c r="AH27" s="47"/>
      <c r="AI27" s="47"/>
      <c r="AJ27" s="47"/>
      <c r="AK27" s="318">
        <f>ROUND(AW51,2)</f>
        <v>0</v>
      </c>
      <c r="AL27" s="317"/>
      <c r="AM27" s="317"/>
      <c r="AN27" s="317"/>
      <c r="AO27" s="317"/>
      <c r="AP27" s="47"/>
      <c r="AQ27" s="49"/>
      <c r="BE27" s="306"/>
    </row>
    <row r="28" spans="2:71" s="2" customFormat="1" ht="14.45" hidden="1" customHeight="1">
      <c r="B28" s="46"/>
      <c r="C28" s="47"/>
      <c r="D28" s="47"/>
      <c r="E28" s="47"/>
      <c r="F28" s="48" t="s">
        <v>45</v>
      </c>
      <c r="G28" s="47"/>
      <c r="H28" s="47"/>
      <c r="I28" s="47"/>
      <c r="J28" s="47"/>
      <c r="K28" s="47"/>
      <c r="L28" s="316">
        <v>0.21</v>
      </c>
      <c r="M28" s="317"/>
      <c r="N28" s="317"/>
      <c r="O28" s="317"/>
      <c r="P28" s="47"/>
      <c r="Q28" s="47"/>
      <c r="R28" s="47"/>
      <c r="S28" s="47"/>
      <c r="T28" s="47"/>
      <c r="U28" s="47"/>
      <c r="V28" s="47"/>
      <c r="W28" s="318">
        <f>ROUND(BB51,2)</f>
        <v>0</v>
      </c>
      <c r="X28" s="317"/>
      <c r="Y28" s="317"/>
      <c r="Z28" s="317"/>
      <c r="AA28" s="317"/>
      <c r="AB28" s="317"/>
      <c r="AC28" s="317"/>
      <c r="AD28" s="317"/>
      <c r="AE28" s="317"/>
      <c r="AF28" s="47"/>
      <c r="AG28" s="47"/>
      <c r="AH28" s="47"/>
      <c r="AI28" s="47"/>
      <c r="AJ28" s="47"/>
      <c r="AK28" s="318">
        <v>0</v>
      </c>
      <c r="AL28" s="317"/>
      <c r="AM28" s="317"/>
      <c r="AN28" s="317"/>
      <c r="AO28" s="317"/>
      <c r="AP28" s="47"/>
      <c r="AQ28" s="49"/>
      <c r="BE28" s="306"/>
    </row>
    <row r="29" spans="2:71" s="2" customFormat="1" ht="14.45" hidden="1" customHeight="1">
      <c r="B29" s="46"/>
      <c r="C29" s="47"/>
      <c r="D29" s="47"/>
      <c r="E29" s="47"/>
      <c r="F29" s="48" t="s">
        <v>46</v>
      </c>
      <c r="G29" s="47"/>
      <c r="H29" s="47"/>
      <c r="I29" s="47"/>
      <c r="J29" s="47"/>
      <c r="K29" s="47"/>
      <c r="L29" s="316">
        <v>0.15</v>
      </c>
      <c r="M29" s="317"/>
      <c r="N29" s="317"/>
      <c r="O29" s="317"/>
      <c r="P29" s="47"/>
      <c r="Q29" s="47"/>
      <c r="R29" s="47"/>
      <c r="S29" s="47"/>
      <c r="T29" s="47"/>
      <c r="U29" s="47"/>
      <c r="V29" s="47"/>
      <c r="W29" s="318">
        <f>ROUND(BC51,2)</f>
        <v>0</v>
      </c>
      <c r="X29" s="317"/>
      <c r="Y29" s="317"/>
      <c r="Z29" s="317"/>
      <c r="AA29" s="317"/>
      <c r="AB29" s="317"/>
      <c r="AC29" s="317"/>
      <c r="AD29" s="317"/>
      <c r="AE29" s="317"/>
      <c r="AF29" s="47"/>
      <c r="AG29" s="47"/>
      <c r="AH29" s="47"/>
      <c r="AI29" s="47"/>
      <c r="AJ29" s="47"/>
      <c r="AK29" s="318">
        <v>0</v>
      </c>
      <c r="AL29" s="317"/>
      <c r="AM29" s="317"/>
      <c r="AN29" s="317"/>
      <c r="AO29" s="317"/>
      <c r="AP29" s="47"/>
      <c r="AQ29" s="49"/>
      <c r="BE29" s="306"/>
    </row>
    <row r="30" spans="2:71" s="2" customFormat="1" ht="14.45" hidden="1" customHeight="1">
      <c r="B30" s="46"/>
      <c r="C30" s="47"/>
      <c r="D30" s="47"/>
      <c r="E30" s="47"/>
      <c r="F30" s="48" t="s">
        <v>47</v>
      </c>
      <c r="G30" s="47"/>
      <c r="H30" s="47"/>
      <c r="I30" s="47"/>
      <c r="J30" s="47"/>
      <c r="K30" s="47"/>
      <c r="L30" s="316">
        <v>0</v>
      </c>
      <c r="M30" s="317"/>
      <c r="N30" s="317"/>
      <c r="O30" s="317"/>
      <c r="P30" s="47"/>
      <c r="Q30" s="47"/>
      <c r="R30" s="47"/>
      <c r="S30" s="47"/>
      <c r="T30" s="47"/>
      <c r="U30" s="47"/>
      <c r="V30" s="47"/>
      <c r="W30" s="318">
        <f>ROUND(BD51,2)</f>
        <v>0</v>
      </c>
      <c r="X30" s="317"/>
      <c r="Y30" s="317"/>
      <c r="Z30" s="317"/>
      <c r="AA30" s="317"/>
      <c r="AB30" s="317"/>
      <c r="AC30" s="317"/>
      <c r="AD30" s="317"/>
      <c r="AE30" s="317"/>
      <c r="AF30" s="47"/>
      <c r="AG30" s="47"/>
      <c r="AH30" s="47"/>
      <c r="AI30" s="47"/>
      <c r="AJ30" s="47"/>
      <c r="AK30" s="318">
        <v>0</v>
      </c>
      <c r="AL30" s="317"/>
      <c r="AM30" s="317"/>
      <c r="AN30" s="317"/>
      <c r="AO30" s="317"/>
      <c r="AP30" s="47"/>
      <c r="AQ30" s="49"/>
      <c r="BE30" s="306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06"/>
    </row>
    <row r="32" spans="2:71" s="1" customFormat="1" ht="25.9" customHeight="1">
      <c r="B32" s="40"/>
      <c r="C32" s="50"/>
      <c r="D32" s="51" t="s">
        <v>48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49</v>
      </c>
      <c r="U32" s="52"/>
      <c r="V32" s="52"/>
      <c r="W32" s="52"/>
      <c r="X32" s="319" t="s">
        <v>50</v>
      </c>
      <c r="Y32" s="320"/>
      <c r="Z32" s="320"/>
      <c r="AA32" s="320"/>
      <c r="AB32" s="320"/>
      <c r="AC32" s="52"/>
      <c r="AD32" s="52"/>
      <c r="AE32" s="52"/>
      <c r="AF32" s="52"/>
      <c r="AG32" s="52"/>
      <c r="AH32" s="52"/>
      <c r="AI32" s="52"/>
      <c r="AJ32" s="52"/>
      <c r="AK32" s="321">
        <f>SUM(AK23:AK30)</f>
        <v>0</v>
      </c>
      <c r="AL32" s="320"/>
      <c r="AM32" s="320"/>
      <c r="AN32" s="320"/>
      <c r="AO32" s="322"/>
      <c r="AP32" s="50"/>
      <c r="AQ32" s="54"/>
      <c r="BE32" s="306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40"/>
    </row>
    <row r="39" spans="2:56" s="1" customFormat="1" ht="36.950000000000003" customHeight="1">
      <c r="B39" s="40"/>
      <c r="C39" s="60" t="s">
        <v>51</v>
      </c>
      <c r="AR39" s="40"/>
    </row>
    <row r="40" spans="2:56" s="1" customFormat="1" ht="6.95" customHeight="1">
      <c r="B40" s="40"/>
      <c r="AR40" s="40"/>
    </row>
    <row r="41" spans="2:56" s="3" customFormat="1" ht="14.45" customHeight="1">
      <c r="B41" s="61"/>
      <c r="C41" s="62" t="s">
        <v>16</v>
      </c>
      <c r="L41" s="3" t="str">
        <f>K5</f>
        <v>001665</v>
      </c>
      <c r="AR41" s="61"/>
    </row>
    <row r="42" spans="2:56" s="4" customFormat="1" ht="36.950000000000003" customHeight="1">
      <c r="B42" s="63"/>
      <c r="C42" s="64" t="s">
        <v>19</v>
      </c>
      <c r="L42" s="323" t="str">
        <f>K6</f>
        <v>ČOV pro objekty čp. 201, 77 a 73 Vlčice</v>
      </c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R42" s="63"/>
    </row>
    <row r="43" spans="2:56" s="1" customFormat="1" ht="6.95" customHeight="1">
      <c r="B43" s="40"/>
      <c r="AR43" s="40"/>
    </row>
    <row r="44" spans="2:56" s="1" customFormat="1">
      <c r="B44" s="40"/>
      <c r="C44" s="62" t="s">
        <v>23</v>
      </c>
      <c r="L44" s="65" t="str">
        <f>IF(K8="","",K8)</f>
        <v>Vlčice</v>
      </c>
      <c r="AI44" s="62" t="s">
        <v>25</v>
      </c>
      <c r="AM44" s="325" t="str">
        <f>IF(AN8= "","",AN8)</f>
        <v>1. 2. 2018</v>
      </c>
      <c r="AN44" s="325"/>
      <c r="AR44" s="40"/>
    </row>
    <row r="45" spans="2:56" s="1" customFormat="1" ht="6.95" customHeight="1">
      <c r="B45" s="40"/>
      <c r="AR45" s="40"/>
    </row>
    <row r="46" spans="2:56" s="1" customFormat="1">
      <c r="B46" s="40"/>
      <c r="C46" s="62" t="s">
        <v>27</v>
      </c>
      <c r="L46" s="3" t="str">
        <f>IF(E11= "","",E11)</f>
        <v>obec Vlčice</v>
      </c>
      <c r="AI46" s="62" t="s">
        <v>33</v>
      </c>
      <c r="AM46" s="326" t="str">
        <f>IF(E17="","",E17)</f>
        <v>Vodohospodářské služby RT, Lánov, Ing. E.Gebrtová</v>
      </c>
      <c r="AN46" s="326"/>
      <c r="AO46" s="326"/>
      <c r="AP46" s="326"/>
      <c r="AR46" s="40"/>
      <c r="AS46" s="327" t="s">
        <v>52</v>
      </c>
      <c r="AT46" s="328"/>
      <c r="AU46" s="67"/>
      <c r="AV46" s="67"/>
      <c r="AW46" s="67"/>
      <c r="AX46" s="67"/>
      <c r="AY46" s="67"/>
      <c r="AZ46" s="67"/>
      <c r="BA46" s="67"/>
      <c r="BB46" s="67"/>
      <c r="BC46" s="67"/>
      <c r="BD46" s="68"/>
    </row>
    <row r="47" spans="2:56" s="1" customFormat="1">
      <c r="B47" s="40"/>
      <c r="C47" s="62" t="s">
        <v>31</v>
      </c>
      <c r="L47" s="3" t="str">
        <f>IF(E14= "Vyplň údaj","",E14)</f>
        <v/>
      </c>
      <c r="AR47" s="40"/>
      <c r="AS47" s="329"/>
      <c r="AT47" s="330"/>
      <c r="AU47" s="41"/>
      <c r="AV47" s="41"/>
      <c r="AW47" s="41"/>
      <c r="AX47" s="41"/>
      <c r="AY47" s="41"/>
      <c r="AZ47" s="41"/>
      <c r="BA47" s="41"/>
      <c r="BB47" s="41"/>
      <c r="BC47" s="41"/>
      <c r="BD47" s="69"/>
    </row>
    <row r="48" spans="2:56" s="1" customFormat="1" ht="10.9" customHeight="1">
      <c r="B48" s="40"/>
      <c r="AR48" s="40"/>
      <c r="AS48" s="329"/>
      <c r="AT48" s="330"/>
      <c r="AU48" s="41"/>
      <c r="AV48" s="41"/>
      <c r="AW48" s="41"/>
      <c r="AX48" s="41"/>
      <c r="AY48" s="41"/>
      <c r="AZ48" s="41"/>
      <c r="BA48" s="41"/>
      <c r="BB48" s="41"/>
      <c r="BC48" s="41"/>
      <c r="BD48" s="69"/>
    </row>
    <row r="49" spans="1:91" s="1" customFormat="1" ht="29.25" customHeight="1">
      <c r="B49" s="40"/>
      <c r="C49" s="331" t="s">
        <v>53</v>
      </c>
      <c r="D49" s="332"/>
      <c r="E49" s="332"/>
      <c r="F49" s="332"/>
      <c r="G49" s="332"/>
      <c r="H49" s="70"/>
      <c r="I49" s="333" t="s">
        <v>54</v>
      </c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4" t="s">
        <v>55</v>
      </c>
      <c r="AH49" s="332"/>
      <c r="AI49" s="332"/>
      <c r="AJ49" s="332"/>
      <c r="AK49" s="332"/>
      <c r="AL49" s="332"/>
      <c r="AM49" s="332"/>
      <c r="AN49" s="333" t="s">
        <v>56</v>
      </c>
      <c r="AO49" s="332"/>
      <c r="AP49" s="332"/>
      <c r="AQ49" s="71" t="s">
        <v>57</v>
      </c>
      <c r="AR49" s="40"/>
      <c r="AS49" s="72" t="s">
        <v>58</v>
      </c>
      <c r="AT49" s="73" t="s">
        <v>59</v>
      </c>
      <c r="AU49" s="73" t="s">
        <v>60</v>
      </c>
      <c r="AV49" s="73" t="s">
        <v>61</v>
      </c>
      <c r="AW49" s="73" t="s">
        <v>62</v>
      </c>
      <c r="AX49" s="73" t="s">
        <v>63</v>
      </c>
      <c r="AY49" s="73" t="s">
        <v>64</v>
      </c>
      <c r="AZ49" s="73" t="s">
        <v>65</v>
      </c>
      <c r="BA49" s="73" t="s">
        <v>66</v>
      </c>
      <c r="BB49" s="73" t="s">
        <v>67</v>
      </c>
      <c r="BC49" s="73" t="s">
        <v>68</v>
      </c>
      <c r="BD49" s="74" t="s">
        <v>69</v>
      </c>
    </row>
    <row r="50" spans="1:91" s="1" customFormat="1" ht="10.9" customHeight="1">
      <c r="B50" s="40"/>
      <c r="AR50" s="40"/>
      <c r="AS50" s="75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8"/>
    </row>
    <row r="51" spans="1:91" s="4" customFormat="1" ht="32.450000000000003" customHeight="1">
      <c r="B51" s="63"/>
      <c r="C51" s="76" t="s">
        <v>70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338">
        <f>ROUND(SUM(AG52:AG53),2)</f>
        <v>0</v>
      </c>
      <c r="AH51" s="338"/>
      <c r="AI51" s="338"/>
      <c r="AJ51" s="338"/>
      <c r="AK51" s="338"/>
      <c r="AL51" s="338"/>
      <c r="AM51" s="338"/>
      <c r="AN51" s="339">
        <f>SUM(AG51,AT51)</f>
        <v>0</v>
      </c>
      <c r="AO51" s="339"/>
      <c r="AP51" s="339"/>
      <c r="AQ51" s="78" t="s">
        <v>5</v>
      </c>
      <c r="AR51" s="63"/>
      <c r="AS51" s="79">
        <f>ROUND(SUM(AS52:AS53),2)</f>
        <v>0</v>
      </c>
      <c r="AT51" s="80">
        <f>ROUND(SUM(AV51:AW51),2)</f>
        <v>0</v>
      </c>
      <c r="AU51" s="81">
        <f>ROUND(SUM(AU52:AU53),5)</f>
        <v>0</v>
      </c>
      <c r="AV51" s="80">
        <f>ROUND(AZ51*L26,2)</f>
        <v>0</v>
      </c>
      <c r="AW51" s="80">
        <f>ROUND(BA51*L27,2)</f>
        <v>0</v>
      </c>
      <c r="AX51" s="80">
        <f>ROUND(BB51*L26,2)</f>
        <v>0</v>
      </c>
      <c r="AY51" s="80">
        <f>ROUND(BC51*L27,2)</f>
        <v>0</v>
      </c>
      <c r="AZ51" s="80">
        <f>ROUND(SUM(AZ52:AZ53),2)</f>
        <v>0</v>
      </c>
      <c r="BA51" s="80">
        <f>ROUND(SUM(BA52:BA53),2)</f>
        <v>0</v>
      </c>
      <c r="BB51" s="80">
        <f>ROUND(SUM(BB52:BB53),2)</f>
        <v>0</v>
      </c>
      <c r="BC51" s="80">
        <f>ROUND(SUM(BC52:BC53),2)</f>
        <v>0</v>
      </c>
      <c r="BD51" s="82">
        <f>ROUND(SUM(BD52:BD53),2)</f>
        <v>0</v>
      </c>
      <c r="BS51" s="64" t="s">
        <v>71</v>
      </c>
      <c r="BT51" s="64" t="s">
        <v>72</v>
      </c>
      <c r="BU51" s="83" t="s">
        <v>73</v>
      </c>
      <c r="BV51" s="64" t="s">
        <v>74</v>
      </c>
      <c r="BW51" s="64" t="s">
        <v>7</v>
      </c>
      <c r="BX51" s="64" t="s">
        <v>75</v>
      </c>
      <c r="CL51" s="64" t="s">
        <v>5</v>
      </c>
    </row>
    <row r="52" spans="1:91" s="5" customFormat="1" ht="16.5" customHeight="1">
      <c r="A52" s="84" t="s">
        <v>76</v>
      </c>
      <c r="B52" s="85"/>
      <c r="C52" s="86"/>
      <c r="D52" s="337" t="s">
        <v>77</v>
      </c>
      <c r="E52" s="337"/>
      <c r="F52" s="337"/>
      <c r="G52" s="337"/>
      <c r="H52" s="337"/>
      <c r="I52" s="87"/>
      <c r="J52" s="337" t="s">
        <v>78</v>
      </c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5">
        <f>'002 - Soupis prací - čp. ...'!J27</f>
        <v>0</v>
      </c>
      <c r="AH52" s="336"/>
      <c r="AI52" s="336"/>
      <c r="AJ52" s="336"/>
      <c r="AK52" s="336"/>
      <c r="AL52" s="336"/>
      <c r="AM52" s="336"/>
      <c r="AN52" s="335">
        <f>SUM(AG52,AT52)</f>
        <v>0</v>
      </c>
      <c r="AO52" s="336"/>
      <c r="AP52" s="336"/>
      <c r="AQ52" s="88" t="s">
        <v>79</v>
      </c>
      <c r="AR52" s="85"/>
      <c r="AS52" s="89">
        <v>0</v>
      </c>
      <c r="AT52" s="90">
        <f>ROUND(SUM(AV52:AW52),2)</f>
        <v>0</v>
      </c>
      <c r="AU52" s="91">
        <f>'002 - Soupis prací - čp. ...'!P93</f>
        <v>0</v>
      </c>
      <c r="AV52" s="90">
        <f>'002 - Soupis prací - čp. ...'!J30</f>
        <v>0</v>
      </c>
      <c r="AW52" s="90">
        <f>'002 - Soupis prací - čp. ...'!J31</f>
        <v>0</v>
      </c>
      <c r="AX52" s="90">
        <f>'002 - Soupis prací - čp. ...'!J32</f>
        <v>0</v>
      </c>
      <c r="AY52" s="90">
        <f>'002 - Soupis prací - čp. ...'!J33</f>
        <v>0</v>
      </c>
      <c r="AZ52" s="90">
        <f>'002 - Soupis prací - čp. ...'!F30</f>
        <v>0</v>
      </c>
      <c r="BA52" s="90">
        <f>'002 - Soupis prací - čp. ...'!F31</f>
        <v>0</v>
      </c>
      <c r="BB52" s="90">
        <f>'002 - Soupis prací - čp. ...'!F32</f>
        <v>0</v>
      </c>
      <c r="BC52" s="90">
        <f>'002 - Soupis prací - čp. ...'!F33</f>
        <v>0</v>
      </c>
      <c r="BD52" s="92">
        <f>'002 - Soupis prací - čp. ...'!F34</f>
        <v>0</v>
      </c>
      <c r="BT52" s="93" t="s">
        <v>80</v>
      </c>
      <c r="BV52" s="93" t="s">
        <v>74</v>
      </c>
      <c r="BW52" s="93" t="s">
        <v>81</v>
      </c>
      <c r="BX52" s="93" t="s">
        <v>7</v>
      </c>
      <c r="CL52" s="93" t="s">
        <v>5</v>
      </c>
      <c r="CM52" s="93" t="s">
        <v>82</v>
      </c>
    </row>
    <row r="53" spans="1:91" s="5" customFormat="1" ht="16.5" customHeight="1">
      <c r="A53" s="84" t="s">
        <v>76</v>
      </c>
      <c r="B53" s="85"/>
      <c r="C53" s="86"/>
      <c r="D53" s="337" t="s">
        <v>83</v>
      </c>
      <c r="E53" s="337"/>
      <c r="F53" s="337"/>
      <c r="G53" s="337"/>
      <c r="H53" s="337"/>
      <c r="I53" s="87"/>
      <c r="J53" s="337" t="s">
        <v>84</v>
      </c>
      <c r="K53" s="337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5">
        <f>'003 - Soupis prací čp. 73'!J27</f>
        <v>0</v>
      </c>
      <c r="AH53" s="336"/>
      <c r="AI53" s="336"/>
      <c r="AJ53" s="336"/>
      <c r="AK53" s="336"/>
      <c r="AL53" s="336"/>
      <c r="AM53" s="336"/>
      <c r="AN53" s="335">
        <f>SUM(AG53,AT53)</f>
        <v>0</v>
      </c>
      <c r="AO53" s="336"/>
      <c r="AP53" s="336"/>
      <c r="AQ53" s="88" t="s">
        <v>79</v>
      </c>
      <c r="AR53" s="85"/>
      <c r="AS53" s="94">
        <v>0</v>
      </c>
      <c r="AT53" s="95">
        <f>ROUND(SUM(AV53:AW53),2)</f>
        <v>0</v>
      </c>
      <c r="AU53" s="96">
        <f>'003 - Soupis prací čp. 73'!P85</f>
        <v>0</v>
      </c>
      <c r="AV53" s="95">
        <f>'003 - Soupis prací čp. 73'!J30</f>
        <v>0</v>
      </c>
      <c r="AW53" s="95">
        <f>'003 - Soupis prací čp. 73'!J31</f>
        <v>0</v>
      </c>
      <c r="AX53" s="95">
        <f>'003 - Soupis prací čp. 73'!J32</f>
        <v>0</v>
      </c>
      <c r="AY53" s="95">
        <f>'003 - Soupis prací čp. 73'!J33</f>
        <v>0</v>
      </c>
      <c r="AZ53" s="95">
        <f>'003 - Soupis prací čp. 73'!F30</f>
        <v>0</v>
      </c>
      <c r="BA53" s="95">
        <f>'003 - Soupis prací čp. 73'!F31</f>
        <v>0</v>
      </c>
      <c r="BB53" s="95">
        <f>'003 - Soupis prací čp. 73'!F32</f>
        <v>0</v>
      </c>
      <c r="BC53" s="95">
        <f>'003 - Soupis prací čp. 73'!F33</f>
        <v>0</v>
      </c>
      <c r="BD53" s="97">
        <f>'003 - Soupis prací čp. 73'!F34</f>
        <v>0</v>
      </c>
      <c r="BT53" s="93" t="s">
        <v>80</v>
      </c>
      <c r="BV53" s="93" t="s">
        <v>74</v>
      </c>
      <c r="BW53" s="93" t="s">
        <v>85</v>
      </c>
      <c r="BX53" s="93" t="s">
        <v>7</v>
      </c>
      <c r="CL53" s="93" t="s">
        <v>5</v>
      </c>
      <c r="CM53" s="93" t="s">
        <v>82</v>
      </c>
    </row>
    <row r="54" spans="1:91" s="1" customFormat="1" ht="30" customHeight="1">
      <c r="B54" s="40"/>
      <c r="AR54" s="40"/>
    </row>
    <row r="55" spans="1:91" s="1" customFormat="1" ht="6.95" customHeight="1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40"/>
    </row>
  </sheetData>
  <mergeCells count="45">
    <mergeCell ref="AG51:AM51"/>
    <mergeCell ref="AN51:AP51"/>
    <mergeCell ref="AR2:BE2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002 - Soupis prací - čp. ...'!C2" display="/"/>
    <hyperlink ref="A53" location="'003 - Soupis prací čp. 73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13"/>
  <sheetViews>
    <sheetView showGridLines="0" workbookViewId="0">
      <pane ySplit="1" topLeftCell="A95" activePane="bottomLeft" state="frozen"/>
      <selection pane="bottomLeft" activeCell="J60" sqref="J6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98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99"/>
      <c r="C1" s="99"/>
      <c r="D1" s="100" t="s">
        <v>1</v>
      </c>
      <c r="E1" s="99"/>
      <c r="F1" s="101" t="s">
        <v>86</v>
      </c>
      <c r="G1" s="350" t="s">
        <v>87</v>
      </c>
      <c r="H1" s="350"/>
      <c r="I1" s="102"/>
      <c r="J1" s="101" t="s">
        <v>88</v>
      </c>
      <c r="K1" s="100" t="s">
        <v>89</v>
      </c>
      <c r="L1" s="101" t="s">
        <v>90</v>
      </c>
      <c r="M1" s="101"/>
      <c r="N1" s="101"/>
      <c r="O1" s="101"/>
      <c r="P1" s="101"/>
      <c r="Q1" s="101"/>
      <c r="R1" s="101"/>
      <c r="S1" s="101"/>
      <c r="T1" s="101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0" t="s">
        <v>8</v>
      </c>
      <c r="M2" s="341"/>
      <c r="N2" s="341"/>
      <c r="O2" s="341"/>
      <c r="P2" s="341"/>
      <c r="Q2" s="341"/>
      <c r="R2" s="341"/>
      <c r="S2" s="341"/>
      <c r="T2" s="341"/>
      <c r="U2" s="341"/>
      <c r="V2" s="341"/>
      <c r="AT2" s="23" t="s">
        <v>81</v>
      </c>
      <c r="AZ2" s="103" t="s">
        <v>91</v>
      </c>
      <c r="BA2" s="103" t="s">
        <v>5</v>
      </c>
      <c r="BB2" s="103" t="s">
        <v>5</v>
      </c>
      <c r="BC2" s="103" t="s">
        <v>92</v>
      </c>
      <c r="BD2" s="103" t="s">
        <v>82</v>
      </c>
    </row>
    <row r="3" spans="1:70" ht="6.95" customHeight="1">
      <c r="B3" s="24"/>
      <c r="C3" s="25"/>
      <c r="D3" s="25"/>
      <c r="E3" s="25"/>
      <c r="F3" s="25"/>
      <c r="G3" s="25"/>
      <c r="H3" s="25"/>
      <c r="I3" s="104"/>
      <c r="J3" s="25"/>
      <c r="K3" s="26"/>
      <c r="AT3" s="23" t="s">
        <v>82</v>
      </c>
      <c r="AZ3" s="103" t="s">
        <v>93</v>
      </c>
      <c r="BA3" s="103" t="s">
        <v>5</v>
      </c>
      <c r="BB3" s="103" t="s">
        <v>5</v>
      </c>
      <c r="BC3" s="103" t="s">
        <v>94</v>
      </c>
      <c r="BD3" s="103" t="s">
        <v>82</v>
      </c>
    </row>
    <row r="4" spans="1:70" ht="36.950000000000003" customHeight="1">
      <c r="B4" s="27"/>
      <c r="C4" s="28"/>
      <c r="D4" s="29" t="s">
        <v>95</v>
      </c>
      <c r="E4" s="28"/>
      <c r="F4" s="28"/>
      <c r="G4" s="28"/>
      <c r="H4" s="28"/>
      <c r="I4" s="105"/>
      <c r="J4" s="28"/>
      <c r="K4" s="30"/>
      <c r="M4" s="31" t="s">
        <v>13</v>
      </c>
      <c r="AT4" s="23" t="s">
        <v>6</v>
      </c>
      <c r="AZ4" s="103" t="s">
        <v>96</v>
      </c>
      <c r="BA4" s="103" t="s">
        <v>5</v>
      </c>
      <c r="BB4" s="103" t="s">
        <v>5</v>
      </c>
      <c r="BC4" s="103" t="s">
        <v>97</v>
      </c>
      <c r="BD4" s="103" t="s">
        <v>82</v>
      </c>
    </row>
    <row r="5" spans="1:70" ht="6.95" customHeight="1">
      <c r="B5" s="27"/>
      <c r="C5" s="28"/>
      <c r="D5" s="28"/>
      <c r="E5" s="28"/>
      <c r="F5" s="28"/>
      <c r="G5" s="28"/>
      <c r="H5" s="28"/>
      <c r="I5" s="105"/>
      <c r="J5" s="28"/>
      <c r="K5" s="30"/>
      <c r="AZ5" s="103" t="s">
        <v>98</v>
      </c>
      <c r="BA5" s="103" t="s">
        <v>5</v>
      </c>
      <c r="BB5" s="103" t="s">
        <v>5</v>
      </c>
      <c r="BC5" s="103" t="s">
        <v>99</v>
      </c>
      <c r="BD5" s="103" t="s">
        <v>82</v>
      </c>
    </row>
    <row r="6" spans="1:70">
      <c r="B6" s="27"/>
      <c r="C6" s="28"/>
      <c r="D6" s="36" t="s">
        <v>19</v>
      </c>
      <c r="E6" s="28"/>
      <c r="F6" s="28"/>
      <c r="G6" s="28"/>
      <c r="H6" s="28"/>
      <c r="I6" s="105"/>
      <c r="J6" s="28"/>
      <c r="K6" s="30"/>
      <c r="AZ6" s="103" t="s">
        <v>100</v>
      </c>
      <c r="BA6" s="103" t="s">
        <v>5</v>
      </c>
      <c r="BB6" s="103" t="s">
        <v>5</v>
      </c>
      <c r="BC6" s="103" t="s">
        <v>101</v>
      </c>
      <c r="BD6" s="103" t="s">
        <v>82</v>
      </c>
    </row>
    <row r="7" spans="1:70" ht="16.5" customHeight="1">
      <c r="B7" s="27"/>
      <c r="C7" s="28"/>
      <c r="D7" s="28"/>
      <c r="E7" s="342" t="str">
        <f>'Rekapitulace stavby'!K6</f>
        <v>ČOV pro objekty čp. 201, 77 a 73 Vlčice</v>
      </c>
      <c r="F7" s="343"/>
      <c r="G7" s="343"/>
      <c r="H7" s="343"/>
      <c r="I7" s="105"/>
      <c r="J7" s="28"/>
      <c r="K7" s="30"/>
      <c r="AZ7" s="103" t="s">
        <v>102</v>
      </c>
      <c r="BA7" s="103" t="s">
        <v>5</v>
      </c>
      <c r="BB7" s="103" t="s">
        <v>5</v>
      </c>
      <c r="BC7" s="103" t="s">
        <v>103</v>
      </c>
      <c r="BD7" s="103" t="s">
        <v>82</v>
      </c>
    </row>
    <row r="8" spans="1:70" s="1" customFormat="1">
      <c r="B8" s="40"/>
      <c r="C8" s="41"/>
      <c r="D8" s="36" t="s">
        <v>104</v>
      </c>
      <c r="E8" s="41"/>
      <c r="F8" s="41"/>
      <c r="G8" s="41"/>
      <c r="H8" s="41"/>
      <c r="I8" s="106"/>
      <c r="J8" s="41"/>
      <c r="K8" s="44"/>
      <c r="AZ8" s="103" t="s">
        <v>105</v>
      </c>
      <c r="BA8" s="103" t="s">
        <v>5</v>
      </c>
      <c r="BB8" s="103" t="s">
        <v>5</v>
      </c>
      <c r="BC8" s="103" t="s">
        <v>106</v>
      </c>
      <c r="BD8" s="103" t="s">
        <v>82</v>
      </c>
    </row>
    <row r="9" spans="1:70" s="1" customFormat="1" ht="36.950000000000003" customHeight="1">
      <c r="B9" s="40"/>
      <c r="C9" s="41"/>
      <c r="D9" s="41"/>
      <c r="E9" s="344" t="s">
        <v>107</v>
      </c>
      <c r="F9" s="345"/>
      <c r="G9" s="345"/>
      <c r="H9" s="345"/>
      <c r="I9" s="106"/>
      <c r="J9" s="41"/>
      <c r="K9" s="44"/>
      <c r="AZ9" s="103" t="s">
        <v>108</v>
      </c>
      <c r="BA9" s="103" t="s">
        <v>5</v>
      </c>
      <c r="BB9" s="103" t="s">
        <v>5</v>
      </c>
      <c r="BC9" s="103" t="s">
        <v>109</v>
      </c>
      <c r="BD9" s="103" t="s">
        <v>82</v>
      </c>
    </row>
    <row r="10" spans="1:70" s="1" customFormat="1" ht="13.5">
      <c r="B10" s="40"/>
      <c r="C10" s="41"/>
      <c r="D10" s="41"/>
      <c r="E10" s="41"/>
      <c r="F10" s="41"/>
      <c r="G10" s="41"/>
      <c r="H10" s="41"/>
      <c r="I10" s="106"/>
      <c r="J10" s="41"/>
      <c r="K10" s="44"/>
      <c r="AZ10" s="103" t="s">
        <v>110</v>
      </c>
      <c r="BA10" s="103" t="s">
        <v>5</v>
      </c>
      <c r="BB10" s="103" t="s">
        <v>5</v>
      </c>
      <c r="BC10" s="103" t="s">
        <v>111</v>
      </c>
      <c r="BD10" s="103" t="s">
        <v>82</v>
      </c>
    </row>
    <row r="11" spans="1:70" s="1" customFormat="1" ht="14.45" customHeight="1">
      <c r="B11" s="40"/>
      <c r="C11" s="41"/>
      <c r="D11" s="36" t="s">
        <v>21</v>
      </c>
      <c r="E11" s="41"/>
      <c r="F11" s="34" t="s">
        <v>5</v>
      </c>
      <c r="G11" s="41"/>
      <c r="H11" s="41"/>
      <c r="I11" s="107" t="s">
        <v>22</v>
      </c>
      <c r="J11" s="34" t="s">
        <v>5</v>
      </c>
      <c r="K11" s="44"/>
      <c r="AZ11" s="103" t="s">
        <v>112</v>
      </c>
      <c r="BA11" s="103" t="s">
        <v>5</v>
      </c>
      <c r="BB11" s="103" t="s">
        <v>5</v>
      </c>
      <c r="BC11" s="103" t="s">
        <v>113</v>
      </c>
      <c r="BD11" s="103" t="s">
        <v>82</v>
      </c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07" t="s">
        <v>25</v>
      </c>
      <c r="J12" s="108" t="str">
        <f>'Rekapitulace stavby'!AN8</f>
        <v>1. 2. 2018</v>
      </c>
      <c r="K12" s="44"/>
      <c r="AZ12" s="103" t="s">
        <v>114</v>
      </c>
      <c r="BA12" s="103" t="s">
        <v>5</v>
      </c>
      <c r="BB12" s="103" t="s">
        <v>5</v>
      </c>
      <c r="BC12" s="103" t="s">
        <v>115</v>
      </c>
      <c r="BD12" s="103" t="s">
        <v>82</v>
      </c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06"/>
      <c r="J13" s="41"/>
      <c r="K13" s="44"/>
      <c r="AZ13" s="103" t="s">
        <v>116</v>
      </c>
      <c r="BA13" s="103" t="s">
        <v>5</v>
      </c>
      <c r="BB13" s="103" t="s">
        <v>5</v>
      </c>
      <c r="BC13" s="103" t="s">
        <v>117</v>
      </c>
      <c r="BD13" s="103" t="s">
        <v>82</v>
      </c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07" t="s">
        <v>28</v>
      </c>
      <c r="J14" s="34" t="s">
        <v>5</v>
      </c>
      <c r="K14" s="44"/>
      <c r="AZ14" s="103" t="s">
        <v>118</v>
      </c>
      <c r="BA14" s="103" t="s">
        <v>5</v>
      </c>
      <c r="BB14" s="103" t="s">
        <v>5</v>
      </c>
      <c r="BC14" s="103" t="s">
        <v>119</v>
      </c>
      <c r="BD14" s="103" t="s">
        <v>82</v>
      </c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07" t="s">
        <v>30</v>
      </c>
      <c r="J15" s="34" t="s">
        <v>5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06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07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07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06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07" t="s">
        <v>28</v>
      </c>
      <c r="J20" s="34" t="s">
        <v>5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07" t="s">
        <v>30</v>
      </c>
      <c r="J21" s="34" t="s">
        <v>5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06"/>
      <c r="J22" s="41"/>
      <c r="K22" s="44"/>
    </row>
    <row r="23" spans="2:11" s="1" customFormat="1" ht="14.45" customHeight="1">
      <c r="B23" s="40"/>
      <c r="C23" s="41"/>
      <c r="D23" s="36" t="s">
        <v>36</v>
      </c>
      <c r="E23" s="41"/>
      <c r="F23" s="41"/>
      <c r="G23" s="41"/>
      <c r="H23" s="41"/>
      <c r="I23" s="106"/>
      <c r="J23" s="41"/>
      <c r="K23" s="44"/>
    </row>
    <row r="24" spans="2:11" s="6" customFormat="1" ht="16.5" customHeight="1">
      <c r="B24" s="109"/>
      <c r="C24" s="110"/>
      <c r="D24" s="110"/>
      <c r="E24" s="312" t="s">
        <v>5</v>
      </c>
      <c r="F24" s="312"/>
      <c r="G24" s="312"/>
      <c r="H24" s="312"/>
      <c r="I24" s="111"/>
      <c r="J24" s="110"/>
      <c r="K24" s="112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06"/>
      <c r="J25" s="41"/>
      <c r="K25" s="44"/>
    </row>
    <row r="26" spans="2:11" s="1" customFormat="1" ht="6.95" customHeight="1">
      <c r="B26" s="40"/>
      <c r="C26" s="41"/>
      <c r="D26" s="67"/>
      <c r="E26" s="67"/>
      <c r="F26" s="67"/>
      <c r="G26" s="67"/>
      <c r="H26" s="67"/>
      <c r="I26" s="113"/>
      <c r="J26" s="67"/>
      <c r="K26" s="114"/>
    </row>
    <row r="27" spans="2:11" s="1" customFormat="1" ht="25.35" customHeight="1">
      <c r="B27" s="40"/>
      <c r="C27" s="41"/>
      <c r="D27" s="115" t="s">
        <v>38</v>
      </c>
      <c r="E27" s="41"/>
      <c r="F27" s="41"/>
      <c r="G27" s="41"/>
      <c r="H27" s="41"/>
      <c r="I27" s="106"/>
      <c r="J27" s="116">
        <f>ROUND(J93,2)</f>
        <v>0</v>
      </c>
      <c r="K27" s="44"/>
    </row>
    <row r="28" spans="2:11" s="1" customFormat="1" ht="6.95" customHeight="1">
      <c r="B28" s="40"/>
      <c r="C28" s="41"/>
      <c r="D28" s="67"/>
      <c r="E28" s="67"/>
      <c r="F28" s="67"/>
      <c r="G28" s="67"/>
      <c r="H28" s="67"/>
      <c r="I28" s="113"/>
      <c r="J28" s="67"/>
      <c r="K28" s="114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17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18">
        <f>ROUND(SUM(BE93:BE312), 2)</f>
        <v>0</v>
      </c>
      <c r="G30" s="41"/>
      <c r="H30" s="41"/>
      <c r="I30" s="119">
        <v>0.21</v>
      </c>
      <c r="J30" s="118">
        <f>ROUND(ROUND((SUM(BE93:BE312)),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18">
        <f>ROUND(SUM(BF93:BF312), 2)</f>
        <v>0</v>
      </c>
      <c r="G31" s="41"/>
      <c r="H31" s="41"/>
      <c r="I31" s="119">
        <v>0.15</v>
      </c>
      <c r="J31" s="118">
        <f>ROUND(ROUND((SUM(BF93:BF312)),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18">
        <f>ROUND(SUM(BG93:BG312), 2)</f>
        <v>0</v>
      </c>
      <c r="G32" s="41"/>
      <c r="H32" s="41"/>
      <c r="I32" s="119">
        <v>0.21</v>
      </c>
      <c r="J32" s="118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18">
        <f>ROUND(SUM(BH93:BH312), 2)</f>
        <v>0</v>
      </c>
      <c r="G33" s="41"/>
      <c r="H33" s="41"/>
      <c r="I33" s="119">
        <v>0.15</v>
      </c>
      <c r="J33" s="118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18">
        <f>ROUND(SUM(BI93:BI312), 2)</f>
        <v>0</v>
      </c>
      <c r="G34" s="41"/>
      <c r="H34" s="41"/>
      <c r="I34" s="119">
        <v>0</v>
      </c>
      <c r="J34" s="118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06"/>
      <c r="J35" s="41"/>
      <c r="K35" s="44"/>
    </row>
    <row r="36" spans="2:11" s="1" customFormat="1" ht="25.35" customHeight="1">
      <c r="B36" s="40"/>
      <c r="C36" s="120"/>
      <c r="D36" s="121" t="s">
        <v>48</v>
      </c>
      <c r="E36" s="70"/>
      <c r="F36" s="70"/>
      <c r="G36" s="122" t="s">
        <v>49</v>
      </c>
      <c r="H36" s="123" t="s">
        <v>50</v>
      </c>
      <c r="I36" s="124"/>
      <c r="J36" s="125">
        <f>SUM(J27:J34)</f>
        <v>0</v>
      </c>
      <c r="K36" s="126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27"/>
      <c r="J37" s="56"/>
      <c r="K37" s="57"/>
    </row>
    <row r="41" spans="2:11" s="1" customFormat="1" ht="6.95" customHeight="1">
      <c r="B41" s="58"/>
      <c r="C41" s="59"/>
      <c r="D41" s="59"/>
      <c r="E41" s="59"/>
      <c r="F41" s="59"/>
      <c r="G41" s="59"/>
      <c r="H41" s="59"/>
      <c r="I41" s="128"/>
      <c r="J41" s="59"/>
      <c r="K41" s="129"/>
    </row>
    <row r="42" spans="2:11" s="1" customFormat="1" ht="36.950000000000003" customHeight="1">
      <c r="B42" s="40"/>
      <c r="C42" s="29" t="s">
        <v>120</v>
      </c>
      <c r="D42" s="41"/>
      <c r="E42" s="41"/>
      <c r="F42" s="41"/>
      <c r="G42" s="41"/>
      <c r="H42" s="41"/>
      <c r="I42" s="106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06"/>
      <c r="J43" s="41"/>
      <c r="K43" s="44"/>
    </row>
    <row r="44" spans="2:11" s="1" customFormat="1" ht="14.45" customHeight="1">
      <c r="B44" s="40"/>
      <c r="C44" s="36" t="s">
        <v>19</v>
      </c>
      <c r="D44" s="41"/>
      <c r="E44" s="41"/>
      <c r="F44" s="41"/>
      <c r="G44" s="41"/>
      <c r="H44" s="41"/>
      <c r="I44" s="106"/>
      <c r="J44" s="41"/>
      <c r="K44" s="44"/>
    </row>
    <row r="45" spans="2:11" s="1" customFormat="1" ht="16.5" customHeight="1">
      <c r="B45" s="40"/>
      <c r="C45" s="41"/>
      <c r="D45" s="41"/>
      <c r="E45" s="342" t="str">
        <f>E7</f>
        <v>ČOV pro objekty čp. 201, 77 a 73 Vlčice</v>
      </c>
      <c r="F45" s="343"/>
      <c r="G45" s="343"/>
      <c r="H45" s="343"/>
      <c r="I45" s="106"/>
      <c r="J45" s="41"/>
      <c r="K45" s="44"/>
    </row>
    <row r="46" spans="2:11" s="1" customFormat="1" ht="14.45" customHeight="1">
      <c r="B46" s="40"/>
      <c r="C46" s="36" t="s">
        <v>104</v>
      </c>
      <c r="D46" s="41"/>
      <c r="E46" s="41"/>
      <c r="F46" s="41"/>
      <c r="G46" s="41"/>
      <c r="H46" s="41"/>
      <c r="I46" s="106"/>
      <c r="J46" s="41"/>
      <c r="K46" s="44"/>
    </row>
    <row r="47" spans="2:11" s="1" customFormat="1" ht="17.25" customHeight="1">
      <c r="B47" s="40"/>
      <c r="C47" s="41"/>
      <c r="D47" s="41"/>
      <c r="E47" s="344" t="str">
        <f>E9</f>
        <v>002 - Soupis prací - čp. 201 a 77</v>
      </c>
      <c r="F47" s="345"/>
      <c r="G47" s="345"/>
      <c r="H47" s="345"/>
      <c r="I47" s="106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06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Vlčice</v>
      </c>
      <c r="G49" s="41"/>
      <c r="H49" s="41"/>
      <c r="I49" s="107" t="s">
        <v>25</v>
      </c>
      <c r="J49" s="108" t="str">
        <f>IF(J12="","",J12)</f>
        <v>1. 2. 2018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06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obec Vlčice</v>
      </c>
      <c r="G51" s="41"/>
      <c r="H51" s="41"/>
      <c r="I51" s="107" t="s">
        <v>33</v>
      </c>
      <c r="J51" s="312" t="str">
        <f>E21</f>
        <v>Vodohospodářské služby RT, Lánov, Ing. E.Gebrtová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06"/>
      <c r="J52" s="346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06"/>
      <c r="J53" s="41"/>
      <c r="K53" s="44"/>
    </row>
    <row r="54" spans="2:47" s="1" customFormat="1" ht="29.25" customHeight="1">
      <c r="B54" s="40"/>
      <c r="C54" s="130" t="s">
        <v>121</v>
      </c>
      <c r="D54" s="120"/>
      <c r="E54" s="120"/>
      <c r="F54" s="120"/>
      <c r="G54" s="120"/>
      <c r="H54" s="120"/>
      <c r="I54" s="131"/>
      <c r="J54" s="132" t="s">
        <v>122</v>
      </c>
      <c r="K54" s="133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06"/>
      <c r="J55" s="41"/>
      <c r="K55" s="44"/>
    </row>
    <row r="56" spans="2:47" s="1" customFormat="1" ht="29.25" customHeight="1">
      <c r="B56" s="40"/>
      <c r="C56" s="134" t="s">
        <v>123</v>
      </c>
      <c r="D56" s="41"/>
      <c r="E56" s="41"/>
      <c r="F56" s="41"/>
      <c r="G56" s="41"/>
      <c r="H56" s="41"/>
      <c r="I56" s="106"/>
      <c r="J56" s="116">
        <f>J93</f>
        <v>0</v>
      </c>
      <c r="K56" s="44"/>
      <c r="AU56" s="23" t="s">
        <v>124</v>
      </c>
    </row>
    <row r="57" spans="2:47" s="7" customFormat="1" ht="24.95" customHeight="1">
      <c r="B57" s="135"/>
      <c r="C57" s="136"/>
      <c r="D57" s="137" t="s">
        <v>125</v>
      </c>
      <c r="E57" s="138"/>
      <c r="F57" s="138"/>
      <c r="G57" s="138"/>
      <c r="H57" s="138"/>
      <c r="I57" s="139"/>
      <c r="J57" s="140">
        <f>J94</f>
        <v>0</v>
      </c>
      <c r="K57" s="141"/>
    </row>
    <row r="58" spans="2:47" s="8" customFormat="1" ht="19.899999999999999" customHeight="1">
      <c r="B58" s="142"/>
      <c r="C58" s="143"/>
      <c r="D58" s="144" t="s">
        <v>126</v>
      </c>
      <c r="E58" s="145"/>
      <c r="F58" s="145"/>
      <c r="G58" s="145"/>
      <c r="H58" s="145"/>
      <c r="I58" s="146"/>
      <c r="J58" s="147">
        <f>J95</f>
        <v>0</v>
      </c>
      <c r="K58" s="148"/>
    </row>
    <row r="59" spans="2:47" s="8" customFormat="1" ht="19.899999999999999" customHeight="1">
      <c r="B59" s="142"/>
      <c r="C59" s="143"/>
      <c r="D59" s="144" t="s">
        <v>127</v>
      </c>
      <c r="E59" s="145"/>
      <c r="F59" s="145"/>
      <c r="G59" s="145"/>
      <c r="H59" s="145"/>
      <c r="I59" s="146"/>
      <c r="J59" s="147">
        <f>J168</f>
        <v>0</v>
      </c>
      <c r="K59" s="148"/>
    </row>
    <row r="60" spans="2:47" s="8" customFormat="1" ht="19.899999999999999" customHeight="1">
      <c r="B60" s="142"/>
      <c r="C60" s="143"/>
      <c r="D60" s="144" t="s">
        <v>128</v>
      </c>
      <c r="E60" s="145"/>
      <c r="F60" s="145"/>
      <c r="G60" s="145"/>
      <c r="H60" s="145"/>
      <c r="I60" s="146"/>
      <c r="J60" s="147">
        <f>J171</f>
        <v>0</v>
      </c>
      <c r="K60" s="148"/>
    </row>
    <row r="61" spans="2:47" s="8" customFormat="1" ht="19.899999999999999" customHeight="1">
      <c r="B61" s="142"/>
      <c r="C61" s="143"/>
      <c r="D61" s="144" t="s">
        <v>129</v>
      </c>
      <c r="E61" s="145"/>
      <c r="F61" s="145"/>
      <c r="G61" s="145"/>
      <c r="H61" s="145"/>
      <c r="I61" s="146"/>
      <c r="J61" s="147">
        <f>J199</f>
        <v>0</v>
      </c>
      <c r="K61" s="148"/>
    </row>
    <row r="62" spans="2:47" s="8" customFormat="1" ht="19.899999999999999" customHeight="1">
      <c r="B62" s="142"/>
      <c r="C62" s="143"/>
      <c r="D62" s="144" t="s">
        <v>130</v>
      </c>
      <c r="E62" s="145"/>
      <c r="F62" s="145"/>
      <c r="G62" s="145"/>
      <c r="H62" s="145"/>
      <c r="I62" s="146"/>
      <c r="J62" s="147">
        <f>J206</f>
        <v>0</v>
      </c>
      <c r="K62" s="148"/>
    </row>
    <row r="63" spans="2:47" s="8" customFormat="1" ht="19.899999999999999" customHeight="1">
      <c r="B63" s="142"/>
      <c r="C63" s="143"/>
      <c r="D63" s="144" t="s">
        <v>131</v>
      </c>
      <c r="E63" s="145"/>
      <c r="F63" s="145"/>
      <c r="G63" s="145"/>
      <c r="H63" s="145"/>
      <c r="I63" s="146"/>
      <c r="J63" s="147">
        <f>J210</f>
        <v>0</v>
      </c>
      <c r="K63" s="148"/>
    </row>
    <row r="64" spans="2:47" s="8" customFormat="1" ht="19.899999999999999" customHeight="1">
      <c r="B64" s="142"/>
      <c r="C64" s="143"/>
      <c r="D64" s="144" t="s">
        <v>132</v>
      </c>
      <c r="E64" s="145"/>
      <c r="F64" s="145"/>
      <c r="G64" s="145"/>
      <c r="H64" s="145"/>
      <c r="I64" s="146"/>
      <c r="J64" s="147">
        <f>J263</f>
        <v>0</v>
      </c>
      <c r="K64" s="148"/>
    </row>
    <row r="65" spans="2:12" s="8" customFormat="1" ht="19.899999999999999" customHeight="1">
      <c r="B65" s="142"/>
      <c r="C65" s="143"/>
      <c r="D65" s="144" t="s">
        <v>133</v>
      </c>
      <c r="E65" s="145"/>
      <c r="F65" s="145"/>
      <c r="G65" s="145"/>
      <c r="H65" s="145"/>
      <c r="I65" s="146"/>
      <c r="J65" s="147">
        <f>J271</f>
        <v>0</v>
      </c>
      <c r="K65" s="148"/>
    </row>
    <row r="66" spans="2:12" s="8" customFormat="1" ht="19.899999999999999" customHeight="1">
      <c r="B66" s="142"/>
      <c r="C66" s="143"/>
      <c r="D66" s="144" t="s">
        <v>134</v>
      </c>
      <c r="E66" s="145"/>
      <c r="F66" s="145"/>
      <c r="G66" s="145"/>
      <c r="H66" s="145"/>
      <c r="I66" s="146"/>
      <c r="J66" s="147">
        <f>J278</f>
        <v>0</v>
      </c>
      <c r="K66" s="148"/>
    </row>
    <row r="67" spans="2:12" s="7" customFormat="1" ht="24.95" customHeight="1">
      <c r="B67" s="135"/>
      <c r="C67" s="136"/>
      <c r="D67" s="137" t="s">
        <v>135</v>
      </c>
      <c r="E67" s="138"/>
      <c r="F67" s="138"/>
      <c r="G67" s="138"/>
      <c r="H67" s="138"/>
      <c r="I67" s="139"/>
      <c r="J67" s="140">
        <f>J280</f>
        <v>0</v>
      </c>
      <c r="K67" s="141"/>
    </row>
    <row r="68" spans="2:12" s="8" customFormat="1" ht="19.899999999999999" customHeight="1">
      <c r="B68" s="142"/>
      <c r="C68" s="143"/>
      <c r="D68" s="144" t="s">
        <v>136</v>
      </c>
      <c r="E68" s="145"/>
      <c r="F68" s="145"/>
      <c r="G68" s="145"/>
      <c r="H68" s="145"/>
      <c r="I68" s="146"/>
      <c r="J68" s="147">
        <f>J281</f>
        <v>0</v>
      </c>
      <c r="K68" s="148"/>
    </row>
    <row r="69" spans="2:12" s="8" customFormat="1" ht="19.899999999999999" customHeight="1">
      <c r="B69" s="142"/>
      <c r="C69" s="143"/>
      <c r="D69" s="144" t="s">
        <v>137</v>
      </c>
      <c r="E69" s="145"/>
      <c r="F69" s="145"/>
      <c r="G69" s="145"/>
      <c r="H69" s="145"/>
      <c r="I69" s="146"/>
      <c r="J69" s="147">
        <f>J298</f>
        <v>0</v>
      </c>
      <c r="K69" s="148"/>
    </row>
    <row r="70" spans="2:12" s="7" customFormat="1" ht="24.95" customHeight="1">
      <c r="B70" s="135"/>
      <c r="C70" s="136"/>
      <c r="D70" s="137" t="s">
        <v>138</v>
      </c>
      <c r="E70" s="138"/>
      <c r="F70" s="138"/>
      <c r="G70" s="138"/>
      <c r="H70" s="138"/>
      <c r="I70" s="139"/>
      <c r="J70" s="140">
        <f>J303</f>
        <v>0</v>
      </c>
      <c r="K70" s="141"/>
    </row>
    <row r="71" spans="2:12" s="7" customFormat="1" ht="24.95" customHeight="1">
      <c r="B71" s="135"/>
      <c r="C71" s="136"/>
      <c r="D71" s="137" t="s">
        <v>139</v>
      </c>
      <c r="E71" s="138"/>
      <c r="F71" s="138"/>
      <c r="G71" s="138"/>
      <c r="H71" s="138"/>
      <c r="I71" s="139"/>
      <c r="J71" s="140">
        <f>J307</f>
        <v>0</v>
      </c>
      <c r="K71" s="141"/>
    </row>
    <row r="72" spans="2:12" s="8" customFormat="1" ht="19.899999999999999" customHeight="1">
      <c r="B72" s="142"/>
      <c r="C72" s="143"/>
      <c r="D72" s="144" t="s">
        <v>140</v>
      </c>
      <c r="E72" s="145"/>
      <c r="F72" s="145"/>
      <c r="G72" s="145"/>
      <c r="H72" s="145"/>
      <c r="I72" s="146"/>
      <c r="J72" s="147">
        <f>J308</f>
        <v>0</v>
      </c>
      <c r="K72" s="148"/>
    </row>
    <row r="73" spans="2:12" s="8" customFormat="1" ht="19.899999999999999" customHeight="1">
      <c r="B73" s="142"/>
      <c r="C73" s="143"/>
      <c r="D73" s="144" t="s">
        <v>141</v>
      </c>
      <c r="E73" s="145"/>
      <c r="F73" s="145"/>
      <c r="G73" s="145"/>
      <c r="H73" s="145"/>
      <c r="I73" s="146"/>
      <c r="J73" s="147">
        <f>J310</f>
        <v>0</v>
      </c>
      <c r="K73" s="148"/>
    </row>
    <row r="74" spans="2:12" s="1" customFormat="1" ht="21.75" customHeight="1">
      <c r="B74" s="40"/>
      <c r="C74" s="41"/>
      <c r="D74" s="41"/>
      <c r="E74" s="41"/>
      <c r="F74" s="41"/>
      <c r="G74" s="41"/>
      <c r="H74" s="41"/>
      <c r="I74" s="106"/>
      <c r="J74" s="41"/>
      <c r="K74" s="44"/>
    </row>
    <row r="75" spans="2:12" s="1" customFormat="1" ht="6.95" customHeight="1">
      <c r="B75" s="55"/>
      <c r="C75" s="56"/>
      <c r="D75" s="56"/>
      <c r="E75" s="56"/>
      <c r="F75" s="56"/>
      <c r="G75" s="56"/>
      <c r="H75" s="56"/>
      <c r="I75" s="127"/>
      <c r="J75" s="56"/>
      <c r="K75" s="57"/>
    </row>
    <row r="79" spans="2:12" s="1" customFormat="1" ht="6.95" customHeight="1">
      <c r="B79" s="58"/>
      <c r="C79" s="59"/>
      <c r="D79" s="59"/>
      <c r="E79" s="59"/>
      <c r="F79" s="59"/>
      <c r="G79" s="59"/>
      <c r="H79" s="59"/>
      <c r="I79" s="128"/>
      <c r="J79" s="59"/>
      <c r="K79" s="59"/>
      <c r="L79" s="40"/>
    </row>
    <row r="80" spans="2:12" s="1" customFormat="1" ht="36.950000000000003" customHeight="1">
      <c r="B80" s="40"/>
      <c r="C80" s="60" t="s">
        <v>142</v>
      </c>
      <c r="L80" s="40"/>
    </row>
    <row r="81" spans="2:65" s="1" customFormat="1" ht="6.95" customHeight="1">
      <c r="B81" s="40"/>
      <c r="L81" s="40"/>
    </row>
    <row r="82" spans="2:65" s="1" customFormat="1" ht="14.45" customHeight="1">
      <c r="B82" s="40"/>
      <c r="C82" s="62" t="s">
        <v>19</v>
      </c>
      <c r="L82" s="40"/>
    </row>
    <row r="83" spans="2:65" s="1" customFormat="1" ht="16.5" customHeight="1">
      <c r="B83" s="40"/>
      <c r="E83" s="347" t="str">
        <f>E7</f>
        <v>ČOV pro objekty čp. 201, 77 a 73 Vlčice</v>
      </c>
      <c r="F83" s="348"/>
      <c r="G83" s="348"/>
      <c r="H83" s="348"/>
      <c r="L83" s="40"/>
    </row>
    <row r="84" spans="2:65" s="1" customFormat="1" ht="14.45" customHeight="1">
      <c r="B84" s="40"/>
      <c r="C84" s="62" t="s">
        <v>104</v>
      </c>
      <c r="L84" s="40"/>
    </row>
    <row r="85" spans="2:65" s="1" customFormat="1" ht="17.25" customHeight="1">
      <c r="B85" s="40"/>
      <c r="E85" s="323" t="str">
        <f>E9</f>
        <v>002 - Soupis prací - čp. 201 a 77</v>
      </c>
      <c r="F85" s="349"/>
      <c r="G85" s="349"/>
      <c r="H85" s="349"/>
      <c r="L85" s="40"/>
    </row>
    <row r="86" spans="2:65" s="1" customFormat="1" ht="6.95" customHeight="1">
      <c r="B86" s="40"/>
      <c r="L86" s="40"/>
    </row>
    <row r="87" spans="2:65" s="1" customFormat="1" ht="18" customHeight="1">
      <c r="B87" s="40"/>
      <c r="C87" s="62" t="s">
        <v>23</v>
      </c>
      <c r="F87" s="149" t="str">
        <f>F12</f>
        <v>Vlčice</v>
      </c>
      <c r="I87" s="150" t="s">
        <v>25</v>
      </c>
      <c r="J87" s="66" t="str">
        <f>IF(J12="","",J12)</f>
        <v>1. 2. 2018</v>
      </c>
      <c r="L87" s="40"/>
    </row>
    <row r="88" spans="2:65" s="1" customFormat="1" ht="6.95" customHeight="1">
      <c r="B88" s="40"/>
      <c r="L88" s="40"/>
    </row>
    <row r="89" spans="2:65" s="1" customFormat="1">
      <c r="B89" s="40"/>
      <c r="C89" s="62" t="s">
        <v>27</v>
      </c>
      <c r="F89" s="149" t="str">
        <f>E15</f>
        <v>obec Vlčice</v>
      </c>
      <c r="I89" s="150" t="s">
        <v>33</v>
      </c>
      <c r="J89" s="149" t="str">
        <f>E21</f>
        <v>Vodohospodářské služby RT, Lánov, Ing. E.Gebrtová</v>
      </c>
      <c r="L89" s="40"/>
    </row>
    <row r="90" spans="2:65" s="1" customFormat="1" ht="14.45" customHeight="1">
      <c r="B90" s="40"/>
      <c r="C90" s="62" t="s">
        <v>31</v>
      </c>
      <c r="F90" s="149" t="str">
        <f>IF(E18="","",E18)</f>
        <v/>
      </c>
      <c r="L90" s="40"/>
    </row>
    <row r="91" spans="2:65" s="1" customFormat="1" ht="10.35" customHeight="1">
      <c r="B91" s="40"/>
      <c r="L91" s="40"/>
    </row>
    <row r="92" spans="2:65" s="9" customFormat="1" ht="29.25" customHeight="1">
      <c r="B92" s="151"/>
      <c r="C92" s="152" t="s">
        <v>143</v>
      </c>
      <c r="D92" s="153" t="s">
        <v>57</v>
      </c>
      <c r="E92" s="153" t="s">
        <v>53</v>
      </c>
      <c r="F92" s="153" t="s">
        <v>144</v>
      </c>
      <c r="G92" s="153" t="s">
        <v>145</v>
      </c>
      <c r="H92" s="153" t="s">
        <v>146</v>
      </c>
      <c r="I92" s="154" t="s">
        <v>147</v>
      </c>
      <c r="J92" s="153" t="s">
        <v>122</v>
      </c>
      <c r="K92" s="155" t="s">
        <v>148</v>
      </c>
      <c r="L92" s="151"/>
      <c r="M92" s="72" t="s">
        <v>149</v>
      </c>
      <c r="N92" s="73" t="s">
        <v>42</v>
      </c>
      <c r="O92" s="73" t="s">
        <v>150</v>
      </c>
      <c r="P92" s="73" t="s">
        <v>151</v>
      </c>
      <c r="Q92" s="73" t="s">
        <v>152</v>
      </c>
      <c r="R92" s="73" t="s">
        <v>153</v>
      </c>
      <c r="S92" s="73" t="s">
        <v>154</v>
      </c>
      <c r="T92" s="74" t="s">
        <v>155</v>
      </c>
    </row>
    <row r="93" spans="2:65" s="1" customFormat="1" ht="29.25" customHeight="1">
      <c r="B93" s="40"/>
      <c r="C93" s="76" t="s">
        <v>123</v>
      </c>
      <c r="J93" s="156">
        <f>BK93</f>
        <v>0</v>
      </c>
      <c r="L93" s="40"/>
      <c r="M93" s="75"/>
      <c r="N93" s="67"/>
      <c r="O93" s="67"/>
      <c r="P93" s="157">
        <f>P94+P280+P303+P307</f>
        <v>0</v>
      </c>
      <c r="Q93" s="67"/>
      <c r="R93" s="157">
        <f>R94+R280+R303+R307</f>
        <v>16.696351380000003</v>
      </c>
      <c r="S93" s="67"/>
      <c r="T93" s="158">
        <f>T94+T280+T303+T307</f>
        <v>3.8</v>
      </c>
      <c r="AT93" s="23" t="s">
        <v>71</v>
      </c>
      <c r="AU93" s="23" t="s">
        <v>124</v>
      </c>
      <c r="BK93" s="159">
        <f>BK94+BK280+BK303+BK307</f>
        <v>0</v>
      </c>
    </row>
    <row r="94" spans="2:65" s="10" customFormat="1" ht="37.35" customHeight="1">
      <c r="B94" s="160"/>
      <c r="D94" s="161" t="s">
        <v>71</v>
      </c>
      <c r="E94" s="162" t="s">
        <v>156</v>
      </c>
      <c r="F94" s="162" t="s">
        <v>157</v>
      </c>
      <c r="I94" s="163"/>
      <c r="J94" s="164">
        <f>BK94</f>
        <v>0</v>
      </c>
      <c r="L94" s="160"/>
      <c r="M94" s="165"/>
      <c r="N94" s="166"/>
      <c r="O94" s="166"/>
      <c r="P94" s="167">
        <f>P95+P168+P171+P199+P206+P210+P263+P271+P278</f>
        <v>0</v>
      </c>
      <c r="Q94" s="166"/>
      <c r="R94" s="167">
        <f>R95+R168+R171+R199+R206+R210+R263+R271+R278</f>
        <v>16.618079100000003</v>
      </c>
      <c r="S94" s="166"/>
      <c r="T94" s="168">
        <f>T95+T168+T171+T199+T206+T210+T263+T271+T278</f>
        <v>3.8</v>
      </c>
      <c r="AR94" s="161" t="s">
        <v>80</v>
      </c>
      <c r="AT94" s="169" t="s">
        <v>71</v>
      </c>
      <c r="AU94" s="169" t="s">
        <v>72</v>
      </c>
      <c r="AY94" s="161" t="s">
        <v>158</v>
      </c>
      <c r="BK94" s="170">
        <f>BK95+BK168+BK171+BK199+BK206+BK210+BK263+BK271+BK278</f>
        <v>0</v>
      </c>
    </row>
    <row r="95" spans="2:65" s="10" customFormat="1" ht="19.899999999999999" customHeight="1">
      <c r="B95" s="160"/>
      <c r="D95" s="161" t="s">
        <v>71</v>
      </c>
      <c r="E95" s="171" t="s">
        <v>80</v>
      </c>
      <c r="F95" s="171" t="s">
        <v>159</v>
      </c>
      <c r="I95" s="163"/>
      <c r="J95" s="172">
        <f>BK95</f>
        <v>0</v>
      </c>
      <c r="L95" s="160"/>
      <c r="M95" s="165"/>
      <c r="N95" s="166"/>
      <c r="O95" s="166"/>
      <c r="P95" s="167">
        <f>SUM(P96:P167)</f>
        <v>0</v>
      </c>
      <c r="Q95" s="166"/>
      <c r="R95" s="167">
        <f>SUM(R96:R167)</f>
        <v>2.7950000000000002E-3</v>
      </c>
      <c r="S95" s="166"/>
      <c r="T95" s="168">
        <f>SUM(T96:T167)</f>
        <v>3.8</v>
      </c>
      <c r="AR95" s="161" t="s">
        <v>80</v>
      </c>
      <c r="AT95" s="169" t="s">
        <v>71</v>
      </c>
      <c r="AU95" s="169" t="s">
        <v>80</v>
      </c>
      <c r="AY95" s="161" t="s">
        <v>158</v>
      </c>
      <c r="BK95" s="170">
        <f>SUM(BK96:BK167)</f>
        <v>0</v>
      </c>
    </row>
    <row r="96" spans="2:65" s="1" customFormat="1" ht="16.5" customHeight="1">
      <c r="B96" s="173"/>
      <c r="C96" s="174" t="s">
        <v>80</v>
      </c>
      <c r="D96" s="174" t="s">
        <v>160</v>
      </c>
      <c r="E96" s="175" t="s">
        <v>161</v>
      </c>
      <c r="F96" s="176" t="s">
        <v>162</v>
      </c>
      <c r="G96" s="177" t="s">
        <v>163</v>
      </c>
      <c r="H96" s="178">
        <v>4</v>
      </c>
      <c r="I96" s="179"/>
      <c r="J96" s="180">
        <f>ROUND(I96*H96,2)</f>
        <v>0</v>
      </c>
      <c r="K96" s="176" t="s">
        <v>164</v>
      </c>
      <c r="L96" s="40"/>
      <c r="M96" s="181" t="s">
        <v>5</v>
      </c>
      <c r="N96" s="182" t="s">
        <v>43</v>
      </c>
      <c r="O96" s="41"/>
      <c r="P96" s="183">
        <f>O96*H96</f>
        <v>0</v>
      </c>
      <c r="Q96" s="183">
        <v>0</v>
      </c>
      <c r="R96" s="183">
        <f>Q96*H96</f>
        <v>0</v>
      </c>
      <c r="S96" s="183">
        <v>0.28999999999999998</v>
      </c>
      <c r="T96" s="184">
        <f>S96*H96</f>
        <v>1.1599999999999999</v>
      </c>
      <c r="AR96" s="23" t="s">
        <v>101</v>
      </c>
      <c r="AT96" s="23" t="s">
        <v>160</v>
      </c>
      <c r="AU96" s="23" t="s">
        <v>82</v>
      </c>
      <c r="AY96" s="23" t="s">
        <v>158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23" t="s">
        <v>80</v>
      </c>
      <c r="BK96" s="185">
        <f>ROUND(I96*H96,2)</f>
        <v>0</v>
      </c>
      <c r="BL96" s="23" t="s">
        <v>101</v>
      </c>
      <c r="BM96" s="23" t="s">
        <v>165</v>
      </c>
    </row>
    <row r="97" spans="2:65" s="11" customFormat="1" ht="13.5">
      <c r="B97" s="186"/>
      <c r="D97" s="187" t="s">
        <v>166</v>
      </c>
      <c r="E97" s="188" t="s">
        <v>5</v>
      </c>
      <c r="F97" s="189" t="s">
        <v>167</v>
      </c>
      <c r="H97" s="188" t="s">
        <v>5</v>
      </c>
      <c r="I97" s="190"/>
      <c r="L97" s="186"/>
      <c r="M97" s="191"/>
      <c r="N97" s="192"/>
      <c r="O97" s="192"/>
      <c r="P97" s="192"/>
      <c r="Q97" s="192"/>
      <c r="R97" s="192"/>
      <c r="S97" s="192"/>
      <c r="T97" s="193"/>
      <c r="AT97" s="188" t="s">
        <v>166</v>
      </c>
      <c r="AU97" s="188" t="s">
        <v>82</v>
      </c>
      <c r="AV97" s="11" t="s">
        <v>80</v>
      </c>
      <c r="AW97" s="11" t="s">
        <v>35</v>
      </c>
      <c r="AX97" s="11" t="s">
        <v>72</v>
      </c>
      <c r="AY97" s="188" t="s">
        <v>158</v>
      </c>
    </row>
    <row r="98" spans="2:65" s="12" customFormat="1" ht="13.5">
      <c r="B98" s="194"/>
      <c r="D98" s="187" t="s">
        <v>166</v>
      </c>
      <c r="E98" s="195" t="s">
        <v>5</v>
      </c>
      <c r="F98" s="196" t="s">
        <v>168</v>
      </c>
      <c r="H98" s="197">
        <v>4</v>
      </c>
      <c r="I98" s="198"/>
      <c r="L98" s="194"/>
      <c r="M98" s="199"/>
      <c r="N98" s="200"/>
      <c r="O98" s="200"/>
      <c r="P98" s="200"/>
      <c r="Q98" s="200"/>
      <c r="R98" s="200"/>
      <c r="S98" s="200"/>
      <c r="T98" s="201"/>
      <c r="AT98" s="195" t="s">
        <v>166</v>
      </c>
      <c r="AU98" s="195" t="s">
        <v>82</v>
      </c>
      <c r="AV98" s="12" t="s">
        <v>82</v>
      </c>
      <c r="AW98" s="12" t="s">
        <v>35</v>
      </c>
      <c r="AX98" s="12" t="s">
        <v>72</v>
      </c>
      <c r="AY98" s="195" t="s">
        <v>158</v>
      </c>
    </row>
    <row r="99" spans="2:65" s="13" customFormat="1" ht="13.5">
      <c r="B99" s="202"/>
      <c r="D99" s="187" t="s">
        <v>166</v>
      </c>
      <c r="E99" s="203" t="s">
        <v>100</v>
      </c>
      <c r="F99" s="204" t="s">
        <v>169</v>
      </c>
      <c r="H99" s="205">
        <v>4</v>
      </c>
      <c r="I99" s="206"/>
      <c r="L99" s="202"/>
      <c r="M99" s="207"/>
      <c r="N99" s="208"/>
      <c r="O99" s="208"/>
      <c r="P99" s="208"/>
      <c r="Q99" s="208"/>
      <c r="R99" s="208"/>
      <c r="S99" s="208"/>
      <c r="T99" s="209"/>
      <c r="AT99" s="203" t="s">
        <v>166</v>
      </c>
      <c r="AU99" s="203" t="s">
        <v>82</v>
      </c>
      <c r="AV99" s="13" t="s">
        <v>101</v>
      </c>
      <c r="AW99" s="13" t="s">
        <v>35</v>
      </c>
      <c r="AX99" s="13" t="s">
        <v>80</v>
      </c>
      <c r="AY99" s="203" t="s">
        <v>158</v>
      </c>
    </row>
    <row r="100" spans="2:65" s="1" customFormat="1" ht="16.5" customHeight="1">
      <c r="B100" s="173"/>
      <c r="C100" s="174" t="s">
        <v>82</v>
      </c>
      <c r="D100" s="174" t="s">
        <v>160</v>
      </c>
      <c r="E100" s="175" t="s">
        <v>170</v>
      </c>
      <c r="F100" s="176" t="s">
        <v>171</v>
      </c>
      <c r="G100" s="177" t="s">
        <v>163</v>
      </c>
      <c r="H100" s="178">
        <v>12</v>
      </c>
      <c r="I100" s="179"/>
      <c r="J100" s="180">
        <f>ROUND(I100*H100,2)</f>
        <v>0</v>
      </c>
      <c r="K100" s="176" t="s">
        <v>164</v>
      </c>
      <c r="L100" s="40"/>
      <c r="M100" s="181" t="s">
        <v>5</v>
      </c>
      <c r="N100" s="182" t="s">
        <v>43</v>
      </c>
      <c r="O100" s="41"/>
      <c r="P100" s="183">
        <f>O100*H100</f>
        <v>0</v>
      </c>
      <c r="Q100" s="183">
        <v>0</v>
      </c>
      <c r="R100" s="183">
        <f>Q100*H100</f>
        <v>0</v>
      </c>
      <c r="S100" s="183">
        <v>0.22</v>
      </c>
      <c r="T100" s="184">
        <f>S100*H100</f>
        <v>2.64</v>
      </c>
      <c r="AR100" s="23" t="s">
        <v>101</v>
      </c>
      <c r="AT100" s="23" t="s">
        <v>160</v>
      </c>
      <c r="AU100" s="23" t="s">
        <v>82</v>
      </c>
      <c r="AY100" s="23" t="s">
        <v>158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23" t="s">
        <v>80</v>
      </c>
      <c r="BK100" s="185">
        <f>ROUND(I100*H100,2)</f>
        <v>0</v>
      </c>
      <c r="BL100" s="23" t="s">
        <v>101</v>
      </c>
      <c r="BM100" s="23" t="s">
        <v>172</v>
      </c>
    </row>
    <row r="101" spans="2:65" s="11" customFormat="1" ht="13.5">
      <c r="B101" s="186"/>
      <c r="D101" s="187" t="s">
        <v>166</v>
      </c>
      <c r="E101" s="188" t="s">
        <v>5</v>
      </c>
      <c r="F101" s="189" t="s">
        <v>173</v>
      </c>
      <c r="H101" s="188" t="s">
        <v>5</v>
      </c>
      <c r="I101" s="190"/>
      <c r="L101" s="186"/>
      <c r="M101" s="191"/>
      <c r="N101" s="192"/>
      <c r="O101" s="192"/>
      <c r="P101" s="192"/>
      <c r="Q101" s="192"/>
      <c r="R101" s="192"/>
      <c r="S101" s="192"/>
      <c r="T101" s="193"/>
      <c r="AT101" s="188" t="s">
        <v>166</v>
      </c>
      <c r="AU101" s="188" t="s">
        <v>82</v>
      </c>
      <c r="AV101" s="11" t="s">
        <v>80</v>
      </c>
      <c r="AW101" s="11" t="s">
        <v>35</v>
      </c>
      <c r="AX101" s="11" t="s">
        <v>72</v>
      </c>
      <c r="AY101" s="188" t="s">
        <v>158</v>
      </c>
    </row>
    <row r="102" spans="2:65" s="12" customFormat="1" ht="13.5">
      <c r="B102" s="194"/>
      <c r="D102" s="187" t="s">
        <v>166</v>
      </c>
      <c r="E102" s="195" t="s">
        <v>5</v>
      </c>
      <c r="F102" s="196" t="s">
        <v>174</v>
      </c>
      <c r="H102" s="197">
        <v>12</v>
      </c>
      <c r="I102" s="198"/>
      <c r="L102" s="194"/>
      <c r="M102" s="199"/>
      <c r="N102" s="200"/>
      <c r="O102" s="200"/>
      <c r="P102" s="200"/>
      <c r="Q102" s="200"/>
      <c r="R102" s="200"/>
      <c r="S102" s="200"/>
      <c r="T102" s="201"/>
      <c r="AT102" s="195" t="s">
        <v>166</v>
      </c>
      <c r="AU102" s="195" t="s">
        <v>82</v>
      </c>
      <c r="AV102" s="12" t="s">
        <v>82</v>
      </c>
      <c r="AW102" s="12" t="s">
        <v>35</v>
      </c>
      <c r="AX102" s="12" t="s">
        <v>72</v>
      </c>
      <c r="AY102" s="195" t="s">
        <v>158</v>
      </c>
    </row>
    <row r="103" spans="2:65" s="13" customFormat="1" ht="13.5">
      <c r="B103" s="202"/>
      <c r="D103" s="187" t="s">
        <v>166</v>
      </c>
      <c r="E103" s="203" t="s">
        <v>102</v>
      </c>
      <c r="F103" s="204" t="s">
        <v>169</v>
      </c>
      <c r="H103" s="205">
        <v>12</v>
      </c>
      <c r="I103" s="206"/>
      <c r="L103" s="202"/>
      <c r="M103" s="207"/>
      <c r="N103" s="208"/>
      <c r="O103" s="208"/>
      <c r="P103" s="208"/>
      <c r="Q103" s="208"/>
      <c r="R103" s="208"/>
      <c r="S103" s="208"/>
      <c r="T103" s="209"/>
      <c r="AT103" s="203" t="s">
        <v>166</v>
      </c>
      <c r="AU103" s="203" t="s">
        <v>82</v>
      </c>
      <c r="AV103" s="13" t="s">
        <v>101</v>
      </c>
      <c r="AW103" s="13" t="s">
        <v>35</v>
      </c>
      <c r="AX103" s="13" t="s">
        <v>80</v>
      </c>
      <c r="AY103" s="203" t="s">
        <v>158</v>
      </c>
    </row>
    <row r="104" spans="2:65" s="1" customFormat="1" ht="16.5" customHeight="1">
      <c r="B104" s="173"/>
      <c r="C104" s="174" t="s">
        <v>175</v>
      </c>
      <c r="D104" s="174" t="s">
        <v>160</v>
      </c>
      <c r="E104" s="175" t="s">
        <v>176</v>
      </c>
      <c r="F104" s="176" t="s">
        <v>177</v>
      </c>
      <c r="G104" s="177" t="s">
        <v>178</v>
      </c>
      <c r="H104" s="178">
        <v>30.927</v>
      </c>
      <c r="I104" s="179"/>
      <c r="J104" s="180">
        <f>ROUND(I104*H104,2)</f>
        <v>0</v>
      </c>
      <c r="K104" s="176" t="s">
        <v>164</v>
      </c>
      <c r="L104" s="40"/>
      <c r="M104" s="181" t="s">
        <v>5</v>
      </c>
      <c r="N104" s="182" t="s">
        <v>43</v>
      </c>
      <c r="O104" s="41"/>
      <c r="P104" s="183">
        <f>O104*H104</f>
        <v>0</v>
      </c>
      <c r="Q104" s="183">
        <v>0</v>
      </c>
      <c r="R104" s="183">
        <f>Q104*H104</f>
        <v>0</v>
      </c>
      <c r="S104" s="183">
        <v>0</v>
      </c>
      <c r="T104" s="184">
        <f>S104*H104</f>
        <v>0</v>
      </c>
      <c r="AR104" s="23" t="s">
        <v>101</v>
      </c>
      <c r="AT104" s="23" t="s">
        <v>160</v>
      </c>
      <c r="AU104" s="23" t="s">
        <v>82</v>
      </c>
      <c r="AY104" s="23" t="s">
        <v>158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23" t="s">
        <v>80</v>
      </c>
      <c r="BK104" s="185">
        <f>ROUND(I104*H104,2)</f>
        <v>0</v>
      </c>
      <c r="BL104" s="23" t="s">
        <v>101</v>
      </c>
      <c r="BM104" s="23" t="s">
        <v>179</v>
      </c>
    </row>
    <row r="105" spans="2:65" s="12" customFormat="1" ht="13.5">
      <c r="B105" s="194"/>
      <c r="D105" s="187" t="s">
        <v>166</v>
      </c>
      <c r="E105" s="195" t="s">
        <v>5</v>
      </c>
      <c r="F105" s="196" t="s">
        <v>180</v>
      </c>
      <c r="H105" s="197">
        <v>7.9320000000000004</v>
      </c>
      <c r="I105" s="198"/>
      <c r="L105" s="194"/>
      <c r="M105" s="199"/>
      <c r="N105" s="200"/>
      <c r="O105" s="200"/>
      <c r="P105" s="200"/>
      <c r="Q105" s="200"/>
      <c r="R105" s="200"/>
      <c r="S105" s="200"/>
      <c r="T105" s="201"/>
      <c r="AT105" s="195" t="s">
        <v>166</v>
      </c>
      <c r="AU105" s="195" t="s">
        <v>82</v>
      </c>
      <c r="AV105" s="12" t="s">
        <v>82</v>
      </c>
      <c r="AW105" s="12" t="s">
        <v>35</v>
      </c>
      <c r="AX105" s="12" t="s">
        <v>72</v>
      </c>
      <c r="AY105" s="195" t="s">
        <v>158</v>
      </c>
    </row>
    <row r="106" spans="2:65" s="12" customFormat="1" ht="13.5">
      <c r="B106" s="194"/>
      <c r="D106" s="187" t="s">
        <v>166</v>
      </c>
      <c r="E106" s="195" t="s">
        <v>5</v>
      </c>
      <c r="F106" s="196" t="s">
        <v>181</v>
      </c>
      <c r="H106" s="197">
        <v>14.895</v>
      </c>
      <c r="I106" s="198"/>
      <c r="L106" s="194"/>
      <c r="M106" s="199"/>
      <c r="N106" s="200"/>
      <c r="O106" s="200"/>
      <c r="P106" s="200"/>
      <c r="Q106" s="200"/>
      <c r="R106" s="200"/>
      <c r="S106" s="200"/>
      <c r="T106" s="201"/>
      <c r="AT106" s="195" t="s">
        <v>166</v>
      </c>
      <c r="AU106" s="195" t="s">
        <v>82</v>
      </c>
      <c r="AV106" s="12" t="s">
        <v>82</v>
      </c>
      <c r="AW106" s="12" t="s">
        <v>35</v>
      </c>
      <c r="AX106" s="12" t="s">
        <v>72</v>
      </c>
      <c r="AY106" s="195" t="s">
        <v>158</v>
      </c>
    </row>
    <row r="107" spans="2:65" s="12" customFormat="1" ht="13.5">
      <c r="B107" s="194"/>
      <c r="D107" s="187" t="s">
        <v>166</v>
      </c>
      <c r="E107" s="195" t="s">
        <v>5</v>
      </c>
      <c r="F107" s="196" t="s">
        <v>182</v>
      </c>
      <c r="H107" s="197">
        <v>8.1</v>
      </c>
      <c r="I107" s="198"/>
      <c r="L107" s="194"/>
      <c r="M107" s="199"/>
      <c r="N107" s="200"/>
      <c r="O107" s="200"/>
      <c r="P107" s="200"/>
      <c r="Q107" s="200"/>
      <c r="R107" s="200"/>
      <c r="S107" s="200"/>
      <c r="T107" s="201"/>
      <c r="AT107" s="195" t="s">
        <v>166</v>
      </c>
      <c r="AU107" s="195" t="s">
        <v>82</v>
      </c>
      <c r="AV107" s="12" t="s">
        <v>82</v>
      </c>
      <c r="AW107" s="12" t="s">
        <v>35</v>
      </c>
      <c r="AX107" s="12" t="s">
        <v>72</v>
      </c>
      <c r="AY107" s="195" t="s">
        <v>158</v>
      </c>
    </row>
    <row r="108" spans="2:65" s="13" customFormat="1" ht="13.5">
      <c r="B108" s="202"/>
      <c r="D108" s="187" t="s">
        <v>166</v>
      </c>
      <c r="E108" s="203" t="s">
        <v>5</v>
      </c>
      <c r="F108" s="204" t="s">
        <v>169</v>
      </c>
      <c r="H108" s="205">
        <v>30.927</v>
      </c>
      <c r="I108" s="206"/>
      <c r="L108" s="202"/>
      <c r="M108" s="207"/>
      <c r="N108" s="208"/>
      <c r="O108" s="208"/>
      <c r="P108" s="208"/>
      <c r="Q108" s="208"/>
      <c r="R108" s="208"/>
      <c r="S108" s="208"/>
      <c r="T108" s="209"/>
      <c r="AT108" s="203" t="s">
        <v>166</v>
      </c>
      <c r="AU108" s="203" t="s">
        <v>82</v>
      </c>
      <c r="AV108" s="13" t="s">
        <v>101</v>
      </c>
      <c r="AW108" s="13" t="s">
        <v>35</v>
      </c>
      <c r="AX108" s="13" t="s">
        <v>80</v>
      </c>
      <c r="AY108" s="203" t="s">
        <v>158</v>
      </c>
    </row>
    <row r="109" spans="2:65" s="1" customFormat="1" ht="16.5" customHeight="1">
      <c r="B109" s="173"/>
      <c r="C109" s="174" t="s">
        <v>101</v>
      </c>
      <c r="D109" s="174" t="s">
        <v>160</v>
      </c>
      <c r="E109" s="175" t="s">
        <v>183</v>
      </c>
      <c r="F109" s="176" t="s">
        <v>184</v>
      </c>
      <c r="G109" s="177" t="s">
        <v>178</v>
      </c>
      <c r="H109" s="178">
        <v>190.26900000000001</v>
      </c>
      <c r="I109" s="179"/>
      <c r="J109" s="180">
        <f>ROUND(I109*H109,2)</f>
        <v>0</v>
      </c>
      <c r="K109" s="176" t="s">
        <v>164</v>
      </c>
      <c r="L109" s="40"/>
      <c r="M109" s="181" t="s">
        <v>5</v>
      </c>
      <c r="N109" s="182" t="s">
        <v>43</v>
      </c>
      <c r="O109" s="41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AR109" s="23" t="s">
        <v>101</v>
      </c>
      <c r="AT109" s="23" t="s">
        <v>160</v>
      </c>
      <c r="AU109" s="23" t="s">
        <v>82</v>
      </c>
      <c r="AY109" s="23" t="s">
        <v>158</v>
      </c>
      <c r="BE109" s="185">
        <f>IF(N109="základní",J109,0)</f>
        <v>0</v>
      </c>
      <c r="BF109" s="185">
        <f>IF(N109="snížená",J109,0)</f>
        <v>0</v>
      </c>
      <c r="BG109" s="185">
        <f>IF(N109="zákl. přenesená",J109,0)</f>
        <v>0</v>
      </c>
      <c r="BH109" s="185">
        <f>IF(N109="sníž. přenesená",J109,0)</f>
        <v>0</v>
      </c>
      <c r="BI109" s="185">
        <f>IF(N109="nulová",J109,0)</f>
        <v>0</v>
      </c>
      <c r="BJ109" s="23" t="s">
        <v>80</v>
      </c>
      <c r="BK109" s="185">
        <f>ROUND(I109*H109,2)</f>
        <v>0</v>
      </c>
      <c r="BL109" s="23" t="s">
        <v>101</v>
      </c>
      <c r="BM109" s="23" t="s">
        <v>185</v>
      </c>
    </row>
    <row r="110" spans="2:65" s="11" customFormat="1" ht="13.5">
      <c r="B110" s="186"/>
      <c r="D110" s="187" t="s">
        <v>166</v>
      </c>
      <c r="E110" s="188" t="s">
        <v>5</v>
      </c>
      <c r="F110" s="189" t="s">
        <v>186</v>
      </c>
      <c r="H110" s="188" t="s">
        <v>5</v>
      </c>
      <c r="I110" s="190"/>
      <c r="L110" s="186"/>
      <c r="M110" s="191"/>
      <c r="N110" s="192"/>
      <c r="O110" s="192"/>
      <c r="P110" s="192"/>
      <c r="Q110" s="192"/>
      <c r="R110" s="192"/>
      <c r="S110" s="192"/>
      <c r="T110" s="193"/>
      <c r="AT110" s="188" t="s">
        <v>166</v>
      </c>
      <c r="AU110" s="188" t="s">
        <v>82</v>
      </c>
      <c r="AV110" s="11" t="s">
        <v>80</v>
      </c>
      <c r="AW110" s="11" t="s">
        <v>35</v>
      </c>
      <c r="AX110" s="11" t="s">
        <v>72</v>
      </c>
      <c r="AY110" s="188" t="s">
        <v>158</v>
      </c>
    </row>
    <row r="111" spans="2:65" s="12" customFormat="1" ht="13.5">
      <c r="B111" s="194"/>
      <c r="D111" s="187" t="s">
        <v>166</v>
      </c>
      <c r="E111" s="195" t="s">
        <v>5</v>
      </c>
      <c r="F111" s="196" t="s">
        <v>187</v>
      </c>
      <c r="H111" s="197">
        <v>190.26900000000001</v>
      </c>
      <c r="I111" s="198"/>
      <c r="L111" s="194"/>
      <c r="M111" s="199"/>
      <c r="N111" s="200"/>
      <c r="O111" s="200"/>
      <c r="P111" s="200"/>
      <c r="Q111" s="200"/>
      <c r="R111" s="200"/>
      <c r="S111" s="200"/>
      <c r="T111" s="201"/>
      <c r="AT111" s="195" t="s">
        <v>166</v>
      </c>
      <c r="AU111" s="195" t="s">
        <v>82</v>
      </c>
      <c r="AV111" s="12" t="s">
        <v>82</v>
      </c>
      <c r="AW111" s="12" t="s">
        <v>35</v>
      </c>
      <c r="AX111" s="12" t="s">
        <v>72</v>
      </c>
      <c r="AY111" s="195" t="s">
        <v>158</v>
      </c>
    </row>
    <row r="112" spans="2:65" s="13" customFormat="1" ht="13.5">
      <c r="B112" s="202"/>
      <c r="D112" s="187" t="s">
        <v>166</v>
      </c>
      <c r="E112" s="203" t="s">
        <v>110</v>
      </c>
      <c r="F112" s="204" t="s">
        <v>169</v>
      </c>
      <c r="H112" s="205">
        <v>190.26900000000001</v>
      </c>
      <c r="I112" s="206"/>
      <c r="L112" s="202"/>
      <c r="M112" s="207"/>
      <c r="N112" s="208"/>
      <c r="O112" s="208"/>
      <c r="P112" s="208"/>
      <c r="Q112" s="208"/>
      <c r="R112" s="208"/>
      <c r="S112" s="208"/>
      <c r="T112" s="209"/>
      <c r="AT112" s="203" t="s">
        <v>166</v>
      </c>
      <c r="AU112" s="203" t="s">
        <v>82</v>
      </c>
      <c r="AV112" s="13" t="s">
        <v>101</v>
      </c>
      <c r="AW112" s="13" t="s">
        <v>35</v>
      </c>
      <c r="AX112" s="13" t="s">
        <v>80</v>
      </c>
      <c r="AY112" s="203" t="s">
        <v>158</v>
      </c>
    </row>
    <row r="113" spans="2:65" s="1" customFormat="1" ht="16.5" customHeight="1">
      <c r="B113" s="173"/>
      <c r="C113" s="174" t="s">
        <v>188</v>
      </c>
      <c r="D113" s="174" t="s">
        <v>160</v>
      </c>
      <c r="E113" s="175" t="s">
        <v>189</v>
      </c>
      <c r="F113" s="176" t="s">
        <v>190</v>
      </c>
      <c r="G113" s="177" t="s">
        <v>178</v>
      </c>
      <c r="H113" s="178">
        <v>190.26900000000001</v>
      </c>
      <c r="I113" s="179"/>
      <c r="J113" s="180">
        <f>ROUND(I113*H113,2)</f>
        <v>0</v>
      </c>
      <c r="K113" s="176" t="s">
        <v>164</v>
      </c>
      <c r="L113" s="40"/>
      <c r="M113" s="181" t="s">
        <v>5</v>
      </c>
      <c r="N113" s="182" t="s">
        <v>43</v>
      </c>
      <c r="O113" s="41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AR113" s="23" t="s">
        <v>101</v>
      </c>
      <c r="AT113" s="23" t="s">
        <v>160</v>
      </c>
      <c r="AU113" s="23" t="s">
        <v>82</v>
      </c>
      <c r="AY113" s="23" t="s">
        <v>158</v>
      </c>
      <c r="BE113" s="185">
        <f>IF(N113="základní",J113,0)</f>
        <v>0</v>
      </c>
      <c r="BF113" s="185">
        <f>IF(N113="snížená",J113,0)</f>
        <v>0</v>
      </c>
      <c r="BG113" s="185">
        <f>IF(N113="zákl. přenesená",J113,0)</f>
        <v>0</v>
      </c>
      <c r="BH113" s="185">
        <f>IF(N113="sníž. přenesená",J113,0)</f>
        <v>0</v>
      </c>
      <c r="BI113" s="185">
        <f>IF(N113="nulová",J113,0)</f>
        <v>0</v>
      </c>
      <c r="BJ113" s="23" t="s">
        <v>80</v>
      </c>
      <c r="BK113" s="185">
        <f>ROUND(I113*H113,2)</f>
        <v>0</v>
      </c>
      <c r="BL113" s="23" t="s">
        <v>101</v>
      </c>
      <c r="BM113" s="23" t="s">
        <v>191</v>
      </c>
    </row>
    <row r="114" spans="2:65" s="12" customFormat="1" ht="13.5">
      <c r="B114" s="194"/>
      <c r="D114" s="187" t="s">
        <v>166</v>
      </c>
      <c r="E114" s="195" t="s">
        <v>5</v>
      </c>
      <c r="F114" s="196" t="s">
        <v>110</v>
      </c>
      <c r="H114" s="197">
        <v>190.26900000000001</v>
      </c>
      <c r="I114" s="198"/>
      <c r="L114" s="194"/>
      <c r="M114" s="199"/>
      <c r="N114" s="200"/>
      <c r="O114" s="200"/>
      <c r="P114" s="200"/>
      <c r="Q114" s="200"/>
      <c r="R114" s="200"/>
      <c r="S114" s="200"/>
      <c r="T114" s="201"/>
      <c r="AT114" s="195" t="s">
        <v>166</v>
      </c>
      <c r="AU114" s="195" t="s">
        <v>82</v>
      </c>
      <c r="AV114" s="12" t="s">
        <v>82</v>
      </c>
      <c r="AW114" s="12" t="s">
        <v>35</v>
      </c>
      <c r="AX114" s="12" t="s">
        <v>80</v>
      </c>
      <c r="AY114" s="195" t="s">
        <v>158</v>
      </c>
    </row>
    <row r="115" spans="2:65" s="1" customFormat="1" ht="16.5" customHeight="1">
      <c r="B115" s="173"/>
      <c r="C115" s="174" t="s">
        <v>192</v>
      </c>
      <c r="D115" s="174" t="s">
        <v>160</v>
      </c>
      <c r="E115" s="175" t="s">
        <v>193</v>
      </c>
      <c r="F115" s="176" t="s">
        <v>194</v>
      </c>
      <c r="G115" s="177" t="s">
        <v>178</v>
      </c>
      <c r="H115" s="178">
        <v>193.47200000000001</v>
      </c>
      <c r="I115" s="179"/>
      <c r="J115" s="180">
        <f>ROUND(I115*H115,2)</f>
        <v>0</v>
      </c>
      <c r="K115" s="176" t="s">
        <v>164</v>
      </c>
      <c r="L115" s="40"/>
      <c r="M115" s="181" t="s">
        <v>5</v>
      </c>
      <c r="N115" s="182" t="s">
        <v>43</v>
      </c>
      <c r="O115" s="41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AR115" s="23" t="s">
        <v>101</v>
      </c>
      <c r="AT115" s="23" t="s">
        <v>160</v>
      </c>
      <c r="AU115" s="23" t="s">
        <v>82</v>
      </c>
      <c r="AY115" s="23" t="s">
        <v>158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23" t="s">
        <v>80</v>
      </c>
      <c r="BK115" s="185">
        <f>ROUND(I115*H115,2)</f>
        <v>0</v>
      </c>
      <c r="BL115" s="23" t="s">
        <v>101</v>
      </c>
      <c r="BM115" s="23" t="s">
        <v>195</v>
      </c>
    </row>
    <row r="116" spans="2:65" s="11" customFormat="1" ht="13.5">
      <c r="B116" s="186"/>
      <c r="D116" s="187" t="s">
        <v>166</v>
      </c>
      <c r="E116" s="188" t="s">
        <v>5</v>
      </c>
      <c r="F116" s="189" t="s">
        <v>196</v>
      </c>
      <c r="H116" s="188" t="s">
        <v>5</v>
      </c>
      <c r="I116" s="190"/>
      <c r="L116" s="186"/>
      <c r="M116" s="191"/>
      <c r="N116" s="192"/>
      <c r="O116" s="192"/>
      <c r="P116" s="192"/>
      <c r="Q116" s="192"/>
      <c r="R116" s="192"/>
      <c r="S116" s="192"/>
      <c r="T116" s="193"/>
      <c r="AT116" s="188" t="s">
        <v>166</v>
      </c>
      <c r="AU116" s="188" t="s">
        <v>82</v>
      </c>
      <c r="AV116" s="11" t="s">
        <v>80</v>
      </c>
      <c r="AW116" s="11" t="s">
        <v>35</v>
      </c>
      <c r="AX116" s="11" t="s">
        <v>72</v>
      </c>
      <c r="AY116" s="188" t="s">
        <v>158</v>
      </c>
    </row>
    <row r="117" spans="2:65" s="12" customFormat="1" ht="13.5">
      <c r="B117" s="194"/>
      <c r="D117" s="187" t="s">
        <v>166</v>
      </c>
      <c r="E117" s="195" t="s">
        <v>5</v>
      </c>
      <c r="F117" s="196" t="s">
        <v>197</v>
      </c>
      <c r="H117" s="197">
        <v>59.28</v>
      </c>
      <c r="I117" s="198"/>
      <c r="L117" s="194"/>
      <c r="M117" s="199"/>
      <c r="N117" s="200"/>
      <c r="O117" s="200"/>
      <c r="P117" s="200"/>
      <c r="Q117" s="200"/>
      <c r="R117" s="200"/>
      <c r="S117" s="200"/>
      <c r="T117" s="201"/>
      <c r="AT117" s="195" t="s">
        <v>166</v>
      </c>
      <c r="AU117" s="195" t="s">
        <v>82</v>
      </c>
      <c r="AV117" s="12" t="s">
        <v>82</v>
      </c>
      <c r="AW117" s="12" t="s">
        <v>35</v>
      </c>
      <c r="AX117" s="12" t="s">
        <v>72</v>
      </c>
      <c r="AY117" s="195" t="s">
        <v>158</v>
      </c>
    </row>
    <row r="118" spans="2:65" s="12" customFormat="1" ht="13.5">
      <c r="B118" s="194"/>
      <c r="D118" s="187" t="s">
        <v>166</v>
      </c>
      <c r="E118" s="195" t="s">
        <v>5</v>
      </c>
      <c r="F118" s="196" t="s">
        <v>198</v>
      </c>
      <c r="H118" s="197">
        <v>10.736000000000001</v>
      </c>
      <c r="I118" s="198"/>
      <c r="L118" s="194"/>
      <c r="M118" s="199"/>
      <c r="N118" s="200"/>
      <c r="O118" s="200"/>
      <c r="P118" s="200"/>
      <c r="Q118" s="200"/>
      <c r="R118" s="200"/>
      <c r="S118" s="200"/>
      <c r="T118" s="201"/>
      <c r="AT118" s="195" t="s">
        <v>166</v>
      </c>
      <c r="AU118" s="195" t="s">
        <v>82</v>
      </c>
      <c r="AV118" s="12" t="s">
        <v>82</v>
      </c>
      <c r="AW118" s="12" t="s">
        <v>35</v>
      </c>
      <c r="AX118" s="12" t="s">
        <v>72</v>
      </c>
      <c r="AY118" s="195" t="s">
        <v>158</v>
      </c>
    </row>
    <row r="119" spans="2:65" s="12" customFormat="1" ht="13.5">
      <c r="B119" s="194"/>
      <c r="D119" s="187" t="s">
        <v>166</v>
      </c>
      <c r="E119" s="195" t="s">
        <v>5</v>
      </c>
      <c r="F119" s="196" t="s">
        <v>199</v>
      </c>
      <c r="H119" s="197">
        <v>12.24</v>
      </c>
      <c r="I119" s="198"/>
      <c r="L119" s="194"/>
      <c r="M119" s="199"/>
      <c r="N119" s="200"/>
      <c r="O119" s="200"/>
      <c r="P119" s="200"/>
      <c r="Q119" s="200"/>
      <c r="R119" s="200"/>
      <c r="S119" s="200"/>
      <c r="T119" s="201"/>
      <c r="AT119" s="195" t="s">
        <v>166</v>
      </c>
      <c r="AU119" s="195" t="s">
        <v>82</v>
      </c>
      <c r="AV119" s="12" t="s">
        <v>82</v>
      </c>
      <c r="AW119" s="12" t="s">
        <v>35</v>
      </c>
      <c r="AX119" s="12" t="s">
        <v>72</v>
      </c>
      <c r="AY119" s="195" t="s">
        <v>158</v>
      </c>
    </row>
    <row r="120" spans="2:65" s="11" customFormat="1" ht="13.5">
      <c r="B120" s="186"/>
      <c r="D120" s="187" t="s">
        <v>166</v>
      </c>
      <c r="E120" s="188" t="s">
        <v>5</v>
      </c>
      <c r="F120" s="189" t="s">
        <v>200</v>
      </c>
      <c r="H120" s="188" t="s">
        <v>5</v>
      </c>
      <c r="I120" s="190"/>
      <c r="L120" s="186"/>
      <c r="M120" s="191"/>
      <c r="N120" s="192"/>
      <c r="O120" s="192"/>
      <c r="P120" s="192"/>
      <c r="Q120" s="192"/>
      <c r="R120" s="192"/>
      <c r="S120" s="192"/>
      <c r="T120" s="193"/>
      <c r="AT120" s="188" t="s">
        <v>166</v>
      </c>
      <c r="AU120" s="188" t="s">
        <v>82</v>
      </c>
      <c r="AV120" s="11" t="s">
        <v>80</v>
      </c>
      <c r="AW120" s="11" t="s">
        <v>35</v>
      </c>
      <c r="AX120" s="11" t="s">
        <v>72</v>
      </c>
      <c r="AY120" s="188" t="s">
        <v>158</v>
      </c>
    </row>
    <row r="121" spans="2:65" s="12" customFormat="1" ht="13.5">
      <c r="B121" s="194"/>
      <c r="D121" s="187" t="s">
        <v>166</v>
      </c>
      <c r="E121" s="195" t="s">
        <v>5</v>
      </c>
      <c r="F121" s="196" t="s">
        <v>201</v>
      </c>
      <c r="H121" s="197">
        <v>111.21599999999999</v>
      </c>
      <c r="I121" s="198"/>
      <c r="L121" s="194"/>
      <c r="M121" s="199"/>
      <c r="N121" s="200"/>
      <c r="O121" s="200"/>
      <c r="P121" s="200"/>
      <c r="Q121" s="200"/>
      <c r="R121" s="200"/>
      <c r="S121" s="200"/>
      <c r="T121" s="201"/>
      <c r="AT121" s="195" t="s">
        <v>166</v>
      </c>
      <c r="AU121" s="195" t="s">
        <v>82</v>
      </c>
      <c r="AV121" s="12" t="s">
        <v>82</v>
      </c>
      <c r="AW121" s="12" t="s">
        <v>35</v>
      </c>
      <c r="AX121" s="12" t="s">
        <v>72</v>
      </c>
      <c r="AY121" s="195" t="s">
        <v>158</v>
      </c>
    </row>
    <row r="122" spans="2:65" s="13" customFormat="1" ht="13.5">
      <c r="B122" s="202"/>
      <c r="D122" s="187" t="s">
        <v>166</v>
      </c>
      <c r="E122" s="203" t="s">
        <v>91</v>
      </c>
      <c r="F122" s="204" t="s">
        <v>169</v>
      </c>
      <c r="H122" s="205">
        <v>193.47200000000001</v>
      </c>
      <c r="I122" s="206"/>
      <c r="L122" s="202"/>
      <c r="M122" s="207"/>
      <c r="N122" s="208"/>
      <c r="O122" s="208"/>
      <c r="P122" s="208"/>
      <c r="Q122" s="208"/>
      <c r="R122" s="208"/>
      <c r="S122" s="208"/>
      <c r="T122" s="209"/>
      <c r="AT122" s="203" t="s">
        <v>166</v>
      </c>
      <c r="AU122" s="203" t="s">
        <v>82</v>
      </c>
      <c r="AV122" s="13" t="s">
        <v>101</v>
      </c>
      <c r="AW122" s="13" t="s">
        <v>35</v>
      </c>
      <c r="AX122" s="13" t="s">
        <v>80</v>
      </c>
      <c r="AY122" s="203" t="s">
        <v>158</v>
      </c>
    </row>
    <row r="123" spans="2:65" s="1" customFormat="1" ht="16.5" customHeight="1">
      <c r="B123" s="173"/>
      <c r="C123" s="174" t="s">
        <v>202</v>
      </c>
      <c r="D123" s="174" t="s">
        <v>160</v>
      </c>
      <c r="E123" s="175" t="s">
        <v>203</v>
      </c>
      <c r="F123" s="176" t="s">
        <v>204</v>
      </c>
      <c r="G123" s="177" t="s">
        <v>178</v>
      </c>
      <c r="H123" s="178">
        <v>193.47200000000001</v>
      </c>
      <c r="I123" s="179"/>
      <c r="J123" s="180">
        <f>ROUND(I123*H123,2)</f>
        <v>0</v>
      </c>
      <c r="K123" s="176" t="s">
        <v>164</v>
      </c>
      <c r="L123" s="40"/>
      <c r="M123" s="181" t="s">
        <v>5</v>
      </c>
      <c r="N123" s="182" t="s">
        <v>43</v>
      </c>
      <c r="O123" s="41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AR123" s="23" t="s">
        <v>101</v>
      </c>
      <c r="AT123" s="23" t="s">
        <v>160</v>
      </c>
      <c r="AU123" s="23" t="s">
        <v>82</v>
      </c>
      <c r="AY123" s="23" t="s">
        <v>158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23" t="s">
        <v>80</v>
      </c>
      <c r="BK123" s="185">
        <f>ROUND(I123*H123,2)</f>
        <v>0</v>
      </c>
      <c r="BL123" s="23" t="s">
        <v>101</v>
      </c>
      <c r="BM123" s="23" t="s">
        <v>205</v>
      </c>
    </row>
    <row r="124" spans="2:65" s="12" customFormat="1" ht="13.5">
      <c r="B124" s="194"/>
      <c r="D124" s="187" t="s">
        <v>166</v>
      </c>
      <c r="E124" s="195" t="s">
        <v>5</v>
      </c>
      <c r="F124" s="196" t="s">
        <v>91</v>
      </c>
      <c r="H124" s="197">
        <v>193.47200000000001</v>
      </c>
      <c r="I124" s="198"/>
      <c r="L124" s="194"/>
      <c r="M124" s="199"/>
      <c r="N124" s="200"/>
      <c r="O124" s="200"/>
      <c r="P124" s="200"/>
      <c r="Q124" s="200"/>
      <c r="R124" s="200"/>
      <c r="S124" s="200"/>
      <c r="T124" s="201"/>
      <c r="AT124" s="195" t="s">
        <v>166</v>
      </c>
      <c r="AU124" s="195" t="s">
        <v>82</v>
      </c>
      <c r="AV124" s="12" t="s">
        <v>82</v>
      </c>
      <c r="AW124" s="12" t="s">
        <v>35</v>
      </c>
      <c r="AX124" s="12" t="s">
        <v>80</v>
      </c>
      <c r="AY124" s="195" t="s">
        <v>158</v>
      </c>
    </row>
    <row r="125" spans="2:65" s="1" customFormat="1" ht="16.5" customHeight="1">
      <c r="B125" s="173"/>
      <c r="C125" s="174" t="s">
        <v>206</v>
      </c>
      <c r="D125" s="174" t="s">
        <v>160</v>
      </c>
      <c r="E125" s="175" t="s">
        <v>207</v>
      </c>
      <c r="F125" s="176" t="s">
        <v>208</v>
      </c>
      <c r="G125" s="177" t="s">
        <v>178</v>
      </c>
      <c r="H125" s="178">
        <v>5.0999999999999996</v>
      </c>
      <c r="I125" s="179"/>
      <c r="J125" s="180">
        <f>ROUND(I125*H125,2)</f>
        <v>0</v>
      </c>
      <c r="K125" s="176" t="s">
        <v>164</v>
      </c>
      <c r="L125" s="40"/>
      <c r="M125" s="181" t="s">
        <v>5</v>
      </c>
      <c r="N125" s="182" t="s">
        <v>43</v>
      </c>
      <c r="O125" s="41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AR125" s="23" t="s">
        <v>101</v>
      </c>
      <c r="AT125" s="23" t="s">
        <v>160</v>
      </c>
      <c r="AU125" s="23" t="s">
        <v>82</v>
      </c>
      <c r="AY125" s="23" t="s">
        <v>158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23" t="s">
        <v>80</v>
      </c>
      <c r="BK125" s="185">
        <f>ROUND(I125*H125,2)</f>
        <v>0</v>
      </c>
      <c r="BL125" s="23" t="s">
        <v>101</v>
      </c>
      <c r="BM125" s="23" t="s">
        <v>209</v>
      </c>
    </row>
    <row r="126" spans="2:65" s="11" customFormat="1" ht="13.5">
      <c r="B126" s="186"/>
      <c r="D126" s="187" t="s">
        <v>166</v>
      </c>
      <c r="E126" s="188" t="s">
        <v>5</v>
      </c>
      <c r="F126" s="189" t="s">
        <v>210</v>
      </c>
      <c r="H126" s="188" t="s">
        <v>5</v>
      </c>
      <c r="I126" s="190"/>
      <c r="L126" s="186"/>
      <c r="M126" s="191"/>
      <c r="N126" s="192"/>
      <c r="O126" s="192"/>
      <c r="P126" s="192"/>
      <c r="Q126" s="192"/>
      <c r="R126" s="192"/>
      <c r="S126" s="192"/>
      <c r="T126" s="193"/>
      <c r="AT126" s="188" t="s">
        <v>166</v>
      </c>
      <c r="AU126" s="188" t="s">
        <v>82</v>
      </c>
      <c r="AV126" s="11" t="s">
        <v>80</v>
      </c>
      <c r="AW126" s="11" t="s">
        <v>35</v>
      </c>
      <c r="AX126" s="11" t="s">
        <v>72</v>
      </c>
      <c r="AY126" s="188" t="s">
        <v>158</v>
      </c>
    </row>
    <row r="127" spans="2:65" s="12" customFormat="1" ht="13.5">
      <c r="B127" s="194"/>
      <c r="D127" s="187" t="s">
        <v>166</v>
      </c>
      <c r="E127" s="195" t="s">
        <v>5</v>
      </c>
      <c r="F127" s="196" t="s">
        <v>211</v>
      </c>
      <c r="H127" s="197">
        <v>5.0999999999999996</v>
      </c>
      <c r="I127" s="198"/>
      <c r="L127" s="194"/>
      <c r="M127" s="199"/>
      <c r="N127" s="200"/>
      <c r="O127" s="200"/>
      <c r="P127" s="200"/>
      <c r="Q127" s="200"/>
      <c r="R127" s="200"/>
      <c r="S127" s="200"/>
      <c r="T127" s="201"/>
      <c r="AT127" s="195" t="s">
        <v>166</v>
      </c>
      <c r="AU127" s="195" t="s">
        <v>82</v>
      </c>
      <c r="AV127" s="12" t="s">
        <v>82</v>
      </c>
      <c r="AW127" s="12" t="s">
        <v>35</v>
      </c>
      <c r="AX127" s="12" t="s">
        <v>72</v>
      </c>
      <c r="AY127" s="195" t="s">
        <v>158</v>
      </c>
    </row>
    <row r="128" spans="2:65" s="13" customFormat="1" ht="13.5">
      <c r="B128" s="202"/>
      <c r="D128" s="187" t="s">
        <v>166</v>
      </c>
      <c r="E128" s="203" t="s">
        <v>108</v>
      </c>
      <c r="F128" s="204" t="s">
        <v>169</v>
      </c>
      <c r="H128" s="205">
        <v>5.0999999999999996</v>
      </c>
      <c r="I128" s="206"/>
      <c r="L128" s="202"/>
      <c r="M128" s="207"/>
      <c r="N128" s="208"/>
      <c r="O128" s="208"/>
      <c r="P128" s="208"/>
      <c r="Q128" s="208"/>
      <c r="R128" s="208"/>
      <c r="S128" s="208"/>
      <c r="T128" s="209"/>
      <c r="AT128" s="203" t="s">
        <v>166</v>
      </c>
      <c r="AU128" s="203" t="s">
        <v>82</v>
      </c>
      <c r="AV128" s="13" t="s">
        <v>101</v>
      </c>
      <c r="AW128" s="13" t="s">
        <v>35</v>
      </c>
      <c r="AX128" s="13" t="s">
        <v>80</v>
      </c>
      <c r="AY128" s="203" t="s">
        <v>158</v>
      </c>
    </row>
    <row r="129" spans="2:65" s="1" customFormat="1" ht="16.5" customHeight="1">
      <c r="B129" s="173"/>
      <c r="C129" s="174" t="s">
        <v>212</v>
      </c>
      <c r="D129" s="174" t="s">
        <v>160</v>
      </c>
      <c r="E129" s="175" t="s">
        <v>213</v>
      </c>
      <c r="F129" s="176" t="s">
        <v>214</v>
      </c>
      <c r="G129" s="177" t="s">
        <v>178</v>
      </c>
      <c r="H129" s="178">
        <v>5.0999999999999996</v>
      </c>
      <c r="I129" s="179"/>
      <c r="J129" s="180">
        <f>ROUND(I129*H129,2)</f>
        <v>0</v>
      </c>
      <c r="K129" s="176" t="s">
        <v>164</v>
      </c>
      <c r="L129" s="40"/>
      <c r="M129" s="181" t="s">
        <v>5</v>
      </c>
      <c r="N129" s="182" t="s">
        <v>43</v>
      </c>
      <c r="O129" s="41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AR129" s="23" t="s">
        <v>101</v>
      </c>
      <c r="AT129" s="23" t="s">
        <v>160</v>
      </c>
      <c r="AU129" s="23" t="s">
        <v>82</v>
      </c>
      <c r="AY129" s="23" t="s">
        <v>158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23" t="s">
        <v>80</v>
      </c>
      <c r="BK129" s="185">
        <f>ROUND(I129*H129,2)</f>
        <v>0</v>
      </c>
      <c r="BL129" s="23" t="s">
        <v>101</v>
      </c>
      <c r="BM129" s="23" t="s">
        <v>215</v>
      </c>
    </row>
    <row r="130" spans="2:65" s="12" customFormat="1" ht="13.5">
      <c r="B130" s="194"/>
      <c r="D130" s="187" t="s">
        <v>166</v>
      </c>
      <c r="E130" s="195" t="s">
        <v>5</v>
      </c>
      <c r="F130" s="196" t="s">
        <v>108</v>
      </c>
      <c r="H130" s="197">
        <v>5.0999999999999996</v>
      </c>
      <c r="I130" s="198"/>
      <c r="L130" s="194"/>
      <c r="M130" s="199"/>
      <c r="N130" s="200"/>
      <c r="O130" s="200"/>
      <c r="P130" s="200"/>
      <c r="Q130" s="200"/>
      <c r="R130" s="200"/>
      <c r="S130" s="200"/>
      <c r="T130" s="201"/>
      <c r="AT130" s="195" t="s">
        <v>166</v>
      </c>
      <c r="AU130" s="195" t="s">
        <v>82</v>
      </c>
      <c r="AV130" s="12" t="s">
        <v>82</v>
      </c>
      <c r="AW130" s="12" t="s">
        <v>35</v>
      </c>
      <c r="AX130" s="12" t="s">
        <v>80</v>
      </c>
      <c r="AY130" s="195" t="s">
        <v>158</v>
      </c>
    </row>
    <row r="131" spans="2:65" s="1" customFormat="1" ht="16.5" customHeight="1">
      <c r="B131" s="173"/>
      <c r="C131" s="174" t="s">
        <v>216</v>
      </c>
      <c r="D131" s="174" t="s">
        <v>160</v>
      </c>
      <c r="E131" s="175" t="s">
        <v>217</v>
      </c>
      <c r="F131" s="176" t="s">
        <v>218</v>
      </c>
      <c r="G131" s="177" t="s">
        <v>178</v>
      </c>
      <c r="H131" s="178">
        <v>190.26900000000001</v>
      </c>
      <c r="I131" s="179"/>
      <c r="J131" s="180">
        <f>ROUND(I131*H131,2)</f>
        <v>0</v>
      </c>
      <c r="K131" s="176" t="s">
        <v>164</v>
      </c>
      <c r="L131" s="40"/>
      <c r="M131" s="181" t="s">
        <v>5</v>
      </c>
      <c r="N131" s="182" t="s">
        <v>43</v>
      </c>
      <c r="O131" s="41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AR131" s="23" t="s">
        <v>101</v>
      </c>
      <c r="AT131" s="23" t="s">
        <v>160</v>
      </c>
      <c r="AU131" s="23" t="s">
        <v>82</v>
      </c>
      <c r="AY131" s="23" t="s">
        <v>158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23" t="s">
        <v>80</v>
      </c>
      <c r="BK131" s="185">
        <f>ROUND(I131*H131,2)</f>
        <v>0</v>
      </c>
      <c r="BL131" s="23" t="s">
        <v>101</v>
      </c>
      <c r="BM131" s="23" t="s">
        <v>219</v>
      </c>
    </row>
    <row r="132" spans="2:65" s="12" customFormat="1" ht="13.5">
      <c r="B132" s="194"/>
      <c r="D132" s="187" t="s">
        <v>166</v>
      </c>
      <c r="E132" s="195" t="s">
        <v>5</v>
      </c>
      <c r="F132" s="196" t="s">
        <v>110</v>
      </c>
      <c r="H132" s="197">
        <v>190.26900000000001</v>
      </c>
      <c r="I132" s="198"/>
      <c r="L132" s="194"/>
      <c r="M132" s="199"/>
      <c r="N132" s="200"/>
      <c r="O132" s="200"/>
      <c r="P132" s="200"/>
      <c r="Q132" s="200"/>
      <c r="R132" s="200"/>
      <c r="S132" s="200"/>
      <c r="T132" s="201"/>
      <c r="AT132" s="195" t="s">
        <v>166</v>
      </c>
      <c r="AU132" s="195" t="s">
        <v>82</v>
      </c>
      <c r="AV132" s="12" t="s">
        <v>82</v>
      </c>
      <c r="AW132" s="12" t="s">
        <v>35</v>
      </c>
      <c r="AX132" s="12" t="s">
        <v>80</v>
      </c>
      <c r="AY132" s="195" t="s">
        <v>158</v>
      </c>
    </row>
    <row r="133" spans="2:65" s="1" customFormat="1" ht="16.5" customHeight="1">
      <c r="B133" s="173"/>
      <c r="C133" s="174" t="s">
        <v>220</v>
      </c>
      <c r="D133" s="174" t="s">
        <v>160</v>
      </c>
      <c r="E133" s="175" t="s">
        <v>221</v>
      </c>
      <c r="F133" s="176" t="s">
        <v>222</v>
      </c>
      <c r="G133" s="177" t="s">
        <v>178</v>
      </c>
      <c r="H133" s="178">
        <v>100.12</v>
      </c>
      <c r="I133" s="179"/>
      <c r="J133" s="180">
        <f>ROUND(I133*H133,2)</f>
        <v>0</v>
      </c>
      <c r="K133" s="176" t="s">
        <v>164</v>
      </c>
      <c r="L133" s="40"/>
      <c r="M133" s="181" t="s">
        <v>5</v>
      </c>
      <c r="N133" s="182" t="s">
        <v>43</v>
      </c>
      <c r="O133" s="41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AR133" s="23" t="s">
        <v>101</v>
      </c>
      <c r="AT133" s="23" t="s">
        <v>160</v>
      </c>
      <c r="AU133" s="23" t="s">
        <v>82</v>
      </c>
      <c r="AY133" s="23" t="s">
        <v>158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23" t="s">
        <v>80</v>
      </c>
      <c r="BK133" s="185">
        <f>ROUND(I133*H133,2)</f>
        <v>0</v>
      </c>
      <c r="BL133" s="23" t="s">
        <v>101</v>
      </c>
      <c r="BM133" s="23" t="s">
        <v>223</v>
      </c>
    </row>
    <row r="134" spans="2:65" s="1" customFormat="1" ht="40.5">
      <c r="B134" s="40"/>
      <c r="D134" s="187" t="s">
        <v>224</v>
      </c>
      <c r="F134" s="210" t="s">
        <v>225</v>
      </c>
      <c r="I134" s="211"/>
      <c r="L134" s="40"/>
      <c r="M134" s="212"/>
      <c r="N134" s="41"/>
      <c r="O134" s="41"/>
      <c r="P134" s="41"/>
      <c r="Q134" s="41"/>
      <c r="R134" s="41"/>
      <c r="S134" s="41"/>
      <c r="T134" s="69"/>
      <c r="AT134" s="23" t="s">
        <v>224</v>
      </c>
      <c r="AU134" s="23" t="s">
        <v>82</v>
      </c>
    </row>
    <row r="135" spans="2:65" s="12" customFormat="1" ht="13.5">
      <c r="B135" s="194"/>
      <c r="D135" s="187" t="s">
        <v>166</v>
      </c>
      <c r="E135" s="195" t="s">
        <v>5</v>
      </c>
      <c r="F135" s="196" t="s">
        <v>226</v>
      </c>
      <c r="H135" s="197">
        <v>388.84100000000001</v>
      </c>
      <c r="I135" s="198"/>
      <c r="L135" s="194"/>
      <c r="M135" s="199"/>
      <c r="N135" s="200"/>
      <c r="O135" s="200"/>
      <c r="P135" s="200"/>
      <c r="Q135" s="200"/>
      <c r="R135" s="200"/>
      <c r="S135" s="200"/>
      <c r="T135" s="201"/>
      <c r="AT135" s="195" t="s">
        <v>166</v>
      </c>
      <c r="AU135" s="195" t="s">
        <v>82</v>
      </c>
      <c r="AV135" s="12" t="s">
        <v>82</v>
      </c>
      <c r="AW135" s="12" t="s">
        <v>35</v>
      </c>
      <c r="AX135" s="12" t="s">
        <v>72</v>
      </c>
      <c r="AY135" s="195" t="s">
        <v>158</v>
      </c>
    </row>
    <row r="136" spans="2:65" s="12" customFormat="1" ht="13.5">
      <c r="B136" s="194"/>
      <c r="D136" s="187" t="s">
        <v>166</v>
      </c>
      <c r="E136" s="195" t="s">
        <v>5</v>
      </c>
      <c r="F136" s="196" t="s">
        <v>227</v>
      </c>
      <c r="H136" s="197">
        <v>-288.721</v>
      </c>
      <c r="I136" s="198"/>
      <c r="L136" s="194"/>
      <c r="M136" s="199"/>
      <c r="N136" s="200"/>
      <c r="O136" s="200"/>
      <c r="P136" s="200"/>
      <c r="Q136" s="200"/>
      <c r="R136" s="200"/>
      <c r="S136" s="200"/>
      <c r="T136" s="201"/>
      <c r="AT136" s="195" t="s">
        <v>166</v>
      </c>
      <c r="AU136" s="195" t="s">
        <v>82</v>
      </c>
      <c r="AV136" s="12" t="s">
        <v>82</v>
      </c>
      <c r="AW136" s="12" t="s">
        <v>35</v>
      </c>
      <c r="AX136" s="12" t="s">
        <v>72</v>
      </c>
      <c r="AY136" s="195" t="s">
        <v>158</v>
      </c>
    </row>
    <row r="137" spans="2:65" s="13" customFormat="1" ht="13.5">
      <c r="B137" s="202"/>
      <c r="D137" s="187" t="s">
        <v>166</v>
      </c>
      <c r="E137" s="203" t="s">
        <v>116</v>
      </c>
      <c r="F137" s="204" t="s">
        <v>169</v>
      </c>
      <c r="H137" s="205">
        <v>100.12</v>
      </c>
      <c r="I137" s="206"/>
      <c r="L137" s="202"/>
      <c r="M137" s="207"/>
      <c r="N137" s="208"/>
      <c r="O137" s="208"/>
      <c r="P137" s="208"/>
      <c r="Q137" s="208"/>
      <c r="R137" s="208"/>
      <c r="S137" s="208"/>
      <c r="T137" s="209"/>
      <c r="AT137" s="203" t="s">
        <v>166</v>
      </c>
      <c r="AU137" s="203" t="s">
        <v>82</v>
      </c>
      <c r="AV137" s="13" t="s">
        <v>101</v>
      </c>
      <c r="AW137" s="13" t="s">
        <v>35</v>
      </c>
      <c r="AX137" s="13" t="s">
        <v>80</v>
      </c>
      <c r="AY137" s="203" t="s">
        <v>158</v>
      </c>
    </row>
    <row r="138" spans="2:65" s="1" customFormat="1" ht="16.5" customHeight="1">
      <c r="B138" s="173"/>
      <c r="C138" s="174" t="s">
        <v>103</v>
      </c>
      <c r="D138" s="174" t="s">
        <v>160</v>
      </c>
      <c r="E138" s="175" t="s">
        <v>228</v>
      </c>
      <c r="F138" s="176" t="s">
        <v>229</v>
      </c>
      <c r="G138" s="177" t="s">
        <v>178</v>
      </c>
      <c r="H138" s="178">
        <v>100.12</v>
      </c>
      <c r="I138" s="179"/>
      <c r="J138" s="180">
        <f>ROUND(I138*H138,2)</f>
        <v>0</v>
      </c>
      <c r="K138" s="176" t="s">
        <v>164</v>
      </c>
      <c r="L138" s="40"/>
      <c r="M138" s="181" t="s">
        <v>5</v>
      </c>
      <c r="N138" s="182" t="s">
        <v>43</v>
      </c>
      <c r="O138" s="41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AR138" s="23" t="s">
        <v>101</v>
      </c>
      <c r="AT138" s="23" t="s">
        <v>160</v>
      </c>
      <c r="AU138" s="23" t="s">
        <v>82</v>
      </c>
      <c r="AY138" s="23" t="s">
        <v>158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23" t="s">
        <v>80</v>
      </c>
      <c r="BK138" s="185">
        <f>ROUND(I138*H138,2)</f>
        <v>0</v>
      </c>
      <c r="BL138" s="23" t="s">
        <v>101</v>
      </c>
      <c r="BM138" s="23" t="s">
        <v>230</v>
      </c>
    </row>
    <row r="139" spans="2:65" s="12" customFormat="1" ht="13.5">
      <c r="B139" s="194"/>
      <c r="D139" s="187" t="s">
        <v>166</v>
      </c>
      <c r="E139" s="195" t="s">
        <v>5</v>
      </c>
      <c r="F139" s="196" t="s">
        <v>116</v>
      </c>
      <c r="H139" s="197">
        <v>100.12</v>
      </c>
      <c r="I139" s="198"/>
      <c r="L139" s="194"/>
      <c r="M139" s="199"/>
      <c r="N139" s="200"/>
      <c r="O139" s="200"/>
      <c r="P139" s="200"/>
      <c r="Q139" s="200"/>
      <c r="R139" s="200"/>
      <c r="S139" s="200"/>
      <c r="T139" s="201"/>
      <c r="AT139" s="195" t="s">
        <v>166</v>
      </c>
      <c r="AU139" s="195" t="s">
        <v>82</v>
      </c>
      <c r="AV139" s="12" t="s">
        <v>82</v>
      </c>
      <c r="AW139" s="12" t="s">
        <v>35</v>
      </c>
      <c r="AX139" s="12" t="s">
        <v>80</v>
      </c>
      <c r="AY139" s="195" t="s">
        <v>158</v>
      </c>
    </row>
    <row r="140" spans="2:65" s="1" customFormat="1" ht="16.5" customHeight="1">
      <c r="B140" s="173"/>
      <c r="C140" s="174" t="s">
        <v>231</v>
      </c>
      <c r="D140" s="174" t="s">
        <v>160</v>
      </c>
      <c r="E140" s="175" t="s">
        <v>232</v>
      </c>
      <c r="F140" s="176" t="s">
        <v>233</v>
      </c>
      <c r="G140" s="177" t="s">
        <v>234</v>
      </c>
      <c r="H140" s="178">
        <v>180.21600000000001</v>
      </c>
      <c r="I140" s="179"/>
      <c r="J140" s="180">
        <f>ROUND(I140*H140,2)</f>
        <v>0</v>
      </c>
      <c r="K140" s="176" t="s">
        <v>164</v>
      </c>
      <c r="L140" s="40"/>
      <c r="M140" s="181" t="s">
        <v>5</v>
      </c>
      <c r="N140" s="182" t="s">
        <v>43</v>
      </c>
      <c r="O140" s="41"/>
      <c r="P140" s="183">
        <f>O140*H140</f>
        <v>0</v>
      </c>
      <c r="Q140" s="183">
        <v>0</v>
      </c>
      <c r="R140" s="183">
        <f>Q140*H140</f>
        <v>0</v>
      </c>
      <c r="S140" s="183">
        <v>0</v>
      </c>
      <c r="T140" s="184">
        <f>S140*H140</f>
        <v>0</v>
      </c>
      <c r="AR140" s="23" t="s">
        <v>101</v>
      </c>
      <c r="AT140" s="23" t="s">
        <v>160</v>
      </c>
      <c r="AU140" s="23" t="s">
        <v>82</v>
      </c>
      <c r="AY140" s="23" t="s">
        <v>158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23" t="s">
        <v>80</v>
      </c>
      <c r="BK140" s="185">
        <f>ROUND(I140*H140,2)</f>
        <v>0</v>
      </c>
      <c r="BL140" s="23" t="s">
        <v>101</v>
      </c>
      <c r="BM140" s="23" t="s">
        <v>235</v>
      </c>
    </row>
    <row r="141" spans="2:65" s="12" customFormat="1" ht="13.5">
      <c r="B141" s="194"/>
      <c r="D141" s="187" t="s">
        <v>166</v>
      </c>
      <c r="E141" s="195" t="s">
        <v>5</v>
      </c>
      <c r="F141" s="196" t="s">
        <v>236</v>
      </c>
      <c r="H141" s="197">
        <v>180.21600000000001</v>
      </c>
      <c r="I141" s="198"/>
      <c r="L141" s="194"/>
      <c r="M141" s="199"/>
      <c r="N141" s="200"/>
      <c r="O141" s="200"/>
      <c r="P141" s="200"/>
      <c r="Q141" s="200"/>
      <c r="R141" s="200"/>
      <c r="S141" s="200"/>
      <c r="T141" s="201"/>
      <c r="AT141" s="195" t="s">
        <v>166</v>
      </c>
      <c r="AU141" s="195" t="s">
        <v>82</v>
      </c>
      <c r="AV141" s="12" t="s">
        <v>82</v>
      </c>
      <c r="AW141" s="12" t="s">
        <v>35</v>
      </c>
      <c r="AX141" s="12" t="s">
        <v>80</v>
      </c>
      <c r="AY141" s="195" t="s">
        <v>158</v>
      </c>
    </row>
    <row r="142" spans="2:65" s="1" customFormat="1" ht="16.5" customHeight="1">
      <c r="B142" s="173"/>
      <c r="C142" s="174" t="s">
        <v>237</v>
      </c>
      <c r="D142" s="174" t="s">
        <v>160</v>
      </c>
      <c r="E142" s="175" t="s">
        <v>238</v>
      </c>
      <c r="F142" s="176" t="s">
        <v>239</v>
      </c>
      <c r="G142" s="177" t="s">
        <v>178</v>
      </c>
      <c r="H142" s="178">
        <v>288.721</v>
      </c>
      <c r="I142" s="179"/>
      <c r="J142" s="180">
        <f>ROUND(I142*H142,2)</f>
        <v>0</v>
      </c>
      <c r="K142" s="176" t="s">
        <v>164</v>
      </c>
      <c r="L142" s="40"/>
      <c r="M142" s="181" t="s">
        <v>5</v>
      </c>
      <c r="N142" s="182" t="s">
        <v>43</v>
      </c>
      <c r="O142" s="41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AR142" s="23" t="s">
        <v>101</v>
      </c>
      <c r="AT142" s="23" t="s">
        <v>160</v>
      </c>
      <c r="AU142" s="23" t="s">
        <v>82</v>
      </c>
      <c r="AY142" s="23" t="s">
        <v>158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23" t="s">
        <v>80</v>
      </c>
      <c r="BK142" s="185">
        <f>ROUND(I142*H142,2)</f>
        <v>0</v>
      </c>
      <c r="BL142" s="23" t="s">
        <v>101</v>
      </c>
      <c r="BM142" s="23" t="s">
        <v>240</v>
      </c>
    </row>
    <row r="143" spans="2:65" s="12" customFormat="1" ht="13.5">
      <c r="B143" s="194"/>
      <c r="D143" s="187" t="s">
        <v>166</v>
      </c>
      <c r="E143" s="195" t="s">
        <v>5</v>
      </c>
      <c r="F143" s="196" t="s">
        <v>241</v>
      </c>
      <c r="H143" s="197">
        <v>125.154</v>
      </c>
      <c r="I143" s="198"/>
      <c r="L143" s="194"/>
      <c r="M143" s="199"/>
      <c r="N143" s="200"/>
      <c r="O143" s="200"/>
      <c r="P143" s="200"/>
      <c r="Q143" s="200"/>
      <c r="R143" s="200"/>
      <c r="S143" s="200"/>
      <c r="T143" s="201"/>
      <c r="AT143" s="195" t="s">
        <v>166</v>
      </c>
      <c r="AU143" s="195" t="s">
        <v>82</v>
      </c>
      <c r="AV143" s="12" t="s">
        <v>82</v>
      </c>
      <c r="AW143" s="12" t="s">
        <v>35</v>
      </c>
      <c r="AX143" s="12" t="s">
        <v>72</v>
      </c>
      <c r="AY143" s="195" t="s">
        <v>158</v>
      </c>
    </row>
    <row r="144" spans="2:65" s="12" customFormat="1" ht="13.5">
      <c r="B144" s="194"/>
      <c r="D144" s="187" t="s">
        <v>166</v>
      </c>
      <c r="E144" s="195" t="s">
        <v>5</v>
      </c>
      <c r="F144" s="196" t="s">
        <v>108</v>
      </c>
      <c r="H144" s="197">
        <v>5.0999999999999996</v>
      </c>
      <c r="I144" s="198"/>
      <c r="L144" s="194"/>
      <c r="M144" s="199"/>
      <c r="N144" s="200"/>
      <c r="O144" s="200"/>
      <c r="P144" s="200"/>
      <c r="Q144" s="200"/>
      <c r="R144" s="200"/>
      <c r="S144" s="200"/>
      <c r="T144" s="201"/>
      <c r="AT144" s="195" t="s">
        <v>166</v>
      </c>
      <c r="AU144" s="195" t="s">
        <v>82</v>
      </c>
      <c r="AV144" s="12" t="s">
        <v>82</v>
      </c>
      <c r="AW144" s="12" t="s">
        <v>35</v>
      </c>
      <c r="AX144" s="12" t="s">
        <v>72</v>
      </c>
      <c r="AY144" s="195" t="s">
        <v>158</v>
      </c>
    </row>
    <row r="145" spans="2:65" s="12" customFormat="1" ht="13.5">
      <c r="B145" s="194"/>
      <c r="D145" s="187" t="s">
        <v>166</v>
      </c>
      <c r="E145" s="195" t="s">
        <v>5</v>
      </c>
      <c r="F145" s="196" t="s">
        <v>242</v>
      </c>
      <c r="H145" s="197">
        <v>-0.34100000000000003</v>
      </c>
      <c r="I145" s="198"/>
      <c r="L145" s="194"/>
      <c r="M145" s="199"/>
      <c r="N145" s="200"/>
      <c r="O145" s="200"/>
      <c r="P145" s="200"/>
      <c r="Q145" s="200"/>
      <c r="R145" s="200"/>
      <c r="S145" s="200"/>
      <c r="T145" s="201"/>
      <c r="AT145" s="195" t="s">
        <v>166</v>
      </c>
      <c r="AU145" s="195" t="s">
        <v>82</v>
      </c>
      <c r="AV145" s="12" t="s">
        <v>82</v>
      </c>
      <c r="AW145" s="12" t="s">
        <v>35</v>
      </c>
      <c r="AX145" s="12" t="s">
        <v>72</v>
      </c>
      <c r="AY145" s="195" t="s">
        <v>158</v>
      </c>
    </row>
    <row r="146" spans="2:65" s="12" customFormat="1" ht="13.5">
      <c r="B146" s="194"/>
      <c r="D146" s="187" t="s">
        <v>166</v>
      </c>
      <c r="E146" s="195" t="s">
        <v>5</v>
      </c>
      <c r="F146" s="196" t="s">
        <v>110</v>
      </c>
      <c r="H146" s="197">
        <v>190.26900000000001</v>
      </c>
      <c r="I146" s="198"/>
      <c r="L146" s="194"/>
      <c r="M146" s="199"/>
      <c r="N146" s="200"/>
      <c r="O146" s="200"/>
      <c r="P146" s="200"/>
      <c r="Q146" s="200"/>
      <c r="R146" s="200"/>
      <c r="S146" s="200"/>
      <c r="T146" s="201"/>
      <c r="AT146" s="195" t="s">
        <v>166</v>
      </c>
      <c r="AU146" s="195" t="s">
        <v>82</v>
      </c>
      <c r="AV146" s="12" t="s">
        <v>82</v>
      </c>
      <c r="AW146" s="12" t="s">
        <v>35</v>
      </c>
      <c r="AX146" s="12" t="s">
        <v>72</v>
      </c>
      <c r="AY146" s="195" t="s">
        <v>158</v>
      </c>
    </row>
    <row r="147" spans="2:65" s="12" customFormat="1" ht="13.5">
      <c r="B147" s="194"/>
      <c r="D147" s="187" t="s">
        <v>166</v>
      </c>
      <c r="E147" s="195" t="s">
        <v>5</v>
      </c>
      <c r="F147" s="196" t="s">
        <v>243</v>
      </c>
      <c r="H147" s="197">
        <v>-2.544</v>
      </c>
      <c r="I147" s="198"/>
      <c r="L147" s="194"/>
      <c r="M147" s="199"/>
      <c r="N147" s="200"/>
      <c r="O147" s="200"/>
      <c r="P147" s="200"/>
      <c r="Q147" s="200"/>
      <c r="R147" s="200"/>
      <c r="S147" s="200"/>
      <c r="T147" s="201"/>
      <c r="AT147" s="195" t="s">
        <v>166</v>
      </c>
      <c r="AU147" s="195" t="s">
        <v>82</v>
      </c>
      <c r="AV147" s="12" t="s">
        <v>82</v>
      </c>
      <c r="AW147" s="12" t="s">
        <v>35</v>
      </c>
      <c r="AX147" s="12" t="s">
        <v>72</v>
      </c>
      <c r="AY147" s="195" t="s">
        <v>158</v>
      </c>
    </row>
    <row r="148" spans="2:65" s="12" customFormat="1" ht="13.5">
      <c r="B148" s="194"/>
      <c r="D148" s="187" t="s">
        <v>166</v>
      </c>
      <c r="E148" s="195" t="s">
        <v>5</v>
      </c>
      <c r="F148" s="196" t="s">
        <v>244</v>
      </c>
      <c r="H148" s="197">
        <v>-28.917000000000002</v>
      </c>
      <c r="I148" s="198"/>
      <c r="L148" s="194"/>
      <c r="M148" s="199"/>
      <c r="N148" s="200"/>
      <c r="O148" s="200"/>
      <c r="P148" s="200"/>
      <c r="Q148" s="200"/>
      <c r="R148" s="200"/>
      <c r="S148" s="200"/>
      <c r="T148" s="201"/>
      <c r="AT148" s="195" t="s">
        <v>166</v>
      </c>
      <c r="AU148" s="195" t="s">
        <v>82</v>
      </c>
      <c r="AV148" s="12" t="s">
        <v>82</v>
      </c>
      <c r="AW148" s="12" t="s">
        <v>35</v>
      </c>
      <c r="AX148" s="12" t="s">
        <v>72</v>
      </c>
      <c r="AY148" s="195" t="s">
        <v>158</v>
      </c>
    </row>
    <row r="149" spans="2:65" s="13" customFormat="1" ht="13.5">
      <c r="B149" s="202"/>
      <c r="D149" s="187" t="s">
        <v>166</v>
      </c>
      <c r="E149" s="203" t="s">
        <v>105</v>
      </c>
      <c r="F149" s="204" t="s">
        <v>169</v>
      </c>
      <c r="H149" s="205">
        <v>288.721</v>
      </c>
      <c r="I149" s="206"/>
      <c r="L149" s="202"/>
      <c r="M149" s="207"/>
      <c r="N149" s="208"/>
      <c r="O149" s="208"/>
      <c r="P149" s="208"/>
      <c r="Q149" s="208"/>
      <c r="R149" s="208"/>
      <c r="S149" s="208"/>
      <c r="T149" s="209"/>
      <c r="AT149" s="203" t="s">
        <v>166</v>
      </c>
      <c r="AU149" s="203" t="s">
        <v>82</v>
      </c>
      <c r="AV149" s="13" t="s">
        <v>101</v>
      </c>
      <c r="AW149" s="13" t="s">
        <v>35</v>
      </c>
      <c r="AX149" s="13" t="s">
        <v>80</v>
      </c>
      <c r="AY149" s="203" t="s">
        <v>158</v>
      </c>
    </row>
    <row r="150" spans="2:65" s="1" customFormat="1" ht="16.5" customHeight="1">
      <c r="B150" s="173"/>
      <c r="C150" s="213" t="s">
        <v>11</v>
      </c>
      <c r="D150" s="213" t="s">
        <v>245</v>
      </c>
      <c r="E150" s="214" t="s">
        <v>246</v>
      </c>
      <c r="F150" s="215" t="s">
        <v>247</v>
      </c>
      <c r="G150" s="216" t="s">
        <v>178</v>
      </c>
      <c r="H150" s="217">
        <v>4</v>
      </c>
      <c r="I150" s="218"/>
      <c r="J150" s="219">
        <f>ROUND(I150*H150,2)</f>
        <v>0</v>
      </c>
      <c r="K150" s="215" t="s">
        <v>5</v>
      </c>
      <c r="L150" s="220"/>
      <c r="M150" s="221" t="s">
        <v>5</v>
      </c>
      <c r="N150" s="222" t="s">
        <v>43</v>
      </c>
      <c r="O150" s="41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AR150" s="23" t="s">
        <v>206</v>
      </c>
      <c r="AT150" s="23" t="s">
        <v>245</v>
      </c>
      <c r="AU150" s="23" t="s">
        <v>82</v>
      </c>
      <c r="AY150" s="23" t="s">
        <v>158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23" t="s">
        <v>80</v>
      </c>
      <c r="BK150" s="185">
        <f>ROUND(I150*H150,2)</f>
        <v>0</v>
      </c>
      <c r="BL150" s="23" t="s">
        <v>101</v>
      </c>
      <c r="BM150" s="23" t="s">
        <v>248</v>
      </c>
    </row>
    <row r="151" spans="2:65" s="1" customFormat="1" ht="16.5" customHeight="1">
      <c r="B151" s="173"/>
      <c r="C151" s="174" t="s">
        <v>249</v>
      </c>
      <c r="D151" s="174" t="s">
        <v>160</v>
      </c>
      <c r="E151" s="175" t="s">
        <v>250</v>
      </c>
      <c r="F151" s="176" t="s">
        <v>251</v>
      </c>
      <c r="G151" s="177" t="s">
        <v>178</v>
      </c>
      <c r="H151" s="178">
        <v>31.776</v>
      </c>
      <c r="I151" s="179"/>
      <c r="J151" s="180">
        <f>ROUND(I151*H151,2)</f>
        <v>0</v>
      </c>
      <c r="K151" s="176" t="s">
        <v>164</v>
      </c>
      <c r="L151" s="40"/>
      <c r="M151" s="181" t="s">
        <v>5</v>
      </c>
      <c r="N151" s="182" t="s">
        <v>43</v>
      </c>
      <c r="O151" s="41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AR151" s="23" t="s">
        <v>101</v>
      </c>
      <c r="AT151" s="23" t="s">
        <v>160</v>
      </c>
      <c r="AU151" s="23" t="s">
        <v>82</v>
      </c>
      <c r="AY151" s="23" t="s">
        <v>158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23" t="s">
        <v>80</v>
      </c>
      <c r="BK151" s="185">
        <f>ROUND(I151*H151,2)</f>
        <v>0</v>
      </c>
      <c r="BL151" s="23" t="s">
        <v>101</v>
      </c>
      <c r="BM151" s="23" t="s">
        <v>252</v>
      </c>
    </row>
    <row r="152" spans="2:65" s="11" customFormat="1" ht="13.5">
      <c r="B152" s="186"/>
      <c r="D152" s="187" t="s">
        <v>166</v>
      </c>
      <c r="E152" s="188" t="s">
        <v>5</v>
      </c>
      <c r="F152" s="189" t="s">
        <v>253</v>
      </c>
      <c r="H152" s="188" t="s">
        <v>5</v>
      </c>
      <c r="I152" s="190"/>
      <c r="L152" s="186"/>
      <c r="M152" s="191"/>
      <c r="N152" s="192"/>
      <c r="O152" s="192"/>
      <c r="P152" s="192"/>
      <c r="Q152" s="192"/>
      <c r="R152" s="192"/>
      <c r="S152" s="192"/>
      <c r="T152" s="193"/>
      <c r="AT152" s="188" t="s">
        <v>166</v>
      </c>
      <c r="AU152" s="188" t="s">
        <v>82</v>
      </c>
      <c r="AV152" s="11" t="s">
        <v>80</v>
      </c>
      <c r="AW152" s="11" t="s">
        <v>35</v>
      </c>
      <c r="AX152" s="11" t="s">
        <v>72</v>
      </c>
      <c r="AY152" s="188" t="s">
        <v>158</v>
      </c>
    </row>
    <row r="153" spans="2:65" s="12" customFormat="1" ht="13.5">
      <c r="B153" s="194"/>
      <c r="D153" s="187" t="s">
        <v>166</v>
      </c>
      <c r="E153" s="195" t="s">
        <v>5</v>
      </c>
      <c r="F153" s="196" t="s">
        <v>254</v>
      </c>
      <c r="H153" s="197">
        <v>31.776</v>
      </c>
      <c r="I153" s="198"/>
      <c r="L153" s="194"/>
      <c r="M153" s="199"/>
      <c r="N153" s="200"/>
      <c r="O153" s="200"/>
      <c r="P153" s="200"/>
      <c r="Q153" s="200"/>
      <c r="R153" s="200"/>
      <c r="S153" s="200"/>
      <c r="T153" s="201"/>
      <c r="AT153" s="195" t="s">
        <v>166</v>
      </c>
      <c r="AU153" s="195" t="s">
        <v>82</v>
      </c>
      <c r="AV153" s="12" t="s">
        <v>82</v>
      </c>
      <c r="AW153" s="12" t="s">
        <v>35</v>
      </c>
      <c r="AX153" s="12" t="s">
        <v>72</v>
      </c>
      <c r="AY153" s="195" t="s">
        <v>158</v>
      </c>
    </row>
    <row r="154" spans="2:65" s="13" customFormat="1" ht="13.5">
      <c r="B154" s="202"/>
      <c r="D154" s="187" t="s">
        <v>166</v>
      </c>
      <c r="E154" s="203" t="s">
        <v>118</v>
      </c>
      <c r="F154" s="204" t="s">
        <v>169</v>
      </c>
      <c r="H154" s="205">
        <v>31.776</v>
      </c>
      <c r="I154" s="206"/>
      <c r="L154" s="202"/>
      <c r="M154" s="207"/>
      <c r="N154" s="208"/>
      <c r="O154" s="208"/>
      <c r="P154" s="208"/>
      <c r="Q154" s="208"/>
      <c r="R154" s="208"/>
      <c r="S154" s="208"/>
      <c r="T154" s="209"/>
      <c r="AT154" s="203" t="s">
        <v>166</v>
      </c>
      <c r="AU154" s="203" t="s">
        <v>82</v>
      </c>
      <c r="AV154" s="13" t="s">
        <v>101</v>
      </c>
      <c r="AW154" s="13" t="s">
        <v>35</v>
      </c>
      <c r="AX154" s="13" t="s">
        <v>80</v>
      </c>
      <c r="AY154" s="203" t="s">
        <v>158</v>
      </c>
    </row>
    <row r="155" spans="2:65" s="1" customFormat="1" ht="25.5" customHeight="1">
      <c r="B155" s="173"/>
      <c r="C155" s="174" t="s">
        <v>255</v>
      </c>
      <c r="D155" s="174" t="s">
        <v>160</v>
      </c>
      <c r="E155" s="175" t="s">
        <v>256</v>
      </c>
      <c r="F155" s="176" t="s">
        <v>257</v>
      </c>
      <c r="G155" s="177" t="s">
        <v>178</v>
      </c>
      <c r="H155" s="178">
        <v>31.776</v>
      </c>
      <c r="I155" s="179"/>
      <c r="J155" s="180">
        <f>ROUND(I155*H155,2)</f>
        <v>0</v>
      </c>
      <c r="K155" s="176" t="s">
        <v>164</v>
      </c>
      <c r="L155" s="40"/>
      <c r="M155" s="181" t="s">
        <v>5</v>
      </c>
      <c r="N155" s="182" t="s">
        <v>43</v>
      </c>
      <c r="O155" s="41"/>
      <c r="P155" s="183">
        <f>O155*H155</f>
        <v>0</v>
      </c>
      <c r="Q155" s="183">
        <v>0</v>
      </c>
      <c r="R155" s="183">
        <f>Q155*H155</f>
        <v>0</v>
      </c>
      <c r="S155" s="183">
        <v>0</v>
      </c>
      <c r="T155" s="184">
        <f>S155*H155</f>
        <v>0</v>
      </c>
      <c r="AR155" s="23" t="s">
        <v>101</v>
      </c>
      <c r="AT155" s="23" t="s">
        <v>160</v>
      </c>
      <c r="AU155" s="23" t="s">
        <v>82</v>
      </c>
      <c r="AY155" s="23" t="s">
        <v>158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23" t="s">
        <v>80</v>
      </c>
      <c r="BK155" s="185">
        <f>ROUND(I155*H155,2)</f>
        <v>0</v>
      </c>
      <c r="BL155" s="23" t="s">
        <v>101</v>
      </c>
      <c r="BM155" s="23" t="s">
        <v>258</v>
      </c>
    </row>
    <row r="156" spans="2:65" s="12" customFormat="1" ht="13.5">
      <c r="B156" s="194"/>
      <c r="D156" s="187" t="s">
        <v>166</v>
      </c>
      <c r="E156" s="195" t="s">
        <v>5</v>
      </c>
      <c r="F156" s="196" t="s">
        <v>118</v>
      </c>
      <c r="H156" s="197">
        <v>31.776</v>
      </c>
      <c r="I156" s="198"/>
      <c r="L156" s="194"/>
      <c r="M156" s="199"/>
      <c r="N156" s="200"/>
      <c r="O156" s="200"/>
      <c r="P156" s="200"/>
      <c r="Q156" s="200"/>
      <c r="R156" s="200"/>
      <c r="S156" s="200"/>
      <c r="T156" s="201"/>
      <c r="AT156" s="195" t="s">
        <v>166</v>
      </c>
      <c r="AU156" s="195" t="s">
        <v>82</v>
      </c>
      <c r="AV156" s="12" t="s">
        <v>82</v>
      </c>
      <c r="AW156" s="12" t="s">
        <v>35</v>
      </c>
      <c r="AX156" s="12" t="s">
        <v>80</v>
      </c>
      <c r="AY156" s="195" t="s">
        <v>158</v>
      </c>
    </row>
    <row r="157" spans="2:65" s="1" customFormat="1" ht="25.5" customHeight="1">
      <c r="B157" s="173"/>
      <c r="C157" s="174" t="s">
        <v>259</v>
      </c>
      <c r="D157" s="174" t="s">
        <v>160</v>
      </c>
      <c r="E157" s="175" t="s">
        <v>260</v>
      </c>
      <c r="F157" s="176" t="s">
        <v>261</v>
      </c>
      <c r="G157" s="177" t="s">
        <v>163</v>
      </c>
      <c r="H157" s="178">
        <v>186.32</v>
      </c>
      <c r="I157" s="179"/>
      <c r="J157" s="180">
        <f>ROUND(I157*H157,2)</f>
        <v>0</v>
      </c>
      <c r="K157" s="176" t="s">
        <v>164</v>
      </c>
      <c r="L157" s="40"/>
      <c r="M157" s="181" t="s">
        <v>5</v>
      </c>
      <c r="N157" s="182" t="s">
        <v>43</v>
      </c>
      <c r="O157" s="41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AR157" s="23" t="s">
        <v>101</v>
      </c>
      <c r="AT157" s="23" t="s">
        <v>160</v>
      </c>
      <c r="AU157" s="23" t="s">
        <v>82</v>
      </c>
      <c r="AY157" s="23" t="s">
        <v>158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23" t="s">
        <v>80</v>
      </c>
      <c r="BK157" s="185">
        <f>ROUND(I157*H157,2)</f>
        <v>0</v>
      </c>
      <c r="BL157" s="23" t="s">
        <v>101</v>
      </c>
      <c r="BM157" s="23" t="s">
        <v>262</v>
      </c>
    </row>
    <row r="158" spans="2:65" s="12" customFormat="1" ht="13.5">
      <c r="B158" s="194"/>
      <c r="D158" s="187" t="s">
        <v>166</v>
      </c>
      <c r="E158" s="195" t="s">
        <v>5</v>
      </c>
      <c r="F158" s="196" t="s">
        <v>98</v>
      </c>
      <c r="H158" s="197">
        <v>186.32</v>
      </c>
      <c r="I158" s="198"/>
      <c r="L158" s="194"/>
      <c r="M158" s="199"/>
      <c r="N158" s="200"/>
      <c r="O158" s="200"/>
      <c r="P158" s="200"/>
      <c r="Q158" s="200"/>
      <c r="R158" s="200"/>
      <c r="S158" s="200"/>
      <c r="T158" s="201"/>
      <c r="AT158" s="195" t="s">
        <v>166</v>
      </c>
      <c r="AU158" s="195" t="s">
        <v>82</v>
      </c>
      <c r="AV158" s="12" t="s">
        <v>82</v>
      </c>
      <c r="AW158" s="12" t="s">
        <v>35</v>
      </c>
      <c r="AX158" s="12" t="s">
        <v>80</v>
      </c>
      <c r="AY158" s="195" t="s">
        <v>158</v>
      </c>
    </row>
    <row r="159" spans="2:65" s="1" customFormat="1" ht="25.5" customHeight="1">
      <c r="B159" s="173"/>
      <c r="C159" s="174" t="s">
        <v>263</v>
      </c>
      <c r="D159" s="174" t="s">
        <v>160</v>
      </c>
      <c r="E159" s="175" t="s">
        <v>264</v>
      </c>
      <c r="F159" s="176" t="s">
        <v>265</v>
      </c>
      <c r="G159" s="177" t="s">
        <v>163</v>
      </c>
      <c r="H159" s="178">
        <v>186.32</v>
      </c>
      <c r="I159" s="179"/>
      <c r="J159" s="180">
        <f>ROUND(I159*H159,2)</f>
        <v>0</v>
      </c>
      <c r="K159" s="176" t="s">
        <v>164</v>
      </c>
      <c r="L159" s="40"/>
      <c r="M159" s="181" t="s">
        <v>5</v>
      </c>
      <c r="N159" s="182" t="s">
        <v>43</v>
      </c>
      <c r="O159" s="41"/>
      <c r="P159" s="183">
        <f>O159*H159</f>
        <v>0</v>
      </c>
      <c r="Q159" s="183">
        <v>0</v>
      </c>
      <c r="R159" s="183">
        <f>Q159*H159</f>
        <v>0</v>
      </c>
      <c r="S159" s="183">
        <v>0</v>
      </c>
      <c r="T159" s="184">
        <f>S159*H159</f>
        <v>0</v>
      </c>
      <c r="AR159" s="23" t="s">
        <v>101</v>
      </c>
      <c r="AT159" s="23" t="s">
        <v>160</v>
      </c>
      <c r="AU159" s="23" t="s">
        <v>82</v>
      </c>
      <c r="AY159" s="23" t="s">
        <v>158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23" t="s">
        <v>80</v>
      </c>
      <c r="BK159" s="185">
        <f>ROUND(I159*H159,2)</f>
        <v>0</v>
      </c>
      <c r="BL159" s="23" t="s">
        <v>101</v>
      </c>
      <c r="BM159" s="23" t="s">
        <v>266</v>
      </c>
    </row>
    <row r="160" spans="2:65" s="12" customFormat="1" ht="13.5">
      <c r="B160" s="194"/>
      <c r="D160" s="187" t="s">
        <v>166</v>
      </c>
      <c r="E160" s="195" t="s">
        <v>5</v>
      </c>
      <c r="F160" s="196" t="s">
        <v>267</v>
      </c>
      <c r="H160" s="197">
        <v>52.88</v>
      </c>
      <c r="I160" s="198"/>
      <c r="L160" s="194"/>
      <c r="M160" s="199"/>
      <c r="N160" s="200"/>
      <c r="O160" s="200"/>
      <c r="P160" s="200"/>
      <c r="Q160" s="200"/>
      <c r="R160" s="200"/>
      <c r="S160" s="200"/>
      <c r="T160" s="201"/>
      <c r="AT160" s="195" t="s">
        <v>166</v>
      </c>
      <c r="AU160" s="195" t="s">
        <v>82</v>
      </c>
      <c r="AV160" s="12" t="s">
        <v>82</v>
      </c>
      <c r="AW160" s="12" t="s">
        <v>35</v>
      </c>
      <c r="AX160" s="12" t="s">
        <v>72</v>
      </c>
      <c r="AY160" s="195" t="s">
        <v>158</v>
      </c>
    </row>
    <row r="161" spans="2:65" s="12" customFormat="1" ht="13.5">
      <c r="B161" s="194"/>
      <c r="D161" s="187" t="s">
        <v>166</v>
      </c>
      <c r="E161" s="195" t="s">
        <v>5</v>
      </c>
      <c r="F161" s="196" t="s">
        <v>268</v>
      </c>
      <c r="H161" s="197">
        <v>79.44</v>
      </c>
      <c r="I161" s="198"/>
      <c r="L161" s="194"/>
      <c r="M161" s="199"/>
      <c r="N161" s="200"/>
      <c r="O161" s="200"/>
      <c r="P161" s="200"/>
      <c r="Q161" s="200"/>
      <c r="R161" s="200"/>
      <c r="S161" s="200"/>
      <c r="T161" s="201"/>
      <c r="AT161" s="195" t="s">
        <v>166</v>
      </c>
      <c r="AU161" s="195" t="s">
        <v>82</v>
      </c>
      <c r="AV161" s="12" t="s">
        <v>82</v>
      </c>
      <c r="AW161" s="12" t="s">
        <v>35</v>
      </c>
      <c r="AX161" s="12" t="s">
        <v>72</v>
      </c>
      <c r="AY161" s="195" t="s">
        <v>158</v>
      </c>
    </row>
    <row r="162" spans="2:65" s="12" customFormat="1" ht="13.5">
      <c r="B162" s="194"/>
      <c r="D162" s="187" t="s">
        <v>166</v>
      </c>
      <c r="E162" s="195" t="s">
        <v>5</v>
      </c>
      <c r="F162" s="196" t="s">
        <v>269</v>
      </c>
      <c r="H162" s="197">
        <v>54</v>
      </c>
      <c r="I162" s="198"/>
      <c r="L162" s="194"/>
      <c r="M162" s="199"/>
      <c r="N162" s="200"/>
      <c r="O162" s="200"/>
      <c r="P162" s="200"/>
      <c r="Q162" s="200"/>
      <c r="R162" s="200"/>
      <c r="S162" s="200"/>
      <c r="T162" s="201"/>
      <c r="AT162" s="195" t="s">
        <v>166</v>
      </c>
      <c r="AU162" s="195" t="s">
        <v>82</v>
      </c>
      <c r="AV162" s="12" t="s">
        <v>82</v>
      </c>
      <c r="AW162" s="12" t="s">
        <v>35</v>
      </c>
      <c r="AX162" s="12" t="s">
        <v>72</v>
      </c>
      <c r="AY162" s="195" t="s">
        <v>158</v>
      </c>
    </row>
    <row r="163" spans="2:65" s="13" customFormat="1" ht="13.5">
      <c r="B163" s="202"/>
      <c r="D163" s="187" t="s">
        <v>166</v>
      </c>
      <c r="E163" s="203" t="s">
        <v>98</v>
      </c>
      <c r="F163" s="204" t="s">
        <v>169</v>
      </c>
      <c r="H163" s="205">
        <v>186.32</v>
      </c>
      <c r="I163" s="206"/>
      <c r="L163" s="202"/>
      <c r="M163" s="207"/>
      <c r="N163" s="208"/>
      <c r="O163" s="208"/>
      <c r="P163" s="208"/>
      <c r="Q163" s="208"/>
      <c r="R163" s="208"/>
      <c r="S163" s="208"/>
      <c r="T163" s="209"/>
      <c r="AT163" s="203" t="s">
        <v>166</v>
      </c>
      <c r="AU163" s="203" t="s">
        <v>82</v>
      </c>
      <c r="AV163" s="13" t="s">
        <v>101</v>
      </c>
      <c r="AW163" s="13" t="s">
        <v>35</v>
      </c>
      <c r="AX163" s="13" t="s">
        <v>80</v>
      </c>
      <c r="AY163" s="203" t="s">
        <v>158</v>
      </c>
    </row>
    <row r="164" spans="2:65" s="1" customFormat="1" ht="25.5" customHeight="1">
      <c r="B164" s="173"/>
      <c r="C164" s="174" t="s">
        <v>270</v>
      </c>
      <c r="D164" s="174" t="s">
        <v>160</v>
      </c>
      <c r="E164" s="175" t="s">
        <v>271</v>
      </c>
      <c r="F164" s="176" t="s">
        <v>272</v>
      </c>
      <c r="G164" s="177" t="s">
        <v>163</v>
      </c>
      <c r="H164" s="178">
        <v>186.32</v>
      </c>
      <c r="I164" s="179"/>
      <c r="J164" s="180">
        <f>ROUND(I164*H164,2)</f>
        <v>0</v>
      </c>
      <c r="K164" s="176" t="s">
        <v>164</v>
      </c>
      <c r="L164" s="40"/>
      <c r="M164" s="181" t="s">
        <v>5</v>
      </c>
      <c r="N164" s="182" t="s">
        <v>43</v>
      </c>
      <c r="O164" s="41"/>
      <c r="P164" s="183">
        <f>O164*H164</f>
        <v>0</v>
      </c>
      <c r="Q164" s="183">
        <v>0</v>
      </c>
      <c r="R164" s="183">
        <f>Q164*H164</f>
        <v>0</v>
      </c>
      <c r="S164" s="183">
        <v>0</v>
      </c>
      <c r="T164" s="184">
        <f>S164*H164</f>
        <v>0</v>
      </c>
      <c r="AR164" s="23" t="s">
        <v>101</v>
      </c>
      <c r="AT164" s="23" t="s">
        <v>160</v>
      </c>
      <c r="AU164" s="23" t="s">
        <v>82</v>
      </c>
      <c r="AY164" s="23" t="s">
        <v>158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23" t="s">
        <v>80</v>
      </c>
      <c r="BK164" s="185">
        <f>ROUND(I164*H164,2)</f>
        <v>0</v>
      </c>
      <c r="BL164" s="23" t="s">
        <v>101</v>
      </c>
      <c r="BM164" s="23" t="s">
        <v>273</v>
      </c>
    </row>
    <row r="165" spans="2:65" s="12" customFormat="1" ht="13.5">
      <c r="B165" s="194"/>
      <c r="D165" s="187" t="s">
        <v>166</v>
      </c>
      <c r="E165" s="195" t="s">
        <v>5</v>
      </c>
      <c r="F165" s="196" t="s">
        <v>98</v>
      </c>
      <c r="H165" s="197">
        <v>186.32</v>
      </c>
      <c r="I165" s="198"/>
      <c r="L165" s="194"/>
      <c r="M165" s="199"/>
      <c r="N165" s="200"/>
      <c r="O165" s="200"/>
      <c r="P165" s="200"/>
      <c r="Q165" s="200"/>
      <c r="R165" s="200"/>
      <c r="S165" s="200"/>
      <c r="T165" s="201"/>
      <c r="AT165" s="195" t="s">
        <v>166</v>
      </c>
      <c r="AU165" s="195" t="s">
        <v>82</v>
      </c>
      <c r="AV165" s="12" t="s">
        <v>82</v>
      </c>
      <c r="AW165" s="12" t="s">
        <v>35</v>
      </c>
      <c r="AX165" s="12" t="s">
        <v>80</v>
      </c>
      <c r="AY165" s="195" t="s">
        <v>158</v>
      </c>
    </row>
    <row r="166" spans="2:65" s="1" customFormat="1" ht="16.5" customHeight="1">
      <c r="B166" s="173"/>
      <c r="C166" s="213" t="s">
        <v>10</v>
      </c>
      <c r="D166" s="213" t="s">
        <v>245</v>
      </c>
      <c r="E166" s="214" t="s">
        <v>274</v>
      </c>
      <c r="F166" s="215" t="s">
        <v>275</v>
      </c>
      <c r="G166" s="216" t="s">
        <v>276</v>
      </c>
      <c r="H166" s="217">
        <v>2.7949999999999999</v>
      </c>
      <c r="I166" s="218"/>
      <c r="J166" s="219">
        <f>ROUND(I166*H166,2)</f>
        <v>0</v>
      </c>
      <c r="K166" s="215" t="s">
        <v>164</v>
      </c>
      <c r="L166" s="220"/>
      <c r="M166" s="221" t="s">
        <v>5</v>
      </c>
      <c r="N166" s="222" t="s">
        <v>43</v>
      </c>
      <c r="O166" s="41"/>
      <c r="P166" s="183">
        <f>O166*H166</f>
        <v>0</v>
      </c>
      <c r="Q166" s="183">
        <v>1E-3</v>
      </c>
      <c r="R166" s="183">
        <f>Q166*H166</f>
        <v>2.7950000000000002E-3</v>
      </c>
      <c r="S166" s="183">
        <v>0</v>
      </c>
      <c r="T166" s="184">
        <f>S166*H166</f>
        <v>0</v>
      </c>
      <c r="AR166" s="23" t="s">
        <v>206</v>
      </c>
      <c r="AT166" s="23" t="s">
        <v>245</v>
      </c>
      <c r="AU166" s="23" t="s">
        <v>82</v>
      </c>
      <c r="AY166" s="23" t="s">
        <v>158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23" t="s">
        <v>80</v>
      </c>
      <c r="BK166" s="185">
        <f>ROUND(I166*H166,2)</f>
        <v>0</v>
      </c>
      <c r="BL166" s="23" t="s">
        <v>101</v>
      </c>
      <c r="BM166" s="23" t="s">
        <v>277</v>
      </c>
    </row>
    <row r="167" spans="2:65" s="12" customFormat="1" ht="13.5">
      <c r="B167" s="194"/>
      <c r="D167" s="187" t="s">
        <v>166</v>
      </c>
      <c r="E167" s="195" t="s">
        <v>5</v>
      </c>
      <c r="F167" s="196" t="s">
        <v>278</v>
      </c>
      <c r="H167" s="197">
        <v>2.7949999999999999</v>
      </c>
      <c r="I167" s="198"/>
      <c r="L167" s="194"/>
      <c r="M167" s="199"/>
      <c r="N167" s="200"/>
      <c r="O167" s="200"/>
      <c r="P167" s="200"/>
      <c r="Q167" s="200"/>
      <c r="R167" s="200"/>
      <c r="S167" s="200"/>
      <c r="T167" s="201"/>
      <c r="AT167" s="195" t="s">
        <v>166</v>
      </c>
      <c r="AU167" s="195" t="s">
        <v>82</v>
      </c>
      <c r="AV167" s="12" t="s">
        <v>82</v>
      </c>
      <c r="AW167" s="12" t="s">
        <v>35</v>
      </c>
      <c r="AX167" s="12" t="s">
        <v>80</v>
      </c>
      <c r="AY167" s="195" t="s">
        <v>158</v>
      </c>
    </row>
    <row r="168" spans="2:65" s="10" customFormat="1" ht="29.85" customHeight="1">
      <c r="B168" s="160"/>
      <c r="D168" s="161" t="s">
        <v>71</v>
      </c>
      <c r="E168" s="171" t="s">
        <v>82</v>
      </c>
      <c r="F168" s="171" t="s">
        <v>279</v>
      </c>
      <c r="I168" s="163"/>
      <c r="J168" s="172">
        <f>BK168</f>
        <v>0</v>
      </c>
      <c r="L168" s="160"/>
      <c r="M168" s="165"/>
      <c r="N168" s="166"/>
      <c r="O168" s="166"/>
      <c r="P168" s="167">
        <f>SUM(P169:P170)</f>
        <v>0</v>
      </c>
      <c r="Q168" s="166"/>
      <c r="R168" s="167">
        <f>SUM(R169:R170)</f>
        <v>5.5283079999999991</v>
      </c>
      <c r="S168" s="166"/>
      <c r="T168" s="168">
        <f>SUM(T169:T170)</f>
        <v>0</v>
      </c>
      <c r="AR168" s="161" t="s">
        <v>80</v>
      </c>
      <c r="AT168" s="169" t="s">
        <v>71</v>
      </c>
      <c r="AU168" s="169" t="s">
        <v>80</v>
      </c>
      <c r="AY168" s="161" t="s">
        <v>158</v>
      </c>
      <c r="BK168" s="170">
        <f>SUM(BK169:BK170)</f>
        <v>0</v>
      </c>
    </row>
    <row r="169" spans="2:65" s="1" customFormat="1" ht="25.5" customHeight="1">
      <c r="B169" s="173"/>
      <c r="C169" s="174" t="s">
        <v>280</v>
      </c>
      <c r="D169" s="174" t="s">
        <v>160</v>
      </c>
      <c r="E169" s="175" t="s">
        <v>281</v>
      </c>
      <c r="F169" s="176" t="s">
        <v>282</v>
      </c>
      <c r="G169" s="177" t="s">
        <v>283</v>
      </c>
      <c r="H169" s="178">
        <v>24.4</v>
      </c>
      <c r="I169" s="179"/>
      <c r="J169" s="180">
        <f>ROUND(I169*H169,2)</f>
        <v>0</v>
      </c>
      <c r="K169" s="176" t="s">
        <v>164</v>
      </c>
      <c r="L169" s="40"/>
      <c r="M169" s="181" t="s">
        <v>5</v>
      </c>
      <c r="N169" s="182" t="s">
        <v>43</v>
      </c>
      <c r="O169" s="41"/>
      <c r="P169" s="183">
        <f>O169*H169</f>
        <v>0</v>
      </c>
      <c r="Q169" s="183">
        <v>0.22656999999999999</v>
      </c>
      <c r="R169" s="183">
        <f>Q169*H169</f>
        <v>5.5283079999999991</v>
      </c>
      <c r="S169" s="183">
        <v>0</v>
      </c>
      <c r="T169" s="184">
        <f>S169*H169</f>
        <v>0</v>
      </c>
      <c r="AR169" s="23" t="s">
        <v>101</v>
      </c>
      <c r="AT169" s="23" t="s">
        <v>160</v>
      </c>
      <c r="AU169" s="23" t="s">
        <v>82</v>
      </c>
      <c r="AY169" s="23" t="s">
        <v>158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23" t="s">
        <v>80</v>
      </c>
      <c r="BK169" s="185">
        <f>ROUND(I169*H169,2)</f>
        <v>0</v>
      </c>
      <c r="BL169" s="23" t="s">
        <v>101</v>
      </c>
      <c r="BM169" s="23" t="s">
        <v>284</v>
      </c>
    </row>
    <row r="170" spans="2:65" s="12" customFormat="1" ht="13.5">
      <c r="B170" s="194"/>
      <c r="D170" s="187" t="s">
        <v>166</v>
      </c>
      <c r="E170" s="195" t="s">
        <v>5</v>
      </c>
      <c r="F170" s="196" t="s">
        <v>285</v>
      </c>
      <c r="H170" s="197">
        <v>24.4</v>
      </c>
      <c r="I170" s="198"/>
      <c r="L170" s="194"/>
      <c r="M170" s="199"/>
      <c r="N170" s="200"/>
      <c r="O170" s="200"/>
      <c r="P170" s="200"/>
      <c r="Q170" s="200"/>
      <c r="R170" s="200"/>
      <c r="S170" s="200"/>
      <c r="T170" s="201"/>
      <c r="AT170" s="195" t="s">
        <v>166</v>
      </c>
      <c r="AU170" s="195" t="s">
        <v>82</v>
      </c>
      <c r="AV170" s="12" t="s">
        <v>82</v>
      </c>
      <c r="AW170" s="12" t="s">
        <v>35</v>
      </c>
      <c r="AX170" s="12" t="s">
        <v>80</v>
      </c>
      <c r="AY170" s="195" t="s">
        <v>158</v>
      </c>
    </row>
    <row r="171" spans="2:65" s="10" customFormat="1" ht="29.85" customHeight="1">
      <c r="B171" s="160"/>
      <c r="D171" s="161" t="s">
        <v>71</v>
      </c>
      <c r="E171" s="171" t="s">
        <v>101</v>
      </c>
      <c r="F171" s="171" t="s">
        <v>286</v>
      </c>
      <c r="I171" s="163"/>
      <c r="J171" s="172">
        <f>BK171</f>
        <v>0</v>
      </c>
      <c r="L171" s="160"/>
      <c r="M171" s="165"/>
      <c r="N171" s="166"/>
      <c r="O171" s="166"/>
      <c r="P171" s="167">
        <f>SUM(P172:P198)</f>
        <v>0</v>
      </c>
      <c r="Q171" s="166"/>
      <c r="R171" s="167">
        <f>SUM(R172:R198)</f>
        <v>0.29340220000000006</v>
      </c>
      <c r="S171" s="166"/>
      <c r="T171" s="168">
        <f>SUM(T172:T198)</f>
        <v>0</v>
      </c>
      <c r="AR171" s="161" t="s">
        <v>80</v>
      </c>
      <c r="AT171" s="169" t="s">
        <v>71</v>
      </c>
      <c r="AU171" s="169" t="s">
        <v>80</v>
      </c>
      <c r="AY171" s="161" t="s">
        <v>158</v>
      </c>
      <c r="BK171" s="170">
        <f>SUM(BK172:BK198)</f>
        <v>0</v>
      </c>
    </row>
    <row r="172" spans="2:65" s="1" customFormat="1" ht="16.5" customHeight="1">
      <c r="B172" s="173"/>
      <c r="C172" s="174" t="s">
        <v>287</v>
      </c>
      <c r="D172" s="174" t="s">
        <v>160</v>
      </c>
      <c r="E172" s="175" t="s">
        <v>288</v>
      </c>
      <c r="F172" s="176" t="s">
        <v>289</v>
      </c>
      <c r="G172" s="177" t="s">
        <v>178</v>
      </c>
      <c r="H172" s="178">
        <v>33.822000000000003</v>
      </c>
      <c r="I172" s="179"/>
      <c r="J172" s="180">
        <f>ROUND(I172*H172,2)</f>
        <v>0</v>
      </c>
      <c r="K172" s="176" t="s">
        <v>164</v>
      </c>
      <c r="L172" s="40"/>
      <c r="M172" s="181" t="s">
        <v>5</v>
      </c>
      <c r="N172" s="182" t="s">
        <v>43</v>
      </c>
      <c r="O172" s="41"/>
      <c r="P172" s="183">
        <f>O172*H172</f>
        <v>0</v>
      </c>
      <c r="Q172" s="183">
        <v>0</v>
      </c>
      <c r="R172" s="183">
        <f>Q172*H172</f>
        <v>0</v>
      </c>
      <c r="S172" s="183">
        <v>0</v>
      </c>
      <c r="T172" s="184">
        <f>S172*H172</f>
        <v>0</v>
      </c>
      <c r="AR172" s="23" t="s">
        <v>101</v>
      </c>
      <c r="AT172" s="23" t="s">
        <v>160</v>
      </c>
      <c r="AU172" s="23" t="s">
        <v>82</v>
      </c>
      <c r="AY172" s="23" t="s">
        <v>158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23" t="s">
        <v>80</v>
      </c>
      <c r="BK172" s="185">
        <f>ROUND(I172*H172,2)</f>
        <v>0</v>
      </c>
      <c r="BL172" s="23" t="s">
        <v>101</v>
      </c>
      <c r="BM172" s="23" t="s">
        <v>290</v>
      </c>
    </row>
    <row r="173" spans="2:65" s="11" customFormat="1" ht="13.5">
      <c r="B173" s="186"/>
      <c r="D173" s="187" t="s">
        <v>166</v>
      </c>
      <c r="E173" s="188" t="s">
        <v>5</v>
      </c>
      <c r="F173" s="189" t="s">
        <v>196</v>
      </c>
      <c r="H173" s="188" t="s">
        <v>5</v>
      </c>
      <c r="I173" s="190"/>
      <c r="L173" s="186"/>
      <c r="M173" s="191"/>
      <c r="N173" s="192"/>
      <c r="O173" s="192"/>
      <c r="P173" s="192"/>
      <c r="Q173" s="192"/>
      <c r="R173" s="192"/>
      <c r="S173" s="192"/>
      <c r="T173" s="193"/>
      <c r="AT173" s="188" t="s">
        <v>166</v>
      </c>
      <c r="AU173" s="188" t="s">
        <v>82</v>
      </c>
      <c r="AV173" s="11" t="s">
        <v>80</v>
      </c>
      <c r="AW173" s="11" t="s">
        <v>35</v>
      </c>
      <c r="AX173" s="11" t="s">
        <v>72</v>
      </c>
      <c r="AY173" s="188" t="s">
        <v>158</v>
      </c>
    </row>
    <row r="174" spans="2:65" s="12" customFormat="1" ht="13.5">
      <c r="B174" s="194"/>
      <c r="D174" s="187" t="s">
        <v>166</v>
      </c>
      <c r="E174" s="195" t="s">
        <v>5</v>
      </c>
      <c r="F174" s="196" t="s">
        <v>291</v>
      </c>
      <c r="H174" s="197">
        <v>24.073</v>
      </c>
      <c r="I174" s="198"/>
      <c r="L174" s="194"/>
      <c r="M174" s="199"/>
      <c r="N174" s="200"/>
      <c r="O174" s="200"/>
      <c r="P174" s="200"/>
      <c r="Q174" s="200"/>
      <c r="R174" s="200"/>
      <c r="S174" s="200"/>
      <c r="T174" s="201"/>
      <c r="AT174" s="195" t="s">
        <v>166</v>
      </c>
      <c r="AU174" s="195" t="s">
        <v>82</v>
      </c>
      <c r="AV174" s="12" t="s">
        <v>82</v>
      </c>
      <c r="AW174" s="12" t="s">
        <v>35</v>
      </c>
      <c r="AX174" s="12" t="s">
        <v>72</v>
      </c>
      <c r="AY174" s="195" t="s">
        <v>158</v>
      </c>
    </row>
    <row r="175" spans="2:65" s="12" customFormat="1" ht="13.5">
      <c r="B175" s="194"/>
      <c r="D175" s="187" t="s">
        <v>166</v>
      </c>
      <c r="E175" s="195" t="s">
        <v>5</v>
      </c>
      <c r="F175" s="196" t="s">
        <v>292</v>
      </c>
      <c r="H175" s="197">
        <v>5.1520000000000001</v>
      </c>
      <c r="I175" s="198"/>
      <c r="L175" s="194"/>
      <c r="M175" s="199"/>
      <c r="N175" s="200"/>
      <c r="O175" s="200"/>
      <c r="P175" s="200"/>
      <c r="Q175" s="200"/>
      <c r="R175" s="200"/>
      <c r="S175" s="200"/>
      <c r="T175" s="201"/>
      <c r="AT175" s="195" t="s">
        <v>166</v>
      </c>
      <c r="AU175" s="195" t="s">
        <v>82</v>
      </c>
      <c r="AV175" s="12" t="s">
        <v>82</v>
      </c>
      <c r="AW175" s="12" t="s">
        <v>35</v>
      </c>
      <c r="AX175" s="12" t="s">
        <v>72</v>
      </c>
      <c r="AY175" s="195" t="s">
        <v>158</v>
      </c>
    </row>
    <row r="176" spans="2:65" s="12" customFormat="1" ht="13.5">
      <c r="B176" s="194"/>
      <c r="D176" s="187" t="s">
        <v>166</v>
      </c>
      <c r="E176" s="195" t="s">
        <v>5</v>
      </c>
      <c r="F176" s="196" t="s">
        <v>293</v>
      </c>
      <c r="H176" s="197">
        <v>1.36</v>
      </c>
      <c r="I176" s="198"/>
      <c r="L176" s="194"/>
      <c r="M176" s="199"/>
      <c r="N176" s="200"/>
      <c r="O176" s="200"/>
      <c r="P176" s="200"/>
      <c r="Q176" s="200"/>
      <c r="R176" s="200"/>
      <c r="S176" s="200"/>
      <c r="T176" s="201"/>
      <c r="AT176" s="195" t="s">
        <v>166</v>
      </c>
      <c r="AU176" s="195" t="s">
        <v>82</v>
      </c>
      <c r="AV176" s="12" t="s">
        <v>82</v>
      </c>
      <c r="AW176" s="12" t="s">
        <v>35</v>
      </c>
      <c r="AX176" s="12" t="s">
        <v>72</v>
      </c>
      <c r="AY176" s="195" t="s">
        <v>158</v>
      </c>
    </row>
    <row r="177" spans="2:65" s="11" customFormat="1" ht="13.5">
      <c r="B177" s="186"/>
      <c r="D177" s="187" t="s">
        <v>166</v>
      </c>
      <c r="E177" s="188" t="s">
        <v>5</v>
      </c>
      <c r="F177" s="189" t="s">
        <v>294</v>
      </c>
      <c r="H177" s="188" t="s">
        <v>5</v>
      </c>
      <c r="I177" s="190"/>
      <c r="L177" s="186"/>
      <c r="M177" s="191"/>
      <c r="N177" s="192"/>
      <c r="O177" s="192"/>
      <c r="P177" s="192"/>
      <c r="Q177" s="192"/>
      <c r="R177" s="192"/>
      <c r="S177" s="192"/>
      <c r="T177" s="193"/>
      <c r="AT177" s="188" t="s">
        <v>166</v>
      </c>
      <c r="AU177" s="188" t="s">
        <v>82</v>
      </c>
      <c r="AV177" s="11" t="s">
        <v>80</v>
      </c>
      <c r="AW177" s="11" t="s">
        <v>35</v>
      </c>
      <c r="AX177" s="11" t="s">
        <v>72</v>
      </c>
      <c r="AY177" s="188" t="s">
        <v>158</v>
      </c>
    </row>
    <row r="178" spans="2:65" s="12" customFormat="1" ht="13.5">
      <c r="B178" s="194"/>
      <c r="D178" s="187" t="s">
        <v>166</v>
      </c>
      <c r="E178" s="195" t="s">
        <v>5</v>
      </c>
      <c r="F178" s="196" t="s">
        <v>295</v>
      </c>
      <c r="H178" s="197">
        <v>0.4</v>
      </c>
      <c r="I178" s="198"/>
      <c r="L178" s="194"/>
      <c r="M178" s="199"/>
      <c r="N178" s="200"/>
      <c r="O178" s="200"/>
      <c r="P178" s="200"/>
      <c r="Q178" s="200"/>
      <c r="R178" s="200"/>
      <c r="S178" s="200"/>
      <c r="T178" s="201"/>
      <c r="AT178" s="195" t="s">
        <v>166</v>
      </c>
      <c r="AU178" s="195" t="s">
        <v>82</v>
      </c>
      <c r="AV178" s="12" t="s">
        <v>82</v>
      </c>
      <c r="AW178" s="12" t="s">
        <v>35</v>
      </c>
      <c r="AX178" s="12" t="s">
        <v>72</v>
      </c>
      <c r="AY178" s="195" t="s">
        <v>158</v>
      </c>
    </row>
    <row r="179" spans="2:65" s="11" customFormat="1" ht="13.5">
      <c r="B179" s="186"/>
      <c r="D179" s="187" t="s">
        <v>166</v>
      </c>
      <c r="E179" s="188" t="s">
        <v>5</v>
      </c>
      <c r="F179" s="189" t="s">
        <v>296</v>
      </c>
      <c r="H179" s="188" t="s">
        <v>5</v>
      </c>
      <c r="I179" s="190"/>
      <c r="L179" s="186"/>
      <c r="M179" s="191"/>
      <c r="N179" s="192"/>
      <c r="O179" s="192"/>
      <c r="P179" s="192"/>
      <c r="Q179" s="192"/>
      <c r="R179" s="192"/>
      <c r="S179" s="192"/>
      <c r="T179" s="193"/>
      <c r="AT179" s="188" t="s">
        <v>166</v>
      </c>
      <c r="AU179" s="188" t="s">
        <v>82</v>
      </c>
      <c r="AV179" s="11" t="s">
        <v>80</v>
      </c>
      <c r="AW179" s="11" t="s">
        <v>35</v>
      </c>
      <c r="AX179" s="11" t="s">
        <v>72</v>
      </c>
      <c r="AY179" s="188" t="s">
        <v>158</v>
      </c>
    </row>
    <row r="180" spans="2:65" s="12" customFormat="1" ht="13.5">
      <c r="B180" s="194"/>
      <c r="D180" s="187" t="s">
        <v>166</v>
      </c>
      <c r="E180" s="195" t="s">
        <v>5</v>
      </c>
      <c r="F180" s="196" t="s">
        <v>297</v>
      </c>
      <c r="H180" s="197">
        <v>2.8370000000000002</v>
      </c>
      <c r="I180" s="198"/>
      <c r="L180" s="194"/>
      <c r="M180" s="199"/>
      <c r="N180" s="200"/>
      <c r="O180" s="200"/>
      <c r="P180" s="200"/>
      <c r="Q180" s="200"/>
      <c r="R180" s="200"/>
      <c r="S180" s="200"/>
      <c r="T180" s="201"/>
      <c r="AT180" s="195" t="s">
        <v>166</v>
      </c>
      <c r="AU180" s="195" t="s">
        <v>82</v>
      </c>
      <c r="AV180" s="12" t="s">
        <v>82</v>
      </c>
      <c r="AW180" s="12" t="s">
        <v>35</v>
      </c>
      <c r="AX180" s="12" t="s">
        <v>72</v>
      </c>
      <c r="AY180" s="195" t="s">
        <v>158</v>
      </c>
    </row>
    <row r="181" spans="2:65" s="13" customFormat="1" ht="13.5">
      <c r="B181" s="202"/>
      <c r="D181" s="187" t="s">
        <v>166</v>
      </c>
      <c r="E181" s="203" t="s">
        <v>93</v>
      </c>
      <c r="F181" s="204" t="s">
        <v>169</v>
      </c>
      <c r="H181" s="205">
        <v>33.822000000000003</v>
      </c>
      <c r="I181" s="206"/>
      <c r="L181" s="202"/>
      <c r="M181" s="207"/>
      <c r="N181" s="208"/>
      <c r="O181" s="208"/>
      <c r="P181" s="208"/>
      <c r="Q181" s="208"/>
      <c r="R181" s="208"/>
      <c r="S181" s="208"/>
      <c r="T181" s="209"/>
      <c r="AT181" s="203" t="s">
        <v>166</v>
      </c>
      <c r="AU181" s="203" t="s">
        <v>82</v>
      </c>
      <c r="AV181" s="13" t="s">
        <v>101</v>
      </c>
      <c r="AW181" s="13" t="s">
        <v>35</v>
      </c>
      <c r="AX181" s="13" t="s">
        <v>80</v>
      </c>
      <c r="AY181" s="203" t="s">
        <v>158</v>
      </c>
    </row>
    <row r="182" spans="2:65" s="1" customFormat="1" ht="16.5" customHeight="1">
      <c r="B182" s="173"/>
      <c r="C182" s="174" t="s">
        <v>298</v>
      </c>
      <c r="D182" s="174" t="s">
        <v>160</v>
      </c>
      <c r="E182" s="175" t="s">
        <v>299</v>
      </c>
      <c r="F182" s="176" t="s">
        <v>300</v>
      </c>
      <c r="G182" s="177" t="s">
        <v>178</v>
      </c>
      <c r="H182" s="178">
        <v>2.72</v>
      </c>
      <c r="I182" s="179"/>
      <c r="J182" s="180">
        <f>ROUND(I182*H182,2)</f>
        <v>0</v>
      </c>
      <c r="K182" s="176" t="s">
        <v>164</v>
      </c>
      <c r="L182" s="40"/>
      <c r="M182" s="181" t="s">
        <v>5</v>
      </c>
      <c r="N182" s="182" t="s">
        <v>43</v>
      </c>
      <c r="O182" s="41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AR182" s="23" t="s">
        <v>101</v>
      </c>
      <c r="AT182" s="23" t="s">
        <v>160</v>
      </c>
      <c r="AU182" s="23" t="s">
        <v>82</v>
      </c>
      <c r="AY182" s="23" t="s">
        <v>158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23" t="s">
        <v>80</v>
      </c>
      <c r="BK182" s="185">
        <f>ROUND(I182*H182,2)</f>
        <v>0</v>
      </c>
      <c r="BL182" s="23" t="s">
        <v>101</v>
      </c>
      <c r="BM182" s="23" t="s">
        <v>301</v>
      </c>
    </row>
    <row r="183" spans="2:65" s="11" customFormat="1" ht="13.5">
      <c r="B183" s="186"/>
      <c r="D183" s="187" t="s">
        <v>166</v>
      </c>
      <c r="E183" s="188" t="s">
        <v>5</v>
      </c>
      <c r="F183" s="189" t="s">
        <v>196</v>
      </c>
      <c r="H183" s="188" t="s">
        <v>5</v>
      </c>
      <c r="I183" s="190"/>
      <c r="L183" s="186"/>
      <c r="M183" s="191"/>
      <c r="N183" s="192"/>
      <c r="O183" s="192"/>
      <c r="P183" s="192"/>
      <c r="Q183" s="192"/>
      <c r="R183" s="192"/>
      <c r="S183" s="192"/>
      <c r="T183" s="193"/>
      <c r="AT183" s="188" t="s">
        <v>166</v>
      </c>
      <c r="AU183" s="188" t="s">
        <v>82</v>
      </c>
      <c r="AV183" s="11" t="s">
        <v>80</v>
      </c>
      <c r="AW183" s="11" t="s">
        <v>35</v>
      </c>
      <c r="AX183" s="11" t="s">
        <v>72</v>
      </c>
      <c r="AY183" s="188" t="s">
        <v>158</v>
      </c>
    </row>
    <row r="184" spans="2:65" s="12" customFormat="1" ht="13.5">
      <c r="B184" s="194"/>
      <c r="D184" s="187" t="s">
        <v>166</v>
      </c>
      <c r="E184" s="195" t="s">
        <v>5</v>
      </c>
      <c r="F184" s="196" t="s">
        <v>302</v>
      </c>
      <c r="H184" s="197">
        <v>2.72</v>
      </c>
      <c r="I184" s="198"/>
      <c r="L184" s="194"/>
      <c r="M184" s="199"/>
      <c r="N184" s="200"/>
      <c r="O184" s="200"/>
      <c r="P184" s="200"/>
      <c r="Q184" s="200"/>
      <c r="R184" s="200"/>
      <c r="S184" s="200"/>
      <c r="T184" s="201"/>
      <c r="AT184" s="195" t="s">
        <v>166</v>
      </c>
      <c r="AU184" s="195" t="s">
        <v>82</v>
      </c>
      <c r="AV184" s="12" t="s">
        <v>82</v>
      </c>
      <c r="AW184" s="12" t="s">
        <v>35</v>
      </c>
      <c r="AX184" s="12" t="s">
        <v>72</v>
      </c>
      <c r="AY184" s="195" t="s">
        <v>158</v>
      </c>
    </row>
    <row r="185" spans="2:65" s="13" customFormat="1" ht="13.5">
      <c r="B185" s="202"/>
      <c r="D185" s="187" t="s">
        <v>166</v>
      </c>
      <c r="E185" s="203" t="s">
        <v>96</v>
      </c>
      <c r="F185" s="204" t="s">
        <v>169</v>
      </c>
      <c r="H185" s="205">
        <v>2.72</v>
      </c>
      <c r="I185" s="206"/>
      <c r="L185" s="202"/>
      <c r="M185" s="207"/>
      <c r="N185" s="208"/>
      <c r="O185" s="208"/>
      <c r="P185" s="208"/>
      <c r="Q185" s="208"/>
      <c r="R185" s="208"/>
      <c r="S185" s="208"/>
      <c r="T185" s="209"/>
      <c r="AT185" s="203" t="s">
        <v>166</v>
      </c>
      <c r="AU185" s="203" t="s">
        <v>82</v>
      </c>
      <c r="AV185" s="13" t="s">
        <v>101</v>
      </c>
      <c r="AW185" s="13" t="s">
        <v>35</v>
      </c>
      <c r="AX185" s="13" t="s">
        <v>80</v>
      </c>
      <c r="AY185" s="203" t="s">
        <v>158</v>
      </c>
    </row>
    <row r="186" spans="2:65" s="1" customFormat="1" ht="16.5" customHeight="1">
      <c r="B186" s="173"/>
      <c r="C186" s="174" t="s">
        <v>303</v>
      </c>
      <c r="D186" s="174" t="s">
        <v>160</v>
      </c>
      <c r="E186" s="175" t="s">
        <v>304</v>
      </c>
      <c r="F186" s="176" t="s">
        <v>305</v>
      </c>
      <c r="G186" s="177" t="s">
        <v>178</v>
      </c>
      <c r="H186" s="178">
        <v>2.544</v>
      </c>
      <c r="I186" s="179"/>
      <c r="J186" s="180">
        <f>ROUND(I186*H186,2)</f>
        <v>0</v>
      </c>
      <c r="K186" s="176" t="s">
        <v>164</v>
      </c>
      <c r="L186" s="40"/>
      <c r="M186" s="181" t="s">
        <v>5</v>
      </c>
      <c r="N186" s="182" t="s">
        <v>43</v>
      </c>
      <c r="O186" s="41"/>
      <c r="P186" s="183">
        <f>O186*H186</f>
        <v>0</v>
      </c>
      <c r="Q186" s="183">
        <v>0</v>
      </c>
      <c r="R186" s="183">
        <f>Q186*H186</f>
        <v>0</v>
      </c>
      <c r="S186" s="183">
        <v>0</v>
      </c>
      <c r="T186" s="184">
        <f>S186*H186</f>
        <v>0</v>
      </c>
      <c r="AR186" s="23" t="s">
        <v>101</v>
      </c>
      <c r="AT186" s="23" t="s">
        <v>160</v>
      </c>
      <c r="AU186" s="23" t="s">
        <v>82</v>
      </c>
      <c r="AY186" s="23" t="s">
        <v>158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23" t="s">
        <v>80</v>
      </c>
      <c r="BK186" s="185">
        <f>ROUND(I186*H186,2)</f>
        <v>0</v>
      </c>
      <c r="BL186" s="23" t="s">
        <v>101</v>
      </c>
      <c r="BM186" s="23" t="s">
        <v>306</v>
      </c>
    </row>
    <row r="187" spans="2:65" s="11" customFormat="1" ht="13.5">
      <c r="B187" s="186"/>
      <c r="D187" s="187" t="s">
        <v>166</v>
      </c>
      <c r="E187" s="188" t="s">
        <v>5</v>
      </c>
      <c r="F187" s="189" t="s">
        <v>307</v>
      </c>
      <c r="H187" s="188" t="s">
        <v>5</v>
      </c>
      <c r="I187" s="190"/>
      <c r="L187" s="186"/>
      <c r="M187" s="191"/>
      <c r="N187" s="192"/>
      <c r="O187" s="192"/>
      <c r="P187" s="192"/>
      <c r="Q187" s="192"/>
      <c r="R187" s="192"/>
      <c r="S187" s="192"/>
      <c r="T187" s="193"/>
      <c r="AT187" s="188" t="s">
        <v>166</v>
      </c>
      <c r="AU187" s="188" t="s">
        <v>82</v>
      </c>
      <c r="AV187" s="11" t="s">
        <v>80</v>
      </c>
      <c r="AW187" s="11" t="s">
        <v>35</v>
      </c>
      <c r="AX187" s="11" t="s">
        <v>72</v>
      </c>
      <c r="AY187" s="188" t="s">
        <v>158</v>
      </c>
    </row>
    <row r="188" spans="2:65" s="12" customFormat="1" ht="13.5">
      <c r="B188" s="194"/>
      <c r="D188" s="187" t="s">
        <v>166</v>
      </c>
      <c r="E188" s="195" t="s">
        <v>5</v>
      </c>
      <c r="F188" s="196" t="s">
        <v>308</v>
      </c>
      <c r="H188" s="197">
        <v>2.544</v>
      </c>
      <c r="I188" s="198"/>
      <c r="L188" s="194"/>
      <c r="M188" s="199"/>
      <c r="N188" s="200"/>
      <c r="O188" s="200"/>
      <c r="P188" s="200"/>
      <c r="Q188" s="200"/>
      <c r="R188" s="200"/>
      <c r="S188" s="200"/>
      <c r="T188" s="201"/>
      <c r="AT188" s="195" t="s">
        <v>166</v>
      </c>
      <c r="AU188" s="195" t="s">
        <v>82</v>
      </c>
      <c r="AV188" s="12" t="s">
        <v>82</v>
      </c>
      <c r="AW188" s="12" t="s">
        <v>35</v>
      </c>
      <c r="AX188" s="12" t="s">
        <v>72</v>
      </c>
      <c r="AY188" s="195" t="s">
        <v>158</v>
      </c>
    </row>
    <row r="189" spans="2:65" s="13" customFormat="1" ht="13.5">
      <c r="B189" s="202"/>
      <c r="D189" s="187" t="s">
        <v>166</v>
      </c>
      <c r="E189" s="203" t="s">
        <v>114</v>
      </c>
      <c r="F189" s="204" t="s">
        <v>169</v>
      </c>
      <c r="H189" s="205">
        <v>2.544</v>
      </c>
      <c r="I189" s="206"/>
      <c r="L189" s="202"/>
      <c r="M189" s="207"/>
      <c r="N189" s="208"/>
      <c r="O189" s="208"/>
      <c r="P189" s="208"/>
      <c r="Q189" s="208"/>
      <c r="R189" s="208"/>
      <c r="S189" s="208"/>
      <c r="T189" s="209"/>
      <c r="AT189" s="203" t="s">
        <v>166</v>
      </c>
      <c r="AU189" s="203" t="s">
        <v>82</v>
      </c>
      <c r="AV189" s="13" t="s">
        <v>101</v>
      </c>
      <c r="AW189" s="13" t="s">
        <v>35</v>
      </c>
      <c r="AX189" s="13" t="s">
        <v>80</v>
      </c>
      <c r="AY189" s="203" t="s">
        <v>158</v>
      </c>
    </row>
    <row r="190" spans="2:65" s="1" customFormat="1" ht="25.5" customHeight="1">
      <c r="B190" s="173"/>
      <c r="C190" s="174" t="s">
        <v>309</v>
      </c>
      <c r="D190" s="174" t="s">
        <v>160</v>
      </c>
      <c r="E190" s="175" t="s">
        <v>310</v>
      </c>
      <c r="F190" s="176" t="s">
        <v>311</v>
      </c>
      <c r="G190" s="177" t="s">
        <v>234</v>
      </c>
      <c r="H190" s="178">
        <v>0.34300000000000003</v>
      </c>
      <c r="I190" s="179"/>
      <c r="J190" s="180">
        <f>ROUND(I190*H190,2)</f>
        <v>0</v>
      </c>
      <c r="K190" s="176" t="s">
        <v>164</v>
      </c>
      <c r="L190" s="40"/>
      <c r="M190" s="181" t="s">
        <v>5</v>
      </c>
      <c r="N190" s="182" t="s">
        <v>43</v>
      </c>
      <c r="O190" s="41"/>
      <c r="P190" s="183">
        <f>O190*H190</f>
        <v>0</v>
      </c>
      <c r="Q190" s="183">
        <v>0.85540000000000005</v>
      </c>
      <c r="R190" s="183">
        <f>Q190*H190</f>
        <v>0.29340220000000006</v>
      </c>
      <c r="S190" s="183">
        <v>0</v>
      </c>
      <c r="T190" s="184">
        <f>S190*H190</f>
        <v>0</v>
      </c>
      <c r="AR190" s="23" t="s">
        <v>101</v>
      </c>
      <c r="AT190" s="23" t="s">
        <v>160</v>
      </c>
      <c r="AU190" s="23" t="s">
        <v>82</v>
      </c>
      <c r="AY190" s="23" t="s">
        <v>158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23" t="s">
        <v>80</v>
      </c>
      <c r="BK190" s="185">
        <f>ROUND(I190*H190,2)</f>
        <v>0</v>
      </c>
      <c r="BL190" s="23" t="s">
        <v>101</v>
      </c>
      <c r="BM190" s="23" t="s">
        <v>312</v>
      </c>
    </row>
    <row r="191" spans="2:65" s="11" customFormat="1" ht="13.5">
      <c r="B191" s="186"/>
      <c r="D191" s="187" t="s">
        <v>166</v>
      </c>
      <c r="E191" s="188" t="s">
        <v>5</v>
      </c>
      <c r="F191" s="189" t="s">
        <v>313</v>
      </c>
      <c r="H191" s="188" t="s">
        <v>5</v>
      </c>
      <c r="I191" s="190"/>
      <c r="L191" s="186"/>
      <c r="M191" s="191"/>
      <c r="N191" s="192"/>
      <c r="O191" s="192"/>
      <c r="P191" s="192"/>
      <c r="Q191" s="192"/>
      <c r="R191" s="192"/>
      <c r="S191" s="192"/>
      <c r="T191" s="193"/>
      <c r="AT191" s="188" t="s">
        <v>166</v>
      </c>
      <c r="AU191" s="188" t="s">
        <v>82</v>
      </c>
      <c r="AV191" s="11" t="s">
        <v>80</v>
      </c>
      <c r="AW191" s="11" t="s">
        <v>35</v>
      </c>
      <c r="AX191" s="11" t="s">
        <v>72</v>
      </c>
      <c r="AY191" s="188" t="s">
        <v>158</v>
      </c>
    </row>
    <row r="192" spans="2:65" s="12" customFormat="1" ht="13.5">
      <c r="B192" s="194"/>
      <c r="D192" s="187" t="s">
        <v>166</v>
      </c>
      <c r="E192" s="195" t="s">
        <v>5</v>
      </c>
      <c r="F192" s="196" t="s">
        <v>314</v>
      </c>
      <c r="H192" s="197">
        <v>5.8999999999999997E-2</v>
      </c>
      <c r="I192" s="198"/>
      <c r="L192" s="194"/>
      <c r="M192" s="199"/>
      <c r="N192" s="200"/>
      <c r="O192" s="200"/>
      <c r="P192" s="200"/>
      <c r="Q192" s="200"/>
      <c r="R192" s="200"/>
      <c r="S192" s="200"/>
      <c r="T192" s="201"/>
      <c r="AT192" s="195" t="s">
        <v>166</v>
      </c>
      <c r="AU192" s="195" t="s">
        <v>82</v>
      </c>
      <c r="AV192" s="12" t="s">
        <v>82</v>
      </c>
      <c r="AW192" s="12" t="s">
        <v>35</v>
      </c>
      <c r="AX192" s="12" t="s">
        <v>72</v>
      </c>
      <c r="AY192" s="195" t="s">
        <v>158</v>
      </c>
    </row>
    <row r="193" spans="2:65" s="11" customFormat="1" ht="13.5">
      <c r="B193" s="186"/>
      <c r="D193" s="187" t="s">
        <v>166</v>
      </c>
      <c r="E193" s="188" t="s">
        <v>5</v>
      </c>
      <c r="F193" s="189" t="s">
        <v>315</v>
      </c>
      <c r="H193" s="188" t="s">
        <v>5</v>
      </c>
      <c r="I193" s="190"/>
      <c r="L193" s="186"/>
      <c r="M193" s="191"/>
      <c r="N193" s="192"/>
      <c r="O193" s="192"/>
      <c r="P193" s="192"/>
      <c r="Q193" s="192"/>
      <c r="R193" s="192"/>
      <c r="S193" s="192"/>
      <c r="T193" s="193"/>
      <c r="AT193" s="188" t="s">
        <v>166</v>
      </c>
      <c r="AU193" s="188" t="s">
        <v>82</v>
      </c>
      <c r="AV193" s="11" t="s">
        <v>80</v>
      </c>
      <c r="AW193" s="11" t="s">
        <v>35</v>
      </c>
      <c r="AX193" s="11" t="s">
        <v>72</v>
      </c>
      <c r="AY193" s="188" t="s">
        <v>158</v>
      </c>
    </row>
    <row r="194" spans="2:65" s="12" customFormat="1" ht="13.5">
      <c r="B194" s="194"/>
      <c r="D194" s="187" t="s">
        <v>166</v>
      </c>
      <c r="E194" s="195" t="s">
        <v>5</v>
      </c>
      <c r="F194" s="196" t="s">
        <v>316</v>
      </c>
      <c r="H194" s="197">
        <v>0.188</v>
      </c>
      <c r="I194" s="198"/>
      <c r="L194" s="194"/>
      <c r="M194" s="199"/>
      <c r="N194" s="200"/>
      <c r="O194" s="200"/>
      <c r="P194" s="200"/>
      <c r="Q194" s="200"/>
      <c r="R194" s="200"/>
      <c r="S194" s="200"/>
      <c r="T194" s="201"/>
      <c r="AT194" s="195" t="s">
        <v>166</v>
      </c>
      <c r="AU194" s="195" t="s">
        <v>82</v>
      </c>
      <c r="AV194" s="12" t="s">
        <v>82</v>
      </c>
      <c r="AW194" s="12" t="s">
        <v>35</v>
      </c>
      <c r="AX194" s="12" t="s">
        <v>72</v>
      </c>
      <c r="AY194" s="195" t="s">
        <v>158</v>
      </c>
    </row>
    <row r="195" spans="2:65" s="12" customFormat="1" ht="13.5">
      <c r="B195" s="194"/>
      <c r="D195" s="187" t="s">
        <v>166</v>
      </c>
      <c r="E195" s="195" t="s">
        <v>5</v>
      </c>
      <c r="F195" s="196" t="s">
        <v>317</v>
      </c>
      <c r="H195" s="197">
        <v>5.5E-2</v>
      </c>
      <c r="I195" s="198"/>
      <c r="L195" s="194"/>
      <c r="M195" s="199"/>
      <c r="N195" s="200"/>
      <c r="O195" s="200"/>
      <c r="P195" s="200"/>
      <c r="Q195" s="200"/>
      <c r="R195" s="200"/>
      <c r="S195" s="200"/>
      <c r="T195" s="201"/>
      <c r="AT195" s="195" t="s">
        <v>166</v>
      </c>
      <c r="AU195" s="195" t="s">
        <v>82</v>
      </c>
      <c r="AV195" s="12" t="s">
        <v>82</v>
      </c>
      <c r="AW195" s="12" t="s">
        <v>35</v>
      </c>
      <c r="AX195" s="12" t="s">
        <v>72</v>
      </c>
      <c r="AY195" s="195" t="s">
        <v>158</v>
      </c>
    </row>
    <row r="196" spans="2:65" s="11" customFormat="1" ht="13.5">
      <c r="B196" s="186"/>
      <c r="D196" s="187" t="s">
        <v>166</v>
      </c>
      <c r="E196" s="188" t="s">
        <v>5</v>
      </c>
      <c r="F196" s="189" t="s">
        <v>318</v>
      </c>
      <c r="H196" s="188" t="s">
        <v>5</v>
      </c>
      <c r="I196" s="190"/>
      <c r="L196" s="186"/>
      <c r="M196" s="191"/>
      <c r="N196" s="192"/>
      <c r="O196" s="192"/>
      <c r="P196" s="192"/>
      <c r="Q196" s="192"/>
      <c r="R196" s="192"/>
      <c r="S196" s="192"/>
      <c r="T196" s="193"/>
      <c r="AT196" s="188" t="s">
        <v>166</v>
      </c>
      <c r="AU196" s="188" t="s">
        <v>82</v>
      </c>
      <c r="AV196" s="11" t="s">
        <v>80</v>
      </c>
      <c r="AW196" s="11" t="s">
        <v>35</v>
      </c>
      <c r="AX196" s="11" t="s">
        <v>72</v>
      </c>
      <c r="AY196" s="188" t="s">
        <v>158</v>
      </c>
    </row>
    <row r="197" spans="2:65" s="12" customFormat="1" ht="13.5">
      <c r="B197" s="194"/>
      <c r="D197" s="187" t="s">
        <v>166</v>
      </c>
      <c r="E197" s="195" t="s">
        <v>5</v>
      </c>
      <c r="F197" s="196" t="s">
        <v>319</v>
      </c>
      <c r="H197" s="197">
        <v>4.1000000000000002E-2</v>
      </c>
      <c r="I197" s="198"/>
      <c r="L197" s="194"/>
      <c r="M197" s="199"/>
      <c r="N197" s="200"/>
      <c r="O197" s="200"/>
      <c r="P197" s="200"/>
      <c r="Q197" s="200"/>
      <c r="R197" s="200"/>
      <c r="S197" s="200"/>
      <c r="T197" s="201"/>
      <c r="AT197" s="195" t="s">
        <v>166</v>
      </c>
      <c r="AU197" s="195" t="s">
        <v>82</v>
      </c>
      <c r="AV197" s="12" t="s">
        <v>82</v>
      </c>
      <c r="AW197" s="12" t="s">
        <v>35</v>
      </c>
      <c r="AX197" s="12" t="s">
        <v>72</v>
      </c>
      <c r="AY197" s="195" t="s">
        <v>158</v>
      </c>
    </row>
    <row r="198" spans="2:65" s="13" customFormat="1" ht="13.5">
      <c r="B198" s="202"/>
      <c r="D198" s="187" t="s">
        <v>166</v>
      </c>
      <c r="E198" s="203" t="s">
        <v>5</v>
      </c>
      <c r="F198" s="204" t="s">
        <v>169</v>
      </c>
      <c r="H198" s="205">
        <v>0.34300000000000003</v>
      </c>
      <c r="I198" s="206"/>
      <c r="L198" s="202"/>
      <c r="M198" s="207"/>
      <c r="N198" s="208"/>
      <c r="O198" s="208"/>
      <c r="P198" s="208"/>
      <c r="Q198" s="208"/>
      <c r="R198" s="208"/>
      <c r="S198" s="208"/>
      <c r="T198" s="209"/>
      <c r="AT198" s="203" t="s">
        <v>166</v>
      </c>
      <c r="AU198" s="203" t="s">
        <v>82</v>
      </c>
      <c r="AV198" s="13" t="s">
        <v>101</v>
      </c>
      <c r="AW198" s="13" t="s">
        <v>35</v>
      </c>
      <c r="AX198" s="13" t="s">
        <v>80</v>
      </c>
      <c r="AY198" s="203" t="s">
        <v>158</v>
      </c>
    </row>
    <row r="199" spans="2:65" s="10" customFormat="1" ht="29.85" customHeight="1">
      <c r="B199" s="160"/>
      <c r="D199" s="161" t="s">
        <v>71</v>
      </c>
      <c r="E199" s="171" t="s">
        <v>188</v>
      </c>
      <c r="F199" s="171" t="s">
        <v>320</v>
      </c>
      <c r="I199" s="163"/>
      <c r="J199" s="172">
        <f>BK199</f>
        <v>0</v>
      </c>
      <c r="L199" s="160"/>
      <c r="M199" s="165"/>
      <c r="N199" s="166"/>
      <c r="O199" s="166"/>
      <c r="P199" s="167">
        <f>SUM(P200:P205)</f>
        <v>0</v>
      </c>
      <c r="Q199" s="166"/>
      <c r="R199" s="167">
        <f>SUM(R200:R205)</f>
        <v>7.9543200000000001</v>
      </c>
      <c r="S199" s="166"/>
      <c r="T199" s="168">
        <f>SUM(T200:T205)</f>
        <v>0</v>
      </c>
      <c r="AR199" s="161" t="s">
        <v>80</v>
      </c>
      <c r="AT199" s="169" t="s">
        <v>71</v>
      </c>
      <c r="AU199" s="169" t="s">
        <v>80</v>
      </c>
      <c r="AY199" s="161" t="s">
        <v>158</v>
      </c>
      <c r="BK199" s="170">
        <f>SUM(BK200:BK205)</f>
        <v>0</v>
      </c>
    </row>
    <row r="200" spans="2:65" s="1" customFormat="1" ht="25.5" customHeight="1">
      <c r="B200" s="173"/>
      <c r="C200" s="174" t="s">
        <v>321</v>
      </c>
      <c r="D200" s="174" t="s">
        <v>160</v>
      </c>
      <c r="E200" s="175" t="s">
        <v>322</v>
      </c>
      <c r="F200" s="176" t="s">
        <v>323</v>
      </c>
      <c r="G200" s="177" t="s">
        <v>163</v>
      </c>
      <c r="H200" s="178">
        <v>12</v>
      </c>
      <c r="I200" s="179"/>
      <c r="J200" s="180">
        <f>ROUND(I200*H200,2)</f>
        <v>0</v>
      </c>
      <c r="K200" s="176" t="s">
        <v>164</v>
      </c>
      <c r="L200" s="40"/>
      <c r="M200" s="181" t="s">
        <v>5</v>
      </c>
      <c r="N200" s="182" t="s">
        <v>43</v>
      </c>
      <c r="O200" s="41"/>
      <c r="P200" s="183">
        <f>O200*H200</f>
        <v>0</v>
      </c>
      <c r="Q200" s="183">
        <v>0.27994000000000002</v>
      </c>
      <c r="R200" s="183">
        <f>Q200*H200</f>
        <v>3.35928</v>
      </c>
      <c r="S200" s="183">
        <v>0</v>
      </c>
      <c r="T200" s="184">
        <f>S200*H200</f>
        <v>0</v>
      </c>
      <c r="AR200" s="23" t="s">
        <v>101</v>
      </c>
      <c r="AT200" s="23" t="s">
        <v>160</v>
      </c>
      <c r="AU200" s="23" t="s">
        <v>82</v>
      </c>
      <c r="AY200" s="23" t="s">
        <v>158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23" t="s">
        <v>80</v>
      </c>
      <c r="BK200" s="185">
        <f>ROUND(I200*H200,2)</f>
        <v>0</v>
      </c>
      <c r="BL200" s="23" t="s">
        <v>101</v>
      </c>
      <c r="BM200" s="23" t="s">
        <v>324</v>
      </c>
    </row>
    <row r="201" spans="2:65" s="12" customFormat="1" ht="13.5">
      <c r="B201" s="194"/>
      <c r="D201" s="187" t="s">
        <v>166</v>
      </c>
      <c r="E201" s="195" t="s">
        <v>5</v>
      </c>
      <c r="F201" s="196" t="s">
        <v>102</v>
      </c>
      <c r="H201" s="197">
        <v>12</v>
      </c>
      <c r="I201" s="198"/>
      <c r="L201" s="194"/>
      <c r="M201" s="199"/>
      <c r="N201" s="200"/>
      <c r="O201" s="200"/>
      <c r="P201" s="200"/>
      <c r="Q201" s="200"/>
      <c r="R201" s="200"/>
      <c r="S201" s="200"/>
      <c r="T201" s="201"/>
      <c r="AT201" s="195" t="s">
        <v>166</v>
      </c>
      <c r="AU201" s="195" t="s">
        <v>82</v>
      </c>
      <c r="AV201" s="12" t="s">
        <v>82</v>
      </c>
      <c r="AW201" s="12" t="s">
        <v>35</v>
      </c>
      <c r="AX201" s="12" t="s">
        <v>80</v>
      </c>
      <c r="AY201" s="195" t="s">
        <v>158</v>
      </c>
    </row>
    <row r="202" spans="2:65" s="1" customFormat="1" ht="25.5" customHeight="1">
      <c r="B202" s="173"/>
      <c r="C202" s="174" t="s">
        <v>325</v>
      </c>
      <c r="D202" s="174" t="s">
        <v>160</v>
      </c>
      <c r="E202" s="175" t="s">
        <v>326</v>
      </c>
      <c r="F202" s="176" t="s">
        <v>327</v>
      </c>
      <c r="G202" s="177" t="s">
        <v>163</v>
      </c>
      <c r="H202" s="178">
        <v>4</v>
      </c>
      <c r="I202" s="179"/>
      <c r="J202" s="180">
        <f>ROUND(I202*H202,2)</f>
        <v>0</v>
      </c>
      <c r="K202" s="176" t="s">
        <v>164</v>
      </c>
      <c r="L202" s="40"/>
      <c r="M202" s="181" t="s">
        <v>5</v>
      </c>
      <c r="N202" s="182" t="s">
        <v>43</v>
      </c>
      <c r="O202" s="41"/>
      <c r="P202" s="183">
        <f>O202*H202</f>
        <v>0</v>
      </c>
      <c r="Q202" s="183">
        <v>0.37080000000000002</v>
      </c>
      <c r="R202" s="183">
        <f>Q202*H202</f>
        <v>1.4832000000000001</v>
      </c>
      <c r="S202" s="183">
        <v>0</v>
      </c>
      <c r="T202" s="184">
        <f>S202*H202</f>
        <v>0</v>
      </c>
      <c r="AR202" s="23" t="s">
        <v>101</v>
      </c>
      <c r="AT202" s="23" t="s">
        <v>160</v>
      </c>
      <c r="AU202" s="23" t="s">
        <v>82</v>
      </c>
      <c r="AY202" s="23" t="s">
        <v>158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23" t="s">
        <v>80</v>
      </c>
      <c r="BK202" s="185">
        <f>ROUND(I202*H202,2)</f>
        <v>0</v>
      </c>
      <c r="BL202" s="23" t="s">
        <v>101</v>
      </c>
      <c r="BM202" s="23" t="s">
        <v>328</v>
      </c>
    </row>
    <row r="203" spans="2:65" s="12" customFormat="1" ht="13.5">
      <c r="B203" s="194"/>
      <c r="D203" s="187" t="s">
        <v>166</v>
      </c>
      <c r="E203" s="195" t="s">
        <v>5</v>
      </c>
      <c r="F203" s="196" t="s">
        <v>100</v>
      </c>
      <c r="H203" s="197">
        <v>4</v>
      </c>
      <c r="I203" s="198"/>
      <c r="L203" s="194"/>
      <c r="M203" s="199"/>
      <c r="N203" s="200"/>
      <c r="O203" s="200"/>
      <c r="P203" s="200"/>
      <c r="Q203" s="200"/>
      <c r="R203" s="200"/>
      <c r="S203" s="200"/>
      <c r="T203" s="201"/>
      <c r="AT203" s="195" t="s">
        <v>166</v>
      </c>
      <c r="AU203" s="195" t="s">
        <v>82</v>
      </c>
      <c r="AV203" s="12" t="s">
        <v>82</v>
      </c>
      <c r="AW203" s="12" t="s">
        <v>35</v>
      </c>
      <c r="AX203" s="12" t="s">
        <v>80</v>
      </c>
      <c r="AY203" s="195" t="s">
        <v>158</v>
      </c>
    </row>
    <row r="204" spans="2:65" s="1" customFormat="1" ht="25.5" customHeight="1">
      <c r="B204" s="173"/>
      <c r="C204" s="174" t="s">
        <v>329</v>
      </c>
      <c r="D204" s="174" t="s">
        <v>160</v>
      </c>
      <c r="E204" s="175" t="s">
        <v>330</v>
      </c>
      <c r="F204" s="176" t="s">
        <v>331</v>
      </c>
      <c r="G204" s="177" t="s">
        <v>163</v>
      </c>
      <c r="H204" s="178">
        <v>24</v>
      </c>
      <c r="I204" s="179"/>
      <c r="J204" s="180">
        <f>ROUND(I204*H204,2)</f>
        <v>0</v>
      </c>
      <c r="K204" s="176" t="s">
        <v>164</v>
      </c>
      <c r="L204" s="40"/>
      <c r="M204" s="181" t="s">
        <v>5</v>
      </c>
      <c r="N204" s="182" t="s">
        <v>43</v>
      </c>
      <c r="O204" s="41"/>
      <c r="P204" s="183">
        <f>O204*H204</f>
        <v>0</v>
      </c>
      <c r="Q204" s="183">
        <v>0.12966</v>
      </c>
      <c r="R204" s="183">
        <f>Q204*H204</f>
        <v>3.1118399999999999</v>
      </c>
      <c r="S204" s="183">
        <v>0</v>
      </c>
      <c r="T204" s="184">
        <f>S204*H204</f>
        <v>0</v>
      </c>
      <c r="AR204" s="23" t="s">
        <v>101</v>
      </c>
      <c r="AT204" s="23" t="s">
        <v>160</v>
      </c>
      <c r="AU204" s="23" t="s">
        <v>82</v>
      </c>
      <c r="AY204" s="23" t="s">
        <v>158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23" t="s">
        <v>80</v>
      </c>
      <c r="BK204" s="185">
        <f>ROUND(I204*H204,2)</f>
        <v>0</v>
      </c>
      <c r="BL204" s="23" t="s">
        <v>101</v>
      </c>
      <c r="BM204" s="23" t="s">
        <v>332</v>
      </c>
    </row>
    <row r="205" spans="2:65" s="12" customFormat="1" ht="13.5">
      <c r="B205" s="194"/>
      <c r="D205" s="187" t="s">
        <v>166</v>
      </c>
      <c r="E205" s="195" t="s">
        <v>5</v>
      </c>
      <c r="F205" s="196" t="s">
        <v>333</v>
      </c>
      <c r="H205" s="197">
        <v>24</v>
      </c>
      <c r="I205" s="198"/>
      <c r="L205" s="194"/>
      <c r="M205" s="199"/>
      <c r="N205" s="200"/>
      <c r="O205" s="200"/>
      <c r="P205" s="200"/>
      <c r="Q205" s="200"/>
      <c r="R205" s="200"/>
      <c r="S205" s="200"/>
      <c r="T205" s="201"/>
      <c r="AT205" s="195" t="s">
        <v>166</v>
      </c>
      <c r="AU205" s="195" t="s">
        <v>82</v>
      </c>
      <c r="AV205" s="12" t="s">
        <v>82</v>
      </c>
      <c r="AW205" s="12" t="s">
        <v>35</v>
      </c>
      <c r="AX205" s="12" t="s">
        <v>80</v>
      </c>
      <c r="AY205" s="195" t="s">
        <v>158</v>
      </c>
    </row>
    <row r="206" spans="2:65" s="10" customFormat="1" ht="29.85" customHeight="1">
      <c r="B206" s="160"/>
      <c r="D206" s="161" t="s">
        <v>71</v>
      </c>
      <c r="E206" s="171" t="s">
        <v>192</v>
      </c>
      <c r="F206" s="171" t="s">
        <v>334</v>
      </c>
      <c r="I206" s="163"/>
      <c r="J206" s="172">
        <f>BK206</f>
        <v>0</v>
      </c>
      <c r="L206" s="160"/>
      <c r="M206" s="165"/>
      <c r="N206" s="166"/>
      <c r="O206" s="166"/>
      <c r="P206" s="167">
        <f>SUM(P207:P209)</f>
        <v>0</v>
      </c>
      <c r="Q206" s="166"/>
      <c r="R206" s="167">
        <f>SUM(R207:R209)</f>
        <v>1.3280028000000001</v>
      </c>
      <c r="S206" s="166"/>
      <c r="T206" s="168">
        <f>SUM(T207:T209)</f>
        <v>0</v>
      </c>
      <c r="AR206" s="161" t="s">
        <v>80</v>
      </c>
      <c r="AT206" s="169" t="s">
        <v>71</v>
      </c>
      <c r="AU206" s="169" t="s">
        <v>80</v>
      </c>
      <c r="AY206" s="161" t="s">
        <v>158</v>
      </c>
      <c r="BK206" s="170">
        <f>SUM(BK207:BK209)</f>
        <v>0</v>
      </c>
    </row>
    <row r="207" spans="2:65" s="1" customFormat="1" ht="16.5" customHeight="1">
      <c r="B207" s="173"/>
      <c r="C207" s="174" t="s">
        <v>335</v>
      </c>
      <c r="D207" s="174" t="s">
        <v>160</v>
      </c>
      <c r="E207" s="175" t="s">
        <v>336</v>
      </c>
      <c r="F207" s="176" t="s">
        <v>337</v>
      </c>
      <c r="G207" s="177" t="s">
        <v>163</v>
      </c>
      <c r="H207" s="178">
        <v>10.788</v>
      </c>
      <c r="I207" s="179"/>
      <c r="J207" s="180">
        <f>ROUND(I207*H207,2)</f>
        <v>0</v>
      </c>
      <c r="K207" s="176" t="s">
        <v>164</v>
      </c>
      <c r="L207" s="40"/>
      <c r="M207" s="181" t="s">
        <v>5</v>
      </c>
      <c r="N207" s="182" t="s">
        <v>43</v>
      </c>
      <c r="O207" s="41"/>
      <c r="P207" s="183">
        <f>O207*H207</f>
        <v>0</v>
      </c>
      <c r="Q207" s="183">
        <v>0.1231</v>
      </c>
      <c r="R207" s="183">
        <f>Q207*H207</f>
        <v>1.3280028000000001</v>
      </c>
      <c r="S207" s="183">
        <v>0</v>
      </c>
      <c r="T207" s="184">
        <f>S207*H207</f>
        <v>0</v>
      </c>
      <c r="AR207" s="23" t="s">
        <v>101</v>
      </c>
      <c r="AT207" s="23" t="s">
        <v>160</v>
      </c>
      <c r="AU207" s="23" t="s">
        <v>82</v>
      </c>
      <c r="AY207" s="23" t="s">
        <v>158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23" t="s">
        <v>80</v>
      </c>
      <c r="BK207" s="185">
        <f>ROUND(I207*H207,2)</f>
        <v>0</v>
      </c>
      <c r="BL207" s="23" t="s">
        <v>101</v>
      </c>
      <c r="BM207" s="23" t="s">
        <v>338</v>
      </c>
    </row>
    <row r="208" spans="2:65" s="11" customFormat="1" ht="13.5">
      <c r="B208" s="186"/>
      <c r="D208" s="187" t="s">
        <v>166</v>
      </c>
      <c r="E208" s="188" t="s">
        <v>5</v>
      </c>
      <c r="F208" s="189" t="s">
        <v>339</v>
      </c>
      <c r="H208" s="188" t="s">
        <v>5</v>
      </c>
      <c r="I208" s="190"/>
      <c r="L208" s="186"/>
      <c r="M208" s="191"/>
      <c r="N208" s="192"/>
      <c r="O208" s="192"/>
      <c r="P208" s="192"/>
      <c r="Q208" s="192"/>
      <c r="R208" s="192"/>
      <c r="S208" s="192"/>
      <c r="T208" s="193"/>
      <c r="AT208" s="188" t="s">
        <v>166</v>
      </c>
      <c r="AU208" s="188" t="s">
        <v>82</v>
      </c>
      <c r="AV208" s="11" t="s">
        <v>80</v>
      </c>
      <c r="AW208" s="11" t="s">
        <v>35</v>
      </c>
      <c r="AX208" s="11" t="s">
        <v>72</v>
      </c>
      <c r="AY208" s="188" t="s">
        <v>158</v>
      </c>
    </row>
    <row r="209" spans="2:65" s="12" customFormat="1" ht="13.5">
      <c r="B209" s="194"/>
      <c r="D209" s="187" t="s">
        <v>166</v>
      </c>
      <c r="E209" s="195" t="s">
        <v>5</v>
      </c>
      <c r="F209" s="196" t="s">
        <v>340</v>
      </c>
      <c r="H209" s="197">
        <v>10.788</v>
      </c>
      <c r="I209" s="198"/>
      <c r="L209" s="194"/>
      <c r="M209" s="199"/>
      <c r="N209" s="200"/>
      <c r="O209" s="200"/>
      <c r="P209" s="200"/>
      <c r="Q209" s="200"/>
      <c r="R209" s="200"/>
      <c r="S209" s="200"/>
      <c r="T209" s="201"/>
      <c r="AT209" s="195" t="s">
        <v>166</v>
      </c>
      <c r="AU209" s="195" t="s">
        <v>82</v>
      </c>
      <c r="AV209" s="12" t="s">
        <v>82</v>
      </c>
      <c r="AW209" s="12" t="s">
        <v>35</v>
      </c>
      <c r="AX209" s="12" t="s">
        <v>80</v>
      </c>
      <c r="AY209" s="195" t="s">
        <v>158</v>
      </c>
    </row>
    <row r="210" spans="2:65" s="10" customFormat="1" ht="29.85" customHeight="1">
      <c r="B210" s="160"/>
      <c r="D210" s="161" t="s">
        <v>71</v>
      </c>
      <c r="E210" s="171" t="s">
        <v>206</v>
      </c>
      <c r="F210" s="171" t="s">
        <v>341</v>
      </c>
      <c r="I210" s="163"/>
      <c r="J210" s="172">
        <f>BK210</f>
        <v>0</v>
      </c>
      <c r="L210" s="160"/>
      <c r="M210" s="165"/>
      <c r="N210" s="166"/>
      <c r="O210" s="166"/>
      <c r="P210" s="167">
        <f>SUM(P211:P262)</f>
        <v>0</v>
      </c>
      <c r="Q210" s="166"/>
      <c r="R210" s="167">
        <f>SUM(R211:R262)</f>
        <v>1.4717950999999998</v>
      </c>
      <c r="S210" s="166"/>
      <c r="T210" s="168">
        <f>SUM(T211:T262)</f>
        <v>0</v>
      </c>
      <c r="AR210" s="161" t="s">
        <v>80</v>
      </c>
      <c r="AT210" s="169" t="s">
        <v>71</v>
      </c>
      <c r="AU210" s="169" t="s">
        <v>80</v>
      </c>
      <c r="AY210" s="161" t="s">
        <v>158</v>
      </c>
      <c r="BK210" s="170">
        <f>SUM(BK211:BK262)</f>
        <v>0</v>
      </c>
    </row>
    <row r="211" spans="2:65" s="1" customFormat="1" ht="25.5" customHeight="1">
      <c r="B211" s="173"/>
      <c r="C211" s="174" t="s">
        <v>342</v>
      </c>
      <c r="D211" s="174" t="s">
        <v>160</v>
      </c>
      <c r="E211" s="175" t="s">
        <v>343</v>
      </c>
      <c r="F211" s="176" t="s">
        <v>344</v>
      </c>
      <c r="G211" s="177" t="s">
        <v>283</v>
      </c>
      <c r="H211" s="178">
        <v>17</v>
      </c>
      <c r="I211" s="179"/>
      <c r="J211" s="180">
        <f>ROUND(I211*H211,2)</f>
        <v>0</v>
      </c>
      <c r="K211" s="176" t="s">
        <v>164</v>
      </c>
      <c r="L211" s="40"/>
      <c r="M211" s="181" t="s">
        <v>5</v>
      </c>
      <c r="N211" s="182" t="s">
        <v>43</v>
      </c>
      <c r="O211" s="41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AR211" s="23" t="s">
        <v>101</v>
      </c>
      <c r="AT211" s="23" t="s">
        <v>160</v>
      </c>
      <c r="AU211" s="23" t="s">
        <v>82</v>
      </c>
      <c r="AY211" s="23" t="s">
        <v>158</v>
      </c>
      <c r="BE211" s="185">
        <f>IF(N211="základní",J211,0)</f>
        <v>0</v>
      </c>
      <c r="BF211" s="185">
        <f>IF(N211="snížená",J211,0)</f>
        <v>0</v>
      </c>
      <c r="BG211" s="185">
        <f>IF(N211="zákl. přenesená",J211,0)</f>
        <v>0</v>
      </c>
      <c r="BH211" s="185">
        <f>IF(N211="sníž. přenesená",J211,0)</f>
        <v>0</v>
      </c>
      <c r="BI211" s="185">
        <f>IF(N211="nulová",J211,0)</f>
        <v>0</v>
      </c>
      <c r="BJ211" s="23" t="s">
        <v>80</v>
      </c>
      <c r="BK211" s="185">
        <f>ROUND(I211*H211,2)</f>
        <v>0</v>
      </c>
      <c r="BL211" s="23" t="s">
        <v>101</v>
      </c>
      <c r="BM211" s="23" t="s">
        <v>345</v>
      </c>
    </row>
    <row r="212" spans="2:65" s="1" customFormat="1" ht="16.5" customHeight="1">
      <c r="B212" s="173"/>
      <c r="C212" s="213" t="s">
        <v>346</v>
      </c>
      <c r="D212" s="213" t="s">
        <v>245</v>
      </c>
      <c r="E212" s="214" t="s">
        <v>347</v>
      </c>
      <c r="F212" s="215" t="s">
        <v>348</v>
      </c>
      <c r="G212" s="216" t="s">
        <v>283</v>
      </c>
      <c r="H212" s="217">
        <v>17.850000000000001</v>
      </c>
      <c r="I212" s="218"/>
      <c r="J212" s="219">
        <f>ROUND(I212*H212,2)</f>
        <v>0</v>
      </c>
      <c r="K212" s="215" t="s">
        <v>5</v>
      </c>
      <c r="L212" s="220"/>
      <c r="M212" s="221" t="s">
        <v>5</v>
      </c>
      <c r="N212" s="222" t="s">
        <v>43</v>
      </c>
      <c r="O212" s="41"/>
      <c r="P212" s="183">
        <f>O212*H212</f>
        <v>0</v>
      </c>
      <c r="Q212" s="183">
        <v>3.9E-2</v>
      </c>
      <c r="R212" s="183">
        <f>Q212*H212</f>
        <v>0.69615000000000005</v>
      </c>
      <c r="S212" s="183">
        <v>0</v>
      </c>
      <c r="T212" s="184">
        <f>S212*H212</f>
        <v>0</v>
      </c>
      <c r="AR212" s="23" t="s">
        <v>206</v>
      </c>
      <c r="AT212" s="23" t="s">
        <v>245</v>
      </c>
      <c r="AU212" s="23" t="s">
        <v>82</v>
      </c>
      <c r="AY212" s="23" t="s">
        <v>158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23" t="s">
        <v>80</v>
      </c>
      <c r="BK212" s="185">
        <f>ROUND(I212*H212,2)</f>
        <v>0</v>
      </c>
      <c r="BL212" s="23" t="s">
        <v>101</v>
      </c>
      <c r="BM212" s="23" t="s">
        <v>349</v>
      </c>
    </row>
    <row r="213" spans="2:65" s="12" customFormat="1" ht="13.5">
      <c r="B213" s="194"/>
      <c r="D213" s="187" t="s">
        <v>166</v>
      </c>
      <c r="E213" s="195" t="s">
        <v>5</v>
      </c>
      <c r="F213" s="196" t="s">
        <v>350</v>
      </c>
      <c r="H213" s="197">
        <v>17.850000000000001</v>
      </c>
      <c r="I213" s="198"/>
      <c r="L213" s="194"/>
      <c r="M213" s="199"/>
      <c r="N213" s="200"/>
      <c r="O213" s="200"/>
      <c r="P213" s="200"/>
      <c r="Q213" s="200"/>
      <c r="R213" s="200"/>
      <c r="S213" s="200"/>
      <c r="T213" s="201"/>
      <c r="AT213" s="195" t="s">
        <v>166</v>
      </c>
      <c r="AU213" s="195" t="s">
        <v>82</v>
      </c>
      <c r="AV213" s="12" t="s">
        <v>82</v>
      </c>
      <c r="AW213" s="12" t="s">
        <v>35</v>
      </c>
      <c r="AX213" s="12" t="s">
        <v>80</v>
      </c>
      <c r="AY213" s="195" t="s">
        <v>158</v>
      </c>
    </row>
    <row r="214" spans="2:65" s="1" customFormat="1" ht="25.5" customHeight="1">
      <c r="B214" s="173"/>
      <c r="C214" s="174" t="s">
        <v>351</v>
      </c>
      <c r="D214" s="174" t="s">
        <v>160</v>
      </c>
      <c r="E214" s="175" t="s">
        <v>352</v>
      </c>
      <c r="F214" s="176" t="s">
        <v>353</v>
      </c>
      <c r="G214" s="177" t="s">
        <v>283</v>
      </c>
      <c r="H214" s="178">
        <v>45</v>
      </c>
      <c r="I214" s="179"/>
      <c r="J214" s="180">
        <f>ROUND(I214*H214,2)</f>
        <v>0</v>
      </c>
      <c r="K214" s="176" t="s">
        <v>164</v>
      </c>
      <c r="L214" s="40"/>
      <c r="M214" s="181" t="s">
        <v>5</v>
      </c>
      <c r="N214" s="182" t="s">
        <v>43</v>
      </c>
      <c r="O214" s="41"/>
      <c r="P214" s="183">
        <f>O214*H214</f>
        <v>0</v>
      </c>
      <c r="Q214" s="183">
        <v>0</v>
      </c>
      <c r="R214" s="183">
        <f>Q214*H214</f>
        <v>0</v>
      </c>
      <c r="S214" s="183">
        <v>0</v>
      </c>
      <c r="T214" s="184">
        <f>S214*H214</f>
        <v>0</v>
      </c>
      <c r="AR214" s="23" t="s">
        <v>101</v>
      </c>
      <c r="AT214" s="23" t="s">
        <v>160</v>
      </c>
      <c r="AU214" s="23" t="s">
        <v>82</v>
      </c>
      <c r="AY214" s="23" t="s">
        <v>158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23" t="s">
        <v>80</v>
      </c>
      <c r="BK214" s="185">
        <f>ROUND(I214*H214,2)</f>
        <v>0</v>
      </c>
      <c r="BL214" s="23" t="s">
        <v>101</v>
      </c>
      <c r="BM214" s="23" t="s">
        <v>354</v>
      </c>
    </row>
    <row r="215" spans="2:65" s="11" customFormat="1" ht="13.5">
      <c r="B215" s="186"/>
      <c r="D215" s="187" t="s">
        <v>166</v>
      </c>
      <c r="E215" s="188" t="s">
        <v>5</v>
      </c>
      <c r="F215" s="189" t="s">
        <v>253</v>
      </c>
      <c r="H215" s="188" t="s">
        <v>5</v>
      </c>
      <c r="I215" s="190"/>
      <c r="L215" s="186"/>
      <c r="M215" s="191"/>
      <c r="N215" s="192"/>
      <c r="O215" s="192"/>
      <c r="P215" s="192"/>
      <c r="Q215" s="192"/>
      <c r="R215" s="192"/>
      <c r="S215" s="192"/>
      <c r="T215" s="193"/>
      <c r="AT215" s="188" t="s">
        <v>166</v>
      </c>
      <c r="AU215" s="188" t="s">
        <v>82</v>
      </c>
      <c r="AV215" s="11" t="s">
        <v>80</v>
      </c>
      <c r="AW215" s="11" t="s">
        <v>35</v>
      </c>
      <c r="AX215" s="11" t="s">
        <v>72</v>
      </c>
      <c r="AY215" s="188" t="s">
        <v>158</v>
      </c>
    </row>
    <row r="216" spans="2:65" s="12" customFormat="1" ht="13.5">
      <c r="B216" s="194"/>
      <c r="D216" s="187" t="s">
        <v>166</v>
      </c>
      <c r="E216" s="195" t="s">
        <v>5</v>
      </c>
      <c r="F216" s="196" t="s">
        <v>355</v>
      </c>
      <c r="H216" s="197">
        <v>45</v>
      </c>
      <c r="I216" s="198"/>
      <c r="L216" s="194"/>
      <c r="M216" s="199"/>
      <c r="N216" s="200"/>
      <c r="O216" s="200"/>
      <c r="P216" s="200"/>
      <c r="Q216" s="200"/>
      <c r="R216" s="200"/>
      <c r="S216" s="200"/>
      <c r="T216" s="201"/>
      <c r="AT216" s="195" t="s">
        <v>166</v>
      </c>
      <c r="AU216" s="195" t="s">
        <v>82</v>
      </c>
      <c r="AV216" s="12" t="s">
        <v>82</v>
      </c>
      <c r="AW216" s="12" t="s">
        <v>35</v>
      </c>
      <c r="AX216" s="12" t="s">
        <v>80</v>
      </c>
      <c r="AY216" s="195" t="s">
        <v>158</v>
      </c>
    </row>
    <row r="217" spans="2:65" s="1" customFormat="1" ht="25.5" customHeight="1">
      <c r="B217" s="173"/>
      <c r="C217" s="213" t="s">
        <v>356</v>
      </c>
      <c r="D217" s="213" t="s">
        <v>245</v>
      </c>
      <c r="E217" s="214" t="s">
        <v>357</v>
      </c>
      <c r="F217" s="215" t="s">
        <v>358</v>
      </c>
      <c r="G217" s="216" t="s">
        <v>283</v>
      </c>
      <c r="H217" s="217">
        <v>49.5</v>
      </c>
      <c r="I217" s="218"/>
      <c r="J217" s="219">
        <f>ROUND(I217*H217,2)</f>
        <v>0</v>
      </c>
      <c r="K217" s="215" t="s">
        <v>164</v>
      </c>
      <c r="L217" s="220"/>
      <c r="M217" s="221" t="s">
        <v>5</v>
      </c>
      <c r="N217" s="222" t="s">
        <v>43</v>
      </c>
      <c r="O217" s="41"/>
      <c r="P217" s="183">
        <f>O217*H217</f>
        <v>0</v>
      </c>
      <c r="Q217" s="183">
        <v>4.2999999999999999E-4</v>
      </c>
      <c r="R217" s="183">
        <f>Q217*H217</f>
        <v>2.1284999999999998E-2</v>
      </c>
      <c r="S217" s="183">
        <v>0</v>
      </c>
      <c r="T217" s="184">
        <f>S217*H217</f>
        <v>0</v>
      </c>
      <c r="AR217" s="23" t="s">
        <v>206</v>
      </c>
      <c r="AT217" s="23" t="s">
        <v>245</v>
      </c>
      <c r="AU217" s="23" t="s">
        <v>82</v>
      </c>
      <c r="AY217" s="23" t="s">
        <v>158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23" t="s">
        <v>80</v>
      </c>
      <c r="BK217" s="185">
        <f>ROUND(I217*H217,2)</f>
        <v>0</v>
      </c>
      <c r="BL217" s="23" t="s">
        <v>101</v>
      </c>
      <c r="BM217" s="23" t="s">
        <v>359</v>
      </c>
    </row>
    <row r="218" spans="2:65" s="12" customFormat="1" ht="13.5">
      <c r="B218" s="194"/>
      <c r="D218" s="187" t="s">
        <v>166</v>
      </c>
      <c r="E218" s="195" t="s">
        <v>5</v>
      </c>
      <c r="F218" s="196" t="s">
        <v>360</v>
      </c>
      <c r="H218" s="197">
        <v>49.5</v>
      </c>
      <c r="I218" s="198"/>
      <c r="L218" s="194"/>
      <c r="M218" s="199"/>
      <c r="N218" s="200"/>
      <c r="O218" s="200"/>
      <c r="P218" s="200"/>
      <c r="Q218" s="200"/>
      <c r="R218" s="200"/>
      <c r="S218" s="200"/>
      <c r="T218" s="201"/>
      <c r="AT218" s="195" t="s">
        <v>166</v>
      </c>
      <c r="AU218" s="195" t="s">
        <v>82</v>
      </c>
      <c r="AV218" s="12" t="s">
        <v>82</v>
      </c>
      <c r="AW218" s="12" t="s">
        <v>35</v>
      </c>
      <c r="AX218" s="12" t="s">
        <v>80</v>
      </c>
      <c r="AY218" s="195" t="s">
        <v>158</v>
      </c>
    </row>
    <row r="219" spans="2:65" s="1" customFormat="1" ht="25.5" customHeight="1">
      <c r="B219" s="173"/>
      <c r="C219" s="174" t="s">
        <v>361</v>
      </c>
      <c r="D219" s="174" t="s">
        <v>160</v>
      </c>
      <c r="E219" s="175" t="s">
        <v>362</v>
      </c>
      <c r="F219" s="176" t="s">
        <v>363</v>
      </c>
      <c r="G219" s="177" t="s">
        <v>283</v>
      </c>
      <c r="H219" s="178">
        <v>54.3</v>
      </c>
      <c r="I219" s="179"/>
      <c r="J219" s="180">
        <f>ROUND(I219*H219,2)</f>
        <v>0</v>
      </c>
      <c r="K219" s="176" t="s">
        <v>164</v>
      </c>
      <c r="L219" s="40"/>
      <c r="M219" s="181" t="s">
        <v>5</v>
      </c>
      <c r="N219" s="182" t="s">
        <v>43</v>
      </c>
      <c r="O219" s="41"/>
      <c r="P219" s="183">
        <f>O219*H219</f>
        <v>0</v>
      </c>
      <c r="Q219" s="183">
        <v>0</v>
      </c>
      <c r="R219" s="183">
        <f>Q219*H219</f>
        <v>0</v>
      </c>
      <c r="S219" s="183">
        <v>0</v>
      </c>
      <c r="T219" s="184">
        <f>S219*H219</f>
        <v>0</v>
      </c>
      <c r="AR219" s="23" t="s">
        <v>101</v>
      </c>
      <c r="AT219" s="23" t="s">
        <v>160</v>
      </c>
      <c r="AU219" s="23" t="s">
        <v>82</v>
      </c>
      <c r="AY219" s="23" t="s">
        <v>158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23" t="s">
        <v>80</v>
      </c>
      <c r="BK219" s="185">
        <f>ROUND(I219*H219,2)</f>
        <v>0</v>
      </c>
      <c r="BL219" s="23" t="s">
        <v>101</v>
      </c>
      <c r="BM219" s="23" t="s">
        <v>364</v>
      </c>
    </row>
    <row r="220" spans="2:65" s="12" customFormat="1" ht="13.5">
      <c r="B220" s="194"/>
      <c r="D220" s="187" t="s">
        <v>166</v>
      </c>
      <c r="E220" s="195" t="s">
        <v>5</v>
      </c>
      <c r="F220" s="196" t="s">
        <v>365</v>
      </c>
      <c r="H220" s="197">
        <v>54.3</v>
      </c>
      <c r="I220" s="198"/>
      <c r="L220" s="194"/>
      <c r="M220" s="199"/>
      <c r="N220" s="200"/>
      <c r="O220" s="200"/>
      <c r="P220" s="200"/>
      <c r="Q220" s="200"/>
      <c r="R220" s="200"/>
      <c r="S220" s="200"/>
      <c r="T220" s="201"/>
      <c r="AT220" s="195" t="s">
        <v>166</v>
      </c>
      <c r="AU220" s="195" t="s">
        <v>82</v>
      </c>
      <c r="AV220" s="12" t="s">
        <v>82</v>
      </c>
      <c r="AW220" s="12" t="s">
        <v>35</v>
      </c>
      <c r="AX220" s="12" t="s">
        <v>80</v>
      </c>
      <c r="AY220" s="195" t="s">
        <v>158</v>
      </c>
    </row>
    <row r="221" spans="2:65" s="1" customFormat="1" ht="25.5" customHeight="1">
      <c r="B221" s="173"/>
      <c r="C221" s="213" t="s">
        <v>366</v>
      </c>
      <c r="D221" s="213" t="s">
        <v>245</v>
      </c>
      <c r="E221" s="214" t="s">
        <v>367</v>
      </c>
      <c r="F221" s="215" t="s">
        <v>368</v>
      </c>
      <c r="G221" s="216" t="s">
        <v>283</v>
      </c>
      <c r="H221" s="217">
        <v>59.73</v>
      </c>
      <c r="I221" s="218"/>
      <c r="J221" s="219">
        <f>ROUND(I221*H221,2)</f>
        <v>0</v>
      </c>
      <c r="K221" s="215" t="s">
        <v>164</v>
      </c>
      <c r="L221" s="220"/>
      <c r="M221" s="221" t="s">
        <v>5</v>
      </c>
      <c r="N221" s="222" t="s">
        <v>43</v>
      </c>
      <c r="O221" s="41"/>
      <c r="P221" s="183">
        <f>O221*H221</f>
        <v>0</v>
      </c>
      <c r="Q221" s="183">
        <v>6.7000000000000002E-4</v>
      </c>
      <c r="R221" s="183">
        <f>Q221*H221</f>
        <v>4.0019100000000002E-2</v>
      </c>
      <c r="S221" s="183">
        <v>0</v>
      </c>
      <c r="T221" s="184">
        <f>S221*H221</f>
        <v>0</v>
      </c>
      <c r="AR221" s="23" t="s">
        <v>206</v>
      </c>
      <c r="AT221" s="23" t="s">
        <v>245</v>
      </c>
      <c r="AU221" s="23" t="s">
        <v>82</v>
      </c>
      <c r="AY221" s="23" t="s">
        <v>158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23" t="s">
        <v>80</v>
      </c>
      <c r="BK221" s="185">
        <f>ROUND(I221*H221,2)</f>
        <v>0</v>
      </c>
      <c r="BL221" s="23" t="s">
        <v>101</v>
      </c>
      <c r="BM221" s="23" t="s">
        <v>369</v>
      </c>
    </row>
    <row r="222" spans="2:65" s="12" customFormat="1" ht="13.5">
      <c r="B222" s="194"/>
      <c r="D222" s="187" t="s">
        <v>166</v>
      </c>
      <c r="E222" s="195" t="s">
        <v>5</v>
      </c>
      <c r="F222" s="196" t="s">
        <v>370</v>
      </c>
      <c r="H222" s="197">
        <v>59.73</v>
      </c>
      <c r="I222" s="198"/>
      <c r="L222" s="194"/>
      <c r="M222" s="199"/>
      <c r="N222" s="200"/>
      <c r="O222" s="200"/>
      <c r="P222" s="200"/>
      <c r="Q222" s="200"/>
      <c r="R222" s="200"/>
      <c r="S222" s="200"/>
      <c r="T222" s="201"/>
      <c r="AT222" s="195" t="s">
        <v>166</v>
      </c>
      <c r="AU222" s="195" t="s">
        <v>82</v>
      </c>
      <c r="AV222" s="12" t="s">
        <v>82</v>
      </c>
      <c r="AW222" s="12" t="s">
        <v>35</v>
      </c>
      <c r="AX222" s="12" t="s">
        <v>80</v>
      </c>
      <c r="AY222" s="195" t="s">
        <v>158</v>
      </c>
    </row>
    <row r="223" spans="2:65" s="1" customFormat="1" ht="16.5" customHeight="1">
      <c r="B223" s="173"/>
      <c r="C223" s="174" t="s">
        <v>371</v>
      </c>
      <c r="D223" s="174" t="s">
        <v>160</v>
      </c>
      <c r="E223" s="175" t="s">
        <v>372</v>
      </c>
      <c r="F223" s="176" t="s">
        <v>373</v>
      </c>
      <c r="G223" s="177" t="s">
        <v>283</v>
      </c>
      <c r="H223" s="178">
        <v>69.2</v>
      </c>
      <c r="I223" s="179"/>
      <c r="J223" s="180">
        <f>ROUND(I223*H223,2)</f>
        <v>0</v>
      </c>
      <c r="K223" s="176" t="s">
        <v>164</v>
      </c>
      <c r="L223" s="40"/>
      <c r="M223" s="181" t="s">
        <v>5</v>
      </c>
      <c r="N223" s="182" t="s">
        <v>43</v>
      </c>
      <c r="O223" s="41"/>
      <c r="P223" s="183">
        <f>O223*H223</f>
        <v>0</v>
      </c>
      <c r="Q223" s="183">
        <v>2.6800000000000001E-3</v>
      </c>
      <c r="R223" s="183">
        <f>Q223*H223</f>
        <v>0.18545600000000001</v>
      </c>
      <c r="S223" s="183">
        <v>0</v>
      </c>
      <c r="T223" s="184">
        <f>S223*H223</f>
        <v>0</v>
      </c>
      <c r="AR223" s="23" t="s">
        <v>101</v>
      </c>
      <c r="AT223" s="23" t="s">
        <v>160</v>
      </c>
      <c r="AU223" s="23" t="s">
        <v>82</v>
      </c>
      <c r="AY223" s="23" t="s">
        <v>158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23" t="s">
        <v>80</v>
      </c>
      <c r="BK223" s="185">
        <f>ROUND(I223*H223,2)</f>
        <v>0</v>
      </c>
      <c r="BL223" s="23" t="s">
        <v>101</v>
      </c>
      <c r="BM223" s="23" t="s">
        <v>374</v>
      </c>
    </row>
    <row r="224" spans="2:65" s="12" customFormat="1" ht="13.5">
      <c r="B224" s="194"/>
      <c r="D224" s="187" t="s">
        <v>166</v>
      </c>
      <c r="E224" s="195" t="s">
        <v>5</v>
      </c>
      <c r="F224" s="196" t="s">
        <v>375</v>
      </c>
      <c r="H224" s="197">
        <v>69.2</v>
      </c>
      <c r="I224" s="198"/>
      <c r="L224" s="194"/>
      <c r="M224" s="199"/>
      <c r="N224" s="200"/>
      <c r="O224" s="200"/>
      <c r="P224" s="200"/>
      <c r="Q224" s="200"/>
      <c r="R224" s="200"/>
      <c r="S224" s="200"/>
      <c r="T224" s="201"/>
      <c r="AT224" s="195" t="s">
        <v>166</v>
      </c>
      <c r="AU224" s="195" t="s">
        <v>82</v>
      </c>
      <c r="AV224" s="12" t="s">
        <v>82</v>
      </c>
      <c r="AW224" s="12" t="s">
        <v>35</v>
      </c>
      <c r="AX224" s="12" t="s">
        <v>80</v>
      </c>
      <c r="AY224" s="195" t="s">
        <v>158</v>
      </c>
    </row>
    <row r="225" spans="2:65" s="1" customFormat="1" ht="16.5" customHeight="1">
      <c r="B225" s="173"/>
      <c r="C225" s="174" t="s">
        <v>376</v>
      </c>
      <c r="D225" s="174" t="s">
        <v>160</v>
      </c>
      <c r="E225" s="175" t="s">
        <v>377</v>
      </c>
      <c r="F225" s="176" t="s">
        <v>378</v>
      </c>
      <c r="G225" s="177" t="s">
        <v>379</v>
      </c>
      <c r="H225" s="178">
        <v>3</v>
      </c>
      <c r="I225" s="179"/>
      <c r="J225" s="180">
        <f>ROUND(I225*H225,2)</f>
        <v>0</v>
      </c>
      <c r="K225" s="176" t="s">
        <v>164</v>
      </c>
      <c r="L225" s="40"/>
      <c r="M225" s="181" t="s">
        <v>5</v>
      </c>
      <c r="N225" s="182" t="s">
        <v>43</v>
      </c>
      <c r="O225" s="41"/>
      <c r="P225" s="183">
        <f>O225*H225</f>
        <v>0</v>
      </c>
      <c r="Q225" s="183">
        <v>0</v>
      </c>
      <c r="R225" s="183">
        <f>Q225*H225</f>
        <v>0</v>
      </c>
      <c r="S225" s="183">
        <v>0</v>
      </c>
      <c r="T225" s="184">
        <f>S225*H225</f>
        <v>0</v>
      </c>
      <c r="AR225" s="23" t="s">
        <v>101</v>
      </c>
      <c r="AT225" s="23" t="s">
        <v>160</v>
      </c>
      <c r="AU225" s="23" t="s">
        <v>82</v>
      </c>
      <c r="AY225" s="23" t="s">
        <v>158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23" t="s">
        <v>80</v>
      </c>
      <c r="BK225" s="185">
        <f>ROUND(I225*H225,2)</f>
        <v>0</v>
      </c>
      <c r="BL225" s="23" t="s">
        <v>101</v>
      </c>
      <c r="BM225" s="23" t="s">
        <v>380</v>
      </c>
    </row>
    <row r="226" spans="2:65" s="12" customFormat="1" ht="13.5">
      <c r="B226" s="194"/>
      <c r="D226" s="187" t="s">
        <v>166</v>
      </c>
      <c r="E226" s="195" t="s">
        <v>5</v>
      </c>
      <c r="F226" s="196" t="s">
        <v>175</v>
      </c>
      <c r="H226" s="197">
        <v>3</v>
      </c>
      <c r="I226" s="198"/>
      <c r="L226" s="194"/>
      <c r="M226" s="199"/>
      <c r="N226" s="200"/>
      <c r="O226" s="200"/>
      <c r="P226" s="200"/>
      <c r="Q226" s="200"/>
      <c r="R226" s="200"/>
      <c r="S226" s="200"/>
      <c r="T226" s="201"/>
      <c r="AT226" s="195" t="s">
        <v>166</v>
      </c>
      <c r="AU226" s="195" t="s">
        <v>82</v>
      </c>
      <c r="AV226" s="12" t="s">
        <v>82</v>
      </c>
      <c r="AW226" s="12" t="s">
        <v>35</v>
      </c>
      <c r="AX226" s="12" t="s">
        <v>80</v>
      </c>
      <c r="AY226" s="195" t="s">
        <v>158</v>
      </c>
    </row>
    <row r="227" spans="2:65" s="1" customFormat="1" ht="16.5" customHeight="1">
      <c r="B227" s="173"/>
      <c r="C227" s="213" t="s">
        <v>381</v>
      </c>
      <c r="D227" s="213" t="s">
        <v>245</v>
      </c>
      <c r="E227" s="214" t="s">
        <v>382</v>
      </c>
      <c r="F227" s="215" t="s">
        <v>383</v>
      </c>
      <c r="G227" s="216" t="s">
        <v>379</v>
      </c>
      <c r="H227" s="217">
        <v>3</v>
      </c>
      <c r="I227" s="218"/>
      <c r="J227" s="219">
        <f t="shared" ref="J227:J235" si="0">ROUND(I227*H227,2)</f>
        <v>0</v>
      </c>
      <c r="K227" s="215" t="s">
        <v>5</v>
      </c>
      <c r="L227" s="220"/>
      <c r="M227" s="221" t="s">
        <v>5</v>
      </c>
      <c r="N227" s="222" t="s">
        <v>43</v>
      </c>
      <c r="O227" s="41"/>
      <c r="P227" s="183">
        <f t="shared" ref="P227:P235" si="1">O227*H227</f>
        <v>0</v>
      </c>
      <c r="Q227" s="183">
        <v>8.0000000000000007E-5</v>
      </c>
      <c r="R227" s="183">
        <f t="shared" ref="R227:R235" si="2">Q227*H227</f>
        <v>2.4000000000000003E-4</v>
      </c>
      <c r="S227" s="183">
        <v>0</v>
      </c>
      <c r="T227" s="184">
        <f t="shared" ref="T227:T235" si="3">S227*H227</f>
        <v>0</v>
      </c>
      <c r="AR227" s="23" t="s">
        <v>206</v>
      </c>
      <c r="AT227" s="23" t="s">
        <v>245</v>
      </c>
      <c r="AU227" s="23" t="s">
        <v>82</v>
      </c>
      <c r="AY227" s="23" t="s">
        <v>158</v>
      </c>
      <c r="BE227" s="185">
        <f t="shared" ref="BE227:BE235" si="4">IF(N227="základní",J227,0)</f>
        <v>0</v>
      </c>
      <c r="BF227" s="185">
        <f t="shared" ref="BF227:BF235" si="5">IF(N227="snížená",J227,0)</f>
        <v>0</v>
      </c>
      <c r="BG227" s="185">
        <f t="shared" ref="BG227:BG235" si="6">IF(N227="zákl. přenesená",J227,0)</f>
        <v>0</v>
      </c>
      <c r="BH227" s="185">
        <f t="shared" ref="BH227:BH235" si="7">IF(N227="sníž. přenesená",J227,0)</f>
        <v>0</v>
      </c>
      <c r="BI227" s="185">
        <f t="shared" ref="BI227:BI235" si="8">IF(N227="nulová",J227,0)</f>
        <v>0</v>
      </c>
      <c r="BJ227" s="23" t="s">
        <v>80</v>
      </c>
      <c r="BK227" s="185">
        <f t="shared" ref="BK227:BK235" si="9">ROUND(I227*H227,2)</f>
        <v>0</v>
      </c>
      <c r="BL227" s="23" t="s">
        <v>101</v>
      </c>
      <c r="BM227" s="23" t="s">
        <v>384</v>
      </c>
    </row>
    <row r="228" spans="2:65" s="1" customFormat="1" ht="16.5" customHeight="1">
      <c r="B228" s="173"/>
      <c r="C228" s="174" t="s">
        <v>385</v>
      </c>
      <c r="D228" s="174" t="s">
        <v>160</v>
      </c>
      <c r="E228" s="175" t="s">
        <v>386</v>
      </c>
      <c r="F228" s="176" t="s">
        <v>387</v>
      </c>
      <c r="G228" s="177" t="s">
        <v>379</v>
      </c>
      <c r="H228" s="178">
        <v>1</v>
      </c>
      <c r="I228" s="179"/>
      <c r="J228" s="180">
        <f t="shared" si="0"/>
        <v>0</v>
      </c>
      <c r="K228" s="176" t="s">
        <v>164</v>
      </c>
      <c r="L228" s="40"/>
      <c r="M228" s="181" t="s">
        <v>5</v>
      </c>
      <c r="N228" s="182" t="s">
        <v>43</v>
      </c>
      <c r="O228" s="41"/>
      <c r="P228" s="183">
        <f t="shared" si="1"/>
        <v>0</v>
      </c>
      <c r="Q228" s="183">
        <v>0</v>
      </c>
      <c r="R228" s="183">
        <f t="shared" si="2"/>
        <v>0</v>
      </c>
      <c r="S228" s="183">
        <v>0</v>
      </c>
      <c r="T228" s="184">
        <f t="shared" si="3"/>
        <v>0</v>
      </c>
      <c r="AR228" s="23" t="s">
        <v>101</v>
      </c>
      <c r="AT228" s="23" t="s">
        <v>160</v>
      </c>
      <c r="AU228" s="23" t="s">
        <v>82</v>
      </c>
      <c r="AY228" s="23" t="s">
        <v>158</v>
      </c>
      <c r="BE228" s="185">
        <f t="shared" si="4"/>
        <v>0</v>
      </c>
      <c r="BF228" s="185">
        <f t="shared" si="5"/>
        <v>0</v>
      </c>
      <c r="BG228" s="185">
        <f t="shared" si="6"/>
        <v>0</v>
      </c>
      <c r="BH228" s="185">
        <f t="shared" si="7"/>
        <v>0</v>
      </c>
      <c r="BI228" s="185">
        <f t="shared" si="8"/>
        <v>0</v>
      </c>
      <c r="BJ228" s="23" t="s">
        <v>80</v>
      </c>
      <c r="BK228" s="185">
        <f t="shared" si="9"/>
        <v>0</v>
      </c>
      <c r="BL228" s="23" t="s">
        <v>101</v>
      </c>
      <c r="BM228" s="23" t="s">
        <v>388</v>
      </c>
    </row>
    <row r="229" spans="2:65" s="1" customFormat="1" ht="16.5" customHeight="1">
      <c r="B229" s="173"/>
      <c r="C229" s="213" t="s">
        <v>389</v>
      </c>
      <c r="D229" s="213" t="s">
        <v>245</v>
      </c>
      <c r="E229" s="214" t="s">
        <v>390</v>
      </c>
      <c r="F229" s="215" t="s">
        <v>391</v>
      </c>
      <c r="G229" s="216" t="s">
        <v>379</v>
      </c>
      <c r="H229" s="217">
        <v>1</v>
      </c>
      <c r="I229" s="218"/>
      <c r="J229" s="219">
        <f t="shared" si="0"/>
        <v>0</v>
      </c>
      <c r="K229" s="215" t="s">
        <v>164</v>
      </c>
      <c r="L229" s="220"/>
      <c r="M229" s="221" t="s">
        <v>5</v>
      </c>
      <c r="N229" s="222" t="s">
        <v>43</v>
      </c>
      <c r="O229" s="41"/>
      <c r="P229" s="183">
        <f t="shared" si="1"/>
        <v>0</v>
      </c>
      <c r="Q229" s="183">
        <v>2.5000000000000001E-4</v>
      </c>
      <c r="R229" s="183">
        <f t="shared" si="2"/>
        <v>2.5000000000000001E-4</v>
      </c>
      <c r="S229" s="183">
        <v>0</v>
      </c>
      <c r="T229" s="184">
        <f t="shared" si="3"/>
        <v>0</v>
      </c>
      <c r="AR229" s="23" t="s">
        <v>206</v>
      </c>
      <c r="AT229" s="23" t="s">
        <v>245</v>
      </c>
      <c r="AU229" s="23" t="s">
        <v>82</v>
      </c>
      <c r="AY229" s="23" t="s">
        <v>158</v>
      </c>
      <c r="BE229" s="185">
        <f t="shared" si="4"/>
        <v>0</v>
      </c>
      <c r="BF229" s="185">
        <f t="shared" si="5"/>
        <v>0</v>
      </c>
      <c r="BG229" s="185">
        <f t="shared" si="6"/>
        <v>0</v>
      </c>
      <c r="BH229" s="185">
        <f t="shared" si="7"/>
        <v>0</v>
      </c>
      <c r="BI229" s="185">
        <f t="shared" si="8"/>
        <v>0</v>
      </c>
      <c r="BJ229" s="23" t="s">
        <v>80</v>
      </c>
      <c r="BK229" s="185">
        <f t="shared" si="9"/>
        <v>0</v>
      </c>
      <c r="BL229" s="23" t="s">
        <v>101</v>
      </c>
      <c r="BM229" s="23" t="s">
        <v>392</v>
      </c>
    </row>
    <row r="230" spans="2:65" s="1" customFormat="1" ht="16.5" customHeight="1">
      <c r="B230" s="173"/>
      <c r="C230" s="174" t="s">
        <v>393</v>
      </c>
      <c r="D230" s="174" t="s">
        <v>160</v>
      </c>
      <c r="E230" s="175" t="s">
        <v>394</v>
      </c>
      <c r="F230" s="176" t="s">
        <v>395</v>
      </c>
      <c r="G230" s="177" t="s">
        <v>379</v>
      </c>
      <c r="H230" s="178">
        <v>1</v>
      </c>
      <c r="I230" s="179"/>
      <c r="J230" s="180">
        <f t="shared" si="0"/>
        <v>0</v>
      </c>
      <c r="K230" s="176" t="s">
        <v>5</v>
      </c>
      <c r="L230" s="40"/>
      <c r="M230" s="181" t="s">
        <v>5</v>
      </c>
      <c r="N230" s="182" t="s">
        <v>43</v>
      </c>
      <c r="O230" s="41"/>
      <c r="P230" s="183">
        <f t="shared" si="1"/>
        <v>0</v>
      </c>
      <c r="Q230" s="183">
        <v>0</v>
      </c>
      <c r="R230" s="183">
        <f t="shared" si="2"/>
        <v>0</v>
      </c>
      <c r="S230" s="183">
        <v>0</v>
      </c>
      <c r="T230" s="184">
        <f t="shared" si="3"/>
        <v>0</v>
      </c>
      <c r="AR230" s="23" t="s">
        <v>101</v>
      </c>
      <c r="AT230" s="23" t="s">
        <v>160</v>
      </c>
      <c r="AU230" s="23" t="s">
        <v>82</v>
      </c>
      <c r="AY230" s="23" t="s">
        <v>158</v>
      </c>
      <c r="BE230" s="185">
        <f t="shared" si="4"/>
        <v>0</v>
      </c>
      <c r="BF230" s="185">
        <f t="shared" si="5"/>
        <v>0</v>
      </c>
      <c r="BG230" s="185">
        <f t="shared" si="6"/>
        <v>0</v>
      </c>
      <c r="BH230" s="185">
        <f t="shared" si="7"/>
        <v>0</v>
      </c>
      <c r="BI230" s="185">
        <f t="shared" si="8"/>
        <v>0</v>
      </c>
      <c r="BJ230" s="23" t="s">
        <v>80</v>
      </c>
      <c r="BK230" s="185">
        <f t="shared" si="9"/>
        <v>0</v>
      </c>
      <c r="BL230" s="23" t="s">
        <v>101</v>
      </c>
      <c r="BM230" s="23" t="s">
        <v>396</v>
      </c>
    </row>
    <row r="231" spans="2:65" s="1" customFormat="1" ht="16.5" customHeight="1">
      <c r="B231" s="173"/>
      <c r="C231" s="213" t="s">
        <v>397</v>
      </c>
      <c r="D231" s="213" t="s">
        <v>245</v>
      </c>
      <c r="E231" s="214" t="s">
        <v>398</v>
      </c>
      <c r="F231" s="215" t="s">
        <v>399</v>
      </c>
      <c r="G231" s="216" t="s">
        <v>379</v>
      </c>
      <c r="H231" s="217">
        <v>1</v>
      </c>
      <c r="I231" s="218"/>
      <c r="J231" s="219">
        <f t="shared" si="0"/>
        <v>0</v>
      </c>
      <c r="K231" s="215" t="s">
        <v>164</v>
      </c>
      <c r="L231" s="220"/>
      <c r="M231" s="221" t="s">
        <v>5</v>
      </c>
      <c r="N231" s="222" t="s">
        <v>43</v>
      </c>
      <c r="O231" s="41"/>
      <c r="P231" s="183">
        <f t="shared" si="1"/>
        <v>0</v>
      </c>
      <c r="Q231" s="183">
        <v>1.2E-4</v>
      </c>
      <c r="R231" s="183">
        <f t="shared" si="2"/>
        <v>1.2E-4</v>
      </c>
      <c r="S231" s="183">
        <v>0</v>
      </c>
      <c r="T231" s="184">
        <f t="shared" si="3"/>
        <v>0</v>
      </c>
      <c r="AR231" s="23" t="s">
        <v>206</v>
      </c>
      <c r="AT231" s="23" t="s">
        <v>245</v>
      </c>
      <c r="AU231" s="23" t="s">
        <v>82</v>
      </c>
      <c r="AY231" s="23" t="s">
        <v>158</v>
      </c>
      <c r="BE231" s="185">
        <f t="shared" si="4"/>
        <v>0</v>
      </c>
      <c r="BF231" s="185">
        <f t="shared" si="5"/>
        <v>0</v>
      </c>
      <c r="BG231" s="185">
        <f t="shared" si="6"/>
        <v>0</v>
      </c>
      <c r="BH231" s="185">
        <f t="shared" si="7"/>
        <v>0</v>
      </c>
      <c r="BI231" s="185">
        <f t="shared" si="8"/>
        <v>0</v>
      </c>
      <c r="BJ231" s="23" t="s">
        <v>80</v>
      </c>
      <c r="BK231" s="185">
        <f t="shared" si="9"/>
        <v>0</v>
      </c>
      <c r="BL231" s="23" t="s">
        <v>101</v>
      </c>
      <c r="BM231" s="23" t="s">
        <v>400</v>
      </c>
    </row>
    <row r="232" spans="2:65" s="1" customFormat="1" ht="16.5" customHeight="1">
      <c r="B232" s="173"/>
      <c r="C232" s="174" t="s">
        <v>401</v>
      </c>
      <c r="D232" s="174" t="s">
        <v>160</v>
      </c>
      <c r="E232" s="175" t="s">
        <v>402</v>
      </c>
      <c r="F232" s="176" t="s">
        <v>403</v>
      </c>
      <c r="G232" s="177" t="s">
        <v>379</v>
      </c>
      <c r="H232" s="178">
        <v>1</v>
      </c>
      <c r="I232" s="179"/>
      <c r="J232" s="180">
        <f t="shared" si="0"/>
        <v>0</v>
      </c>
      <c r="K232" s="176" t="s">
        <v>164</v>
      </c>
      <c r="L232" s="40"/>
      <c r="M232" s="181" t="s">
        <v>5</v>
      </c>
      <c r="N232" s="182" t="s">
        <v>43</v>
      </c>
      <c r="O232" s="41"/>
      <c r="P232" s="183">
        <f t="shared" si="1"/>
        <v>0</v>
      </c>
      <c r="Q232" s="183">
        <v>7.2000000000000005E-4</v>
      </c>
      <c r="R232" s="183">
        <f t="shared" si="2"/>
        <v>7.2000000000000005E-4</v>
      </c>
      <c r="S232" s="183">
        <v>0</v>
      </c>
      <c r="T232" s="184">
        <f t="shared" si="3"/>
        <v>0</v>
      </c>
      <c r="AR232" s="23" t="s">
        <v>101</v>
      </c>
      <c r="AT232" s="23" t="s">
        <v>160</v>
      </c>
      <c r="AU232" s="23" t="s">
        <v>82</v>
      </c>
      <c r="AY232" s="23" t="s">
        <v>158</v>
      </c>
      <c r="BE232" s="185">
        <f t="shared" si="4"/>
        <v>0</v>
      </c>
      <c r="BF232" s="185">
        <f t="shared" si="5"/>
        <v>0</v>
      </c>
      <c r="BG232" s="185">
        <f t="shared" si="6"/>
        <v>0</v>
      </c>
      <c r="BH232" s="185">
        <f t="shared" si="7"/>
        <v>0</v>
      </c>
      <c r="BI232" s="185">
        <f t="shared" si="8"/>
        <v>0</v>
      </c>
      <c r="BJ232" s="23" t="s">
        <v>80</v>
      </c>
      <c r="BK232" s="185">
        <f t="shared" si="9"/>
        <v>0</v>
      </c>
      <c r="BL232" s="23" t="s">
        <v>101</v>
      </c>
      <c r="BM232" s="23" t="s">
        <v>404</v>
      </c>
    </row>
    <row r="233" spans="2:65" s="1" customFormat="1" ht="25.5" customHeight="1">
      <c r="B233" s="173"/>
      <c r="C233" s="213" t="s">
        <v>355</v>
      </c>
      <c r="D233" s="213" t="s">
        <v>245</v>
      </c>
      <c r="E233" s="214" t="s">
        <v>405</v>
      </c>
      <c r="F233" s="215" t="s">
        <v>406</v>
      </c>
      <c r="G233" s="216" t="s">
        <v>379</v>
      </c>
      <c r="H233" s="217">
        <v>1</v>
      </c>
      <c r="I233" s="218"/>
      <c r="J233" s="219">
        <f t="shared" si="0"/>
        <v>0</v>
      </c>
      <c r="K233" s="215" t="s">
        <v>164</v>
      </c>
      <c r="L233" s="220"/>
      <c r="M233" s="221" t="s">
        <v>5</v>
      </c>
      <c r="N233" s="222" t="s">
        <v>43</v>
      </c>
      <c r="O233" s="41"/>
      <c r="P233" s="183">
        <f t="shared" si="1"/>
        <v>0</v>
      </c>
      <c r="Q233" s="183">
        <v>1.0999999999999999E-2</v>
      </c>
      <c r="R233" s="183">
        <f t="shared" si="2"/>
        <v>1.0999999999999999E-2</v>
      </c>
      <c r="S233" s="183">
        <v>0</v>
      </c>
      <c r="T233" s="184">
        <f t="shared" si="3"/>
        <v>0</v>
      </c>
      <c r="AR233" s="23" t="s">
        <v>206</v>
      </c>
      <c r="AT233" s="23" t="s">
        <v>245</v>
      </c>
      <c r="AU233" s="23" t="s">
        <v>82</v>
      </c>
      <c r="AY233" s="23" t="s">
        <v>158</v>
      </c>
      <c r="BE233" s="185">
        <f t="shared" si="4"/>
        <v>0</v>
      </c>
      <c r="BF233" s="185">
        <f t="shared" si="5"/>
        <v>0</v>
      </c>
      <c r="BG233" s="185">
        <f t="shared" si="6"/>
        <v>0</v>
      </c>
      <c r="BH233" s="185">
        <f t="shared" si="7"/>
        <v>0</v>
      </c>
      <c r="BI233" s="185">
        <f t="shared" si="8"/>
        <v>0</v>
      </c>
      <c r="BJ233" s="23" t="s">
        <v>80</v>
      </c>
      <c r="BK233" s="185">
        <f t="shared" si="9"/>
        <v>0</v>
      </c>
      <c r="BL233" s="23" t="s">
        <v>101</v>
      </c>
      <c r="BM233" s="23" t="s">
        <v>407</v>
      </c>
    </row>
    <row r="234" spans="2:65" s="1" customFormat="1" ht="16.5" customHeight="1">
      <c r="B234" s="173"/>
      <c r="C234" s="213" t="s">
        <v>408</v>
      </c>
      <c r="D234" s="213" t="s">
        <v>245</v>
      </c>
      <c r="E234" s="214" t="s">
        <v>409</v>
      </c>
      <c r="F234" s="215" t="s">
        <v>410</v>
      </c>
      <c r="G234" s="216" t="s">
        <v>379</v>
      </c>
      <c r="H234" s="217">
        <v>1</v>
      </c>
      <c r="I234" s="218"/>
      <c r="J234" s="219">
        <f t="shared" si="0"/>
        <v>0</v>
      </c>
      <c r="K234" s="215" t="s">
        <v>164</v>
      </c>
      <c r="L234" s="220"/>
      <c r="M234" s="221" t="s">
        <v>5</v>
      </c>
      <c r="N234" s="222" t="s">
        <v>43</v>
      </c>
      <c r="O234" s="41"/>
      <c r="P234" s="183">
        <f t="shared" si="1"/>
        <v>0</v>
      </c>
      <c r="Q234" s="183">
        <v>3.5000000000000001E-3</v>
      </c>
      <c r="R234" s="183">
        <f t="shared" si="2"/>
        <v>3.5000000000000001E-3</v>
      </c>
      <c r="S234" s="183">
        <v>0</v>
      </c>
      <c r="T234" s="184">
        <f t="shared" si="3"/>
        <v>0</v>
      </c>
      <c r="AR234" s="23" t="s">
        <v>206</v>
      </c>
      <c r="AT234" s="23" t="s">
        <v>245</v>
      </c>
      <c r="AU234" s="23" t="s">
        <v>82</v>
      </c>
      <c r="AY234" s="23" t="s">
        <v>158</v>
      </c>
      <c r="BE234" s="185">
        <f t="shared" si="4"/>
        <v>0</v>
      </c>
      <c r="BF234" s="185">
        <f t="shared" si="5"/>
        <v>0</v>
      </c>
      <c r="BG234" s="185">
        <f t="shared" si="6"/>
        <v>0</v>
      </c>
      <c r="BH234" s="185">
        <f t="shared" si="7"/>
        <v>0</v>
      </c>
      <c r="BI234" s="185">
        <f t="shared" si="8"/>
        <v>0</v>
      </c>
      <c r="BJ234" s="23" t="s">
        <v>80</v>
      </c>
      <c r="BK234" s="185">
        <f t="shared" si="9"/>
        <v>0</v>
      </c>
      <c r="BL234" s="23" t="s">
        <v>101</v>
      </c>
      <c r="BM234" s="23" t="s">
        <v>411</v>
      </c>
    </row>
    <row r="235" spans="2:65" s="1" customFormat="1" ht="16.5" customHeight="1">
      <c r="B235" s="173"/>
      <c r="C235" s="174" t="s">
        <v>412</v>
      </c>
      <c r="D235" s="174" t="s">
        <v>160</v>
      </c>
      <c r="E235" s="175" t="s">
        <v>413</v>
      </c>
      <c r="F235" s="176" t="s">
        <v>414</v>
      </c>
      <c r="G235" s="177" t="s">
        <v>283</v>
      </c>
      <c r="H235" s="178">
        <v>99.3</v>
      </c>
      <c r="I235" s="179"/>
      <c r="J235" s="180">
        <f t="shared" si="0"/>
        <v>0</v>
      </c>
      <c r="K235" s="176" t="s">
        <v>164</v>
      </c>
      <c r="L235" s="40"/>
      <c r="M235" s="181" t="s">
        <v>5</v>
      </c>
      <c r="N235" s="182" t="s">
        <v>43</v>
      </c>
      <c r="O235" s="41"/>
      <c r="P235" s="183">
        <f t="shared" si="1"/>
        <v>0</v>
      </c>
      <c r="Q235" s="183">
        <v>0</v>
      </c>
      <c r="R235" s="183">
        <f t="shared" si="2"/>
        <v>0</v>
      </c>
      <c r="S235" s="183">
        <v>0</v>
      </c>
      <c r="T235" s="184">
        <f t="shared" si="3"/>
        <v>0</v>
      </c>
      <c r="AR235" s="23" t="s">
        <v>101</v>
      </c>
      <c r="AT235" s="23" t="s">
        <v>160</v>
      </c>
      <c r="AU235" s="23" t="s">
        <v>82</v>
      </c>
      <c r="AY235" s="23" t="s">
        <v>158</v>
      </c>
      <c r="BE235" s="185">
        <f t="shared" si="4"/>
        <v>0</v>
      </c>
      <c r="BF235" s="185">
        <f t="shared" si="5"/>
        <v>0</v>
      </c>
      <c r="BG235" s="185">
        <f t="shared" si="6"/>
        <v>0</v>
      </c>
      <c r="BH235" s="185">
        <f t="shared" si="7"/>
        <v>0</v>
      </c>
      <c r="BI235" s="185">
        <f t="shared" si="8"/>
        <v>0</v>
      </c>
      <c r="BJ235" s="23" t="s">
        <v>80</v>
      </c>
      <c r="BK235" s="185">
        <f t="shared" si="9"/>
        <v>0</v>
      </c>
      <c r="BL235" s="23" t="s">
        <v>101</v>
      </c>
      <c r="BM235" s="23" t="s">
        <v>415</v>
      </c>
    </row>
    <row r="236" spans="2:65" s="12" customFormat="1" ht="13.5">
      <c r="B236" s="194"/>
      <c r="D236" s="187" t="s">
        <v>166</v>
      </c>
      <c r="E236" s="195" t="s">
        <v>5</v>
      </c>
      <c r="F236" s="196" t="s">
        <v>416</v>
      </c>
      <c r="H236" s="197">
        <v>99.3</v>
      </c>
      <c r="I236" s="198"/>
      <c r="L236" s="194"/>
      <c r="M236" s="199"/>
      <c r="N236" s="200"/>
      <c r="O236" s="200"/>
      <c r="P236" s="200"/>
      <c r="Q236" s="200"/>
      <c r="R236" s="200"/>
      <c r="S236" s="200"/>
      <c r="T236" s="201"/>
      <c r="AT236" s="195" t="s">
        <v>166</v>
      </c>
      <c r="AU236" s="195" t="s">
        <v>82</v>
      </c>
      <c r="AV236" s="12" t="s">
        <v>82</v>
      </c>
      <c r="AW236" s="12" t="s">
        <v>35</v>
      </c>
      <c r="AX236" s="12" t="s">
        <v>80</v>
      </c>
      <c r="AY236" s="195" t="s">
        <v>158</v>
      </c>
    </row>
    <row r="237" spans="2:65" s="1" customFormat="1" ht="16.5" customHeight="1">
      <c r="B237" s="173"/>
      <c r="C237" s="174" t="s">
        <v>417</v>
      </c>
      <c r="D237" s="174" t="s">
        <v>160</v>
      </c>
      <c r="E237" s="175" t="s">
        <v>418</v>
      </c>
      <c r="F237" s="176" t="s">
        <v>419</v>
      </c>
      <c r="G237" s="177" t="s">
        <v>379</v>
      </c>
      <c r="H237" s="178">
        <v>2</v>
      </c>
      <c r="I237" s="179"/>
      <c r="J237" s="180">
        <f t="shared" ref="J237:J246" si="10">ROUND(I237*H237,2)</f>
        <v>0</v>
      </c>
      <c r="K237" s="176" t="s">
        <v>164</v>
      </c>
      <c r="L237" s="40"/>
      <c r="M237" s="181" t="s">
        <v>5</v>
      </c>
      <c r="N237" s="182" t="s">
        <v>43</v>
      </c>
      <c r="O237" s="41"/>
      <c r="P237" s="183">
        <f t="shared" ref="P237:P246" si="11">O237*H237</f>
        <v>0</v>
      </c>
      <c r="Q237" s="183">
        <v>3.9059999999999997E-2</v>
      </c>
      <c r="R237" s="183">
        <f t="shared" ref="R237:R246" si="12">Q237*H237</f>
        <v>7.8119999999999995E-2</v>
      </c>
      <c r="S237" s="183">
        <v>0</v>
      </c>
      <c r="T237" s="184">
        <f t="shared" ref="T237:T246" si="13">S237*H237</f>
        <v>0</v>
      </c>
      <c r="AR237" s="23" t="s">
        <v>101</v>
      </c>
      <c r="AT237" s="23" t="s">
        <v>160</v>
      </c>
      <c r="AU237" s="23" t="s">
        <v>82</v>
      </c>
      <c r="AY237" s="23" t="s">
        <v>158</v>
      </c>
      <c r="BE237" s="185">
        <f t="shared" ref="BE237:BE246" si="14">IF(N237="základní",J237,0)</f>
        <v>0</v>
      </c>
      <c r="BF237" s="185">
        <f t="shared" ref="BF237:BF246" si="15">IF(N237="snížená",J237,0)</f>
        <v>0</v>
      </c>
      <c r="BG237" s="185">
        <f t="shared" ref="BG237:BG246" si="16">IF(N237="zákl. přenesená",J237,0)</f>
        <v>0</v>
      </c>
      <c r="BH237" s="185">
        <f t="shared" ref="BH237:BH246" si="17">IF(N237="sníž. přenesená",J237,0)</f>
        <v>0</v>
      </c>
      <c r="BI237" s="185">
        <f t="shared" ref="BI237:BI246" si="18">IF(N237="nulová",J237,0)</f>
        <v>0</v>
      </c>
      <c r="BJ237" s="23" t="s">
        <v>80</v>
      </c>
      <c r="BK237" s="185">
        <f t="shared" ref="BK237:BK246" si="19">ROUND(I237*H237,2)</f>
        <v>0</v>
      </c>
      <c r="BL237" s="23" t="s">
        <v>101</v>
      </c>
      <c r="BM237" s="23" t="s">
        <v>420</v>
      </c>
    </row>
    <row r="238" spans="2:65" s="1" customFormat="1" ht="25.5" customHeight="1">
      <c r="B238" s="173"/>
      <c r="C238" s="174" t="s">
        <v>421</v>
      </c>
      <c r="D238" s="174" t="s">
        <v>160</v>
      </c>
      <c r="E238" s="175" t="s">
        <v>422</v>
      </c>
      <c r="F238" s="176" t="s">
        <v>423</v>
      </c>
      <c r="G238" s="177" t="s">
        <v>379</v>
      </c>
      <c r="H238" s="178">
        <v>2</v>
      </c>
      <c r="I238" s="179"/>
      <c r="J238" s="180">
        <f t="shared" si="10"/>
        <v>0</v>
      </c>
      <c r="K238" s="176" t="s">
        <v>164</v>
      </c>
      <c r="L238" s="40"/>
      <c r="M238" s="181" t="s">
        <v>5</v>
      </c>
      <c r="N238" s="182" t="s">
        <v>43</v>
      </c>
      <c r="O238" s="41"/>
      <c r="P238" s="183">
        <f t="shared" si="11"/>
        <v>0</v>
      </c>
      <c r="Q238" s="183">
        <v>6.3869999999999996E-2</v>
      </c>
      <c r="R238" s="183">
        <f t="shared" si="12"/>
        <v>0.12773999999999999</v>
      </c>
      <c r="S238" s="183">
        <v>0</v>
      </c>
      <c r="T238" s="184">
        <f t="shared" si="13"/>
        <v>0</v>
      </c>
      <c r="AR238" s="23" t="s">
        <v>101</v>
      </c>
      <c r="AT238" s="23" t="s">
        <v>160</v>
      </c>
      <c r="AU238" s="23" t="s">
        <v>82</v>
      </c>
      <c r="AY238" s="23" t="s">
        <v>158</v>
      </c>
      <c r="BE238" s="185">
        <f t="shared" si="14"/>
        <v>0</v>
      </c>
      <c r="BF238" s="185">
        <f t="shared" si="15"/>
        <v>0</v>
      </c>
      <c r="BG238" s="185">
        <f t="shared" si="16"/>
        <v>0</v>
      </c>
      <c r="BH238" s="185">
        <f t="shared" si="17"/>
        <v>0</v>
      </c>
      <c r="BI238" s="185">
        <f t="shared" si="18"/>
        <v>0</v>
      </c>
      <c r="BJ238" s="23" t="s">
        <v>80</v>
      </c>
      <c r="BK238" s="185">
        <f t="shared" si="19"/>
        <v>0</v>
      </c>
      <c r="BL238" s="23" t="s">
        <v>101</v>
      </c>
      <c r="BM238" s="23" t="s">
        <v>424</v>
      </c>
    </row>
    <row r="239" spans="2:65" s="1" customFormat="1" ht="25.5" customHeight="1">
      <c r="B239" s="173"/>
      <c r="C239" s="174" t="s">
        <v>425</v>
      </c>
      <c r="D239" s="174" t="s">
        <v>160</v>
      </c>
      <c r="E239" s="175" t="s">
        <v>426</v>
      </c>
      <c r="F239" s="176" t="s">
        <v>427</v>
      </c>
      <c r="G239" s="177" t="s">
        <v>379</v>
      </c>
      <c r="H239" s="178">
        <v>3</v>
      </c>
      <c r="I239" s="179"/>
      <c r="J239" s="180">
        <f t="shared" si="10"/>
        <v>0</v>
      </c>
      <c r="K239" s="176" t="s">
        <v>164</v>
      </c>
      <c r="L239" s="40"/>
      <c r="M239" s="181" t="s">
        <v>5</v>
      </c>
      <c r="N239" s="182" t="s">
        <v>43</v>
      </c>
      <c r="O239" s="41"/>
      <c r="P239" s="183">
        <f t="shared" si="11"/>
        <v>0</v>
      </c>
      <c r="Q239" s="183">
        <v>6.1999999999999998E-3</v>
      </c>
      <c r="R239" s="183">
        <f t="shared" si="12"/>
        <v>1.8599999999999998E-2</v>
      </c>
      <c r="S239" s="183">
        <v>0</v>
      </c>
      <c r="T239" s="184">
        <f t="shared" si="13"/>
        <v>0</v>
      </c>
      <c r="AR239" s="23" t="s">
        <v>101</v>
      </c>
      <c r="AT239" s="23" t="s">
        <v>160</v>
      </c>
      <c r="AU239" s="23" t="s">
        <v>82</v>
      </c>
      <c r="AY239" s="23" t="s">
        <v>158</v>
      </c>
      <c r="BE239" s="185">
        <f t="shared" si="14"/>
        <v>0</v>
      </c>
      <c r="BF239" s="185">
        <f t="shared" si="15"/>
        <v>0</v>
      </c>
      <c r="BG239" s="185">
        <f t="shared" si="16"/>
        <v>0</v>
      </c>
      <c r="BH239" s="185">
        <f t="shared" si="17"/>
        <v>0</v>
      </c>
      <c r="BI239" s="185">
        <f t="shared" si="18"/>
        <v>0</v>
      </c>
      <c r="BJ239" s="23" t="s">
        <v>80</v>
      </c>
      <c r="BK239" s="185">
        <f t="shared" si="19"/>
        <v>0</v>
      </c>
      <c r="BL239" s="23" t="s">
        <v>101</v>
      </c>
      <c r="BM239" s="23" t="s">
        <v>428</v>
      </c>
    </row>
    <row r="240" spans="2:65" s="1" customFormat="1" ht="25.5" customHeight="1">
      <c r="B240" s="173"/>
      <c r="C240" s="174" t="s">
        <v>429</v>
      </c>
      <c r="D240" s="174" t="s">
        <v>160</v>
      </c>
      <c r="E240" s="175" t="s">
        <v>430</v>
      </c>
      <c r="F240" s="176" t="s">
        <v>431</v>
      </c>
      <c r="G240" s="177" t="s">
        <v>379</v>
      </c>
      <c r="H240" s="178">
        <v>1</v>
      </c>
      <c r="I240" s="179"/>
      <c r="J240" s="180">
        <f t="shared" si="10"/>
        <v>0</v>
      </c>
      <c r="K240" s="176" t="s">
        <v>164</v>
      </c>
      <c r="L240" s="40"/>
      <c r="M240" s="181" t="s">
        <v>5</v>
      </c>
      <c r="N240" s="182" t="s">
        <v>43</v>
      </c>
      <c r="O240" s="41"/>
      <c r="P240" s="183">
        <f t="shared" si="11"/>
        <v>0</v>
      </c>
      <c r="Q240" s="183">
        <v>1.0279999999999999E-2</v>
      </c>
      <c r="R240" s="183">
        <f t="shared" si="12"/>
        <v>1.0279999999999999E-2</v>
      </c>
      <c r="S240" s="183">
        <v>0</v>
      </c>
      <c r="T240" s="184">
        <f t="shared" si="13"/>
        <v>0</v>
      </c>
      <c r="AR240" s="23" t="s">
        <v>101</v>
      </c>
      <c r="AT240" s="23" t="s">
        <v>160</v>
      </c>
      <c r="AU240" s="23" t="s">
        <v>82</v>
      </c>
      <c r="AY240" s="23" t="s">
        <v>158</v>
      </c>
      <c r="BE240" s="185">
        <f t="shared" si="14"/>
        <v>0</v>
      </c>
      <c r="BF240" s="185">
        <f t="shared" si="15"/>
        <v>0</v>
      </c>
      <c r="BG240" s="185">
        <f t="shared" si="16"/>
        <v>0</v>
      </c>
      <c r="BH240" s="185">
        <f t="shared" si="17"/>
        <v>0</v>
      </c>
      <c r="BI240" s="185">
        <f t="shared" si="18"/>
        <v>0</v>
      </c>
      <c r="BJ240" s="23" t="s">
        <v>80</v>
      </c>
      <c r="BK240" s="185">
        <f t="shared" si="19"/>
        <v>0</v>
      </c>
      <c r="BL240" s="23" t="s">
        <v>101</v>
      </c>
      <c r="BM240" s="23" t="s">
        <v>432</v>
      </c>
    </row>
    <row r="241" spans="2:65" s="1" customFormat="1" ht="25.5" customHeight="1">
      <c r="B241" s="173"/>
      <c r="C241" s="174" t="s">
        <v>433</v>
      </c>
      <c r="D241" s="174" t="s">
        <v>160</v>
      </c>
      <c r="E241" s="175" t="s">
        <v>434</v>
      </c>
      <c r="F241" s="176" t="s">
        <v>435</v>
      </c>
      <c r="G241" s="177" t="s">
        <v>379</v>
      </c>
      <c r="H241" s="178">
        <v>4</v>
      </c>
      <c r="I241" s="179"/>
      <c r="J241" s="180">
        <f t="shared" si="10"/>
        <v>0</v>
      </c>
      <c r="K241" s="176" t="s">
        <v>164</v>
      </c>
      <c r="L241" s="40"/>
      <c r="M241" s="181" t="s">
        <v>5</v>
      </c>
      <c r="N241" s="182" t="s">
        <v>43</v>
      </c>
      <c r="O241" s="41"/>
      <c r="P241" s="183">
        <f t="shared" si="11"/>
        <v>0</v>
      </c>
      <c r="Q241" s="183">
        <v>0</v>
      </c>
      <c r="R241" s="183">
        <f t="shared" si="12"/>
        <v>0</v>
      </c>
      <c r="S241" s="183">
        <v>0</v>
      </c>
      <c r="T241" s="184">
        <f t="shared" si="13"/>
        <v>0</v>
      </c>
      <c r="AR241" s="23" t="s">
        <v>101</v>
      </c>
      <c r="AT241" s="23" t="s">
        <v>160</v>
      </c>
      <c r="AU241" s="23" t="s">
        <v>82</v>
      </c>
      <c r="AY241" s="23" t="s">
        <v>158</v>
      </c>
      <c r="BE241" s="185">
        <f t="shared" si="14"/>
        <v>0</v>
      </c>
      <c r="BF241" s="185">
        <f t="shared" si="15"/>
        <v>0</v>
      </c>
      <c r="BG241" s="185">
        <f t="shared" si="16"/>
        <v>0</v>
      </c>
      <c r="BH241" s="185">
        <f t="shared" si="17"/>
        <v>0</v>
      </c>
      <c r="BI241" s="185">
        <f t="shared" si="18"/>
        <v>0</v>
      </c>
      <c r="BJ241" s="23" t="s">
        <v>80</v>
      </c>
      <c r="BK241" s="185">
        <f t="shared" si="19"/>
        <v>0</v>
      </c>
      <c r="BL241" s="23" t="s">
        <v>101</v>
      </c>
      <c r="BM241" s="23" t="s">
        <v>436</v>
      </c>
    </row>
    <row r="242" spans="2:65" s="1" customFormat="1" ht="25.5" customHeight="1">
      <c r="B242" s="173"/>
      <c r="C242" s="174" t="s">
        <v>437</v>
      </c>
      <c r="D242" s="174" t="s">
        <v>160</v>
      </c>
      <c r="E242" s="175" t="s">
        <v>438</v>
      </c>
      <c r="F242" s="176" t="s">
        <v>439</v>
      </c>
      <c r="G242" s="177" t="s">
        <v>379</v>
      </c>
      <c r="H242" s="178">
        <v>4</v>
      </c>
      <c r="I242" s="179"/>
      <c r="J242" s="180">
        <f t="shared" si="10"/>
        <v>0</v>
      </c>
      <c r="K242" s="176" t="s">
        <v>164</v>
      </c>
      <c r="L242" s="40"/>
      <c r="M242" s="181" t="s">
        <v>5</v>
      </c>
      <c r="N242" s="182" t="s">
        <v>43</v>
      </c>
      <c r="O242" s="41"/>
      <c r="P242" s="183">
        <f t="shared" si="11"/>
        <v>0</v>
      </c>
      <c r="Q242" s="183">
        <v>2.929E-2</v>
      </c>
      <c r="R242" s="183">
        <f t="shared" si="12"/>
        <v>0.11716</v>
      </c>
      <c r="S242" s="183">
        <v>0</v>
      </c>
      <c r="T242" s="184">
        <f t="shared" si="13"/>
        <v>0</v>
      </c>
      <c r="AR242" s="23" t="s">
        <v>101</v>
      </c>
      <c r="AT242" s="23" t="s">
        <v>160</v>
      </c>
      <c r="AU242" s="23" t="s">
        <v>82</v>
      </c>
      <c r="AY242" s="23" t="s">
        <v>158</v>
      </c>
      <c r="BE242" s="185">
        <f t="shared" si="14"/>
        <v>0</v>
      </c>
      <c r="BF242" s="185">
        <f t="shared" si="15"/>
        <v>0</v>
      </c>
      <c r="BG242" s="185">
        <f t="shared" si="16"/>
        <v>0</v>
      </c>
      <c r="BH242" s="185">
        <f t="shared" si="17"/>
        <v>0</v>
      </c>
      <c r="BI242" s="185">
        <f t="shared" si="18"/>
        <v>0</v>
      </c>
      <c r="BJ242" s="23" t="s">
        <v>80</v>
      </c>
      <c r="BK242" s="185">
        <f t="shared" si="19"/>
        <v>0</v>
      </c>
      <c r="BL242" s="23" t="s">
        <v>101</v>
      </c>
      <c r="BM242" s="23" t="s">
        <v>440</v>
      </c>
    </row>
    <row r="243" spans="2:65" s="1" customFormat="1" ht="16.5" customHeight="1">
      <c r="B243" s="173"/>
      <c r="C243" s="174" t="s">
        <v>441</v>
      </c>
      <c r="D243" s="174" t="s">
        <v>160</v>
      </c>
      <c r="E243" s="175" t="s">
        <v>442</v>
      </c>
      <c r="F243" s="176" t="s">
        <v>443</v>
      </c>
      <c r="G243" s="177" t="s">
        <v>379</v>
      </c>
      <c r="H243" s="178">
        <v>1</v>
      </c>
      <c r="I243" s="179"/>
      <c r="J243" s="180">
        <f t="shared" si="10"/>
        <v>0</v>
      </c>
      <c r="K243" s="176" t="s">
        <v>164</v>
      </c>
      <c r="L243" s="40"/>
      <c r="M243" s="181" t="s">
        <v>5</v>
      </c>
      <c r="N243" s="182" t="s">
        <v>43</v>
      </c>
      <c r="O243" s="41"/>
      <c r="P243" s="183">
        <f t="shared" si="11"/>
        <v>0</v>
      </c>
      <c r="Q243" s="183">
        <v>0.12303</v>
      </c>
      <c r="R243" s="183">
        <f t="shared" si="12"/>
        <v>0.12303</v>
      </c>
      <c r="S243" s="183">
        <v>0</v>
      </c>
      <c r="T243" s="184">
        <f t="shared" si="13"/>
        <v>0</v>
      </c>
      <c r="AR243" s="23" t="s">
        <v>101</v>
      </c>
      <c r="AT243" s="23" t="s">
        <v>160</v>
      </c>
      <c r="AU243" s="23" t="s">
        <v>82</v>
      </c>
      <c r="AY243" s="23" t="s">
        <v>158</v>
      </c>
      <c r="BE243" s="185">
        <f t="shared" si="14"/>
        <v>0</v>
      </c>
      <c r="BF243" s="185">
        <f t="shared" si="15"/>
        <v>0</v>
      </c>
      <c r="BG243" s="185">
        <f t="shared" si="16"/>
        <v>0</v>
      </c>
      <c r="BH243" s="185">
        <f t="shared" si="17"/>
        <v>0</v>
      </c>
      <c r="BI243" s="185">
        <f t="shared" si="18"/>
        <v>0</v>
      </c>
      <c r="BJ243" s="23" t="s">
        <v>80</v>
      </c>
      <c r="BK243" s="185">
        <f t="shared" si="19"/>
        <v>0</v>
      </c>
      <c r="BL243" s="23" t="s">
        <v>101</v>
      </c>
      <c r="BM243" s="23" t="s">
        <v>444</v>
      </c>
    </row>
    <row r="244" spans="2:65" s="1" customFormat="1" ht="25.5" customHeight="1">
      <c r="B244" s="173"/>
      <c r="C244" s="213" t="s">
        <v>445</v>
      </c>
      <c r="D244" s="213" t="s">
        <v>245</v>
      </c>
      <c r="E244" s="214" t="s">
        <v>446</v>
      </c>
      <c r="F244" s="215" t="s">
        <v>447</v>
      </c>
      <c r="G244" s="216" t="s">
        <v>379</v>
      </c>
      <c r="H244" s="217">
        <v>1</v>
      </c>
      <c r="I244" s="218"/>
      <c r="J244" s="219">
        <f t="shared" si="10"/>
        <v>0</v>
      </c>
      <c r="K244" s="215" t="s">
        <v>164</v>
      </c>
      <c r="L244" s="220"/>
      <c r="M244" s="221" t="s">
        <v>5</v>
      </c>
      <c r="N244" s="222" t="s">
        <v>43</v>
      </c>
      <c r="O244" s="41"/>
      <c r="P244" s="183">
        <f t="shared" si="11"/>
        <v>0</v>
      </c>
      <c r="Q244" s="183">
        <v>1.3299999999999999E-2</v>
      </c>
      <c r="R244" s="183">
        <f t="shared" si="12"/>
        <v>1.3299999999999999E-2</v>
      </c>
      <c r="S244" s="183">
        <v>0</v>
      </c>
      <c r="T244" s="184">
        <f t="shared" si="13"/>
        <v>0</v>
      </c>
      <c r="AR244" s="23" t="s">
        <v>206</v>
      </c>
      <c r="AT244" s="23" t="s">
        <v>245</v>
      </c>
      <c r="AU244" s="23" t="s">
        <v>82</v>
      </c>
      <c r="AY244" s="23" t="s">
        <v>158</v>
      </c>
      <c r="BE244" s="185">
        <f t="shared" si="14"/>
        <v>0</v>
      </c>
      <c r="BF244" s="185">
        <f t="shared" si="15"/>
        <v>0</v>
      </c>
      <c r="BG244" s="185">
        <f t="shared" si="16"/>
        <v>0</v>
      </c>
      <c r="BH244" s="185">
        <f t="shared" si="17"/>
        <v>0</v>
      </c>
      <c r="BI244" s="185">
        <f t="shared" si="18"/>
        <v>0</v>
      </c>
      <c r="BJ244" s="23" t="s">
        <v>80</v>
      </c>
      <c r="BK244" s="185">
        <f t="shared" si="19"/>
        <v>0</v>
      </c>
      <c r="BL244" s="23" t="s">
        <v>101</v>
      </c>
      <c r="BM244" s="23" t="s">
        <v>448</v>
      </c>
    </row>
    <row r="245" spans="2:65" s="1" customFormat="1" ht="16.5" customHeight="1">
      <c r="B245" s="173"/>
      <c r="C245" s="213" t="s">
        <v>449</v>
      </c>
      <c r="D245" s="213" t="s">
        <v>245</v>
      </c>
      <c r="E245" s="214" t="s">
        <v>450</v>
      </c>
      <c r="F245" s="215" t="s">
        <v>451</v>
      </c>
      <c r="G245" s="216" t="s">
        <v>452</v>
      </c>
      <c r="H245" s="217">
        <v>1</v>
      </c>
      <c r="I245" s="218"/>
      <c r="J245" s="219">
        <f t="shared" si="10"/>
        <v>0</v>
      </c>
      <c r="K245" s="215" t="s">
        <v>5</v>
      </c>
      <c r="L245" s="220"/>
      <c r="M245" s="221" t="s">
        <v>5</v>
      </c>
      <c r="N245" s="222" t="s">
        <v>43</v>
      </c>
      <c r="O245" s="41"/>
      <c r="P245" s="183">
        <f t="shared" si="11"/>
        <v>0</v>
      </c>
      <c r="Q245" s="183">
        <v>0</v>
      </c>
      <c r="R245" s="183">
        <f t="shared" si="12"/>
        <v>0</v>
      </c>
      <c r="S245" s="183">
        <v>0</v>
      </c>
      <c r="T245" s="184">
        <f t="shared" si="13"/>
        <v>0</v>
      </c>
      <c r="AR245" s="23" t="s">
        <v>206</v>
      </c>
      <c r="AT245" s="23" t="s">
        <v>245</v>
      </c>
      <c r="AU245" s="23" t="s">
        <v>82</v>
      </c>
      <c r="AY245" s="23" t="s">
        <v>158</v>
      </c>
      <c r="BE245" s="185">
        <f t="shared" si="14"/>
        <v>0</v>
      </c>
      <c r="BF245" s="185">
        <f t="shared" si="15"/>
        <v>0</v>
      </c>
      <c r="BG245" s="185">
        <f t="shared" si="16"/>
        <v>0</v>
      </c>
      <c r="BH245" s="185">
        <f t="shared" si="17"/>
        <v>0</v>
      </c>
      <c r="BI245" s="185">
        <f t="shared" si="18"/>
        <v>0</v>
      </c>
      <c r="BJ245" s="23" t="s">
        <v>80</v>
      </c>
      <c r="BK245" s="185">
        <f t="shared" si="19"/>
        <v>0</v>
      </c>
      <c r="BL245" s="23" t="s">
        <v>101</v>
      </c>
      <c r="BM245" s="23" t="s">
        <v>453</v>
      </c>
    </row>
    <row r="246" spans="2:65" s="1" customFormat="1" ht="25.5" customHeight="1">
      <c r="B246" s="173"/>
      <c r="C246" s="174" t="s">
        <v>454</v>
      </c>
      <c r="D246" s="174" t="s">
        <v>160</v>
      </c>
      <c r="E246" s="175" t="s">
        <v>455</v>
      </c>
      <c r="F246" s="176" t="s">
        <v>456</v>
      </c>
      <c r="G246" s="177" t="s">
        <v>178</v>
      </c>
      <c r="H246" s="178">
        <v>9.2690000000000001</v>
      </c>
      <c r="I246" s="179"/>
      <c r="J246" s="180">
        <f t="shared" si="10"/>
        <v>0</v>
      </c>
      <c r="K246" s="176" t="s">
        <v>164</v>
      </c>
      <c r="L246" s="40"/>
      <c r="M246" s="181" t="s">
        <v>5</v>
      </c>
      <c r="N246" s="182" t="s">
        <v>43</v>
      </c>
      <c r="O246" s="41"/>
      <c r="P246" s="183">
        <f t="shared" si="11"/>
        <v>0</v>
      </c>
      <c r="Q246" s="183">
        <v>0</v>
      </c>
      <c r="R246" s="183">
        <f t="shared" si="12"/>
        <v>0</v>
      </c>
      <c r="S246" s="183">
        <v>0</v>
      </c>
      <c r="T246" s="184">
        <f t="shared" si="13"/>
        <v>0</v>
      </c>
      <c r="AR246" s="23" t="s">
        <v>101</v>
      </c>
      <c r="AT246" s="23" t="s">
        <v>160</v>
      </c>
      <c r="AU246" s="23" t="s">
        <v>82</v>
      </c>
      <c r="AY246" s="23" t="s">
        <v>158</v>
      </c>
      <c r="BE246" s="185">
        <f t="shared" si="14"/>
        <v>0</v>
      </c>
      <c r="BF246" s="185">
        <f t="shared" si="15"/>
        <v>0</v>
      </c>
      <c r="BG246" s="185">
        <f t="shared" si="16"/>
        <v>0</v>
      </c>
      <c r="BH246" s="185">
        <f t="shared" si="17"/>
        <v>0</v>
      </c>
      <c r="BI246" s="185">
        <f t="shared" si="18"/>
        <v>0</v>
      </c>
      <c r="BJ246" s="23" t="s">
        <v>80</v>
      </c>
      <c r="BK246" s="185">
        <f t="shared" si="19"/>
        <v>0</v>
      </c>
      <c r="BL246" s="23" t="s">
        <v>101</v>
      </c>
      <c r="BM246" s="23" t="s">
        <v>457</v>
      </c>
    </row>
    <row r="247" spans="2:65" s="11" customFormat="1" ht="13.5">
      <c r="B247" s="186"/>
      <c r="D247" s="187" t="s">
        <v>166</v>
      </c>
      <c r="E247" s="188" t="s">
        <v>5</v>
      </c>
      <c r="F247" s="189" t="s">
        <v>315</v>
      </c>
      <c r="H247" s="188" t="s">
        <v>5</v>
      </c>
      <c r="I247" s="190"/>
      <c r="L247" s="186"/>
      <c r="M247" s="191"/>
      <c r="N247" s="192"/>
      <c r="O247" s="192"/>
      <c r="P247" s="192"/>
      <c r="Q247" s="192"/>
      <c r="R247" s="192"/>
      <c r="S247" s="192"/>
      <c r="T247" s="193"/>
      <c r="AT247" s="188" t="s">
        <v>166</v>
      </c>
      <c r="AU247" s="188" t="s">
        <v>82</v>
      </c>
      <c r="AV247" s="11" t="s">
        <v>80</v>
      </c>
      <c r="AW247" s="11" t="s">
        <v>35</v>
      </c>
      <c r="AX247" s="11" t="s">
        <v>72</v>
      </c>
      <c r="AY247" s="188" t="s">
        <v>158</v>
      </c>
    </row>
    <row r="248" spans="2:65" s="12" customFormat="1" ht="13.5">
      <c r="B248" s="194"/>
      <c r="D248" s="187" t="s">
        <v>166</v>
      </c>
      <c r="E248" s="195" t="s">
        <v>5</v>
      </c>
      <c r="F248" s="196" t="s">
        <v>458</v>
      </c>
      <c r="H248" s="197">
        <v>6.12</v>
      </c>
      <c r="I248" s="198"/>
      <c r="L248" s="194"/>
      <c r="M248" s="199"/>
      <c r="N248" s="200"/>
      <c r="O248" s="200"/>
      <c r="P248" s="200"/>
      <c r="Q248" s="200"/>
      <c r="R248" s="200"/>
      <c r="S248" s="200"/>
      <c r="T248" s="201"/>
      <c r="AT248" s="195" t="s">
        <v>166</v>
      </c>
      <c r="AU248" s="195" t="s">
        <v>82</v>
      </c>
      <c r="AV248" s="12" t="s">
        <v>82</v>
      </c>
      <c r="AW248" s="12" t="s">
        <v>35</v>
      </c>
      <c r="AX248" s="12" t="s">
        <v>72</v>
      </c>
      <c r="AY248" s="195" t="s">
        <v>158</v>
      </c>
    </row>
    <row r="249" spans="2:65" s="12" customFormat="1" ht="13.5">
      <c r="B249" s="194"/>
      <c r="D249" s="187" t="s">
        <v>166</v>
      </c>
      <c r="E249" s="195" t="s">
        <v>5</v>
      </c>
      <c r="F249" s="196" t="s">
        <v>459</v>
      </c>
      <c r="H249" s="197">
        <v>1.8</v>
      </c>
      <c r="I249" s="198"/>
      <c r="L249" s="194"/>
      <c r="M249" s="199"/>
      <c r="N249" s="200"/>
      <c r="O249" s="200"/>
      <c r="P249" s="200"/>
      <c r="Q249" s="200"/>
      <c r="R249" s="200"/>
      <c r="S249" s="200"/>
      <c r="T249" s="201"/>
      <c r="AT249" s="195" t="s">
        <v>166</v>
      </c>
      <c r="AU249" s="195" t="s">
        <v>82</v>
      </c>
      <c r="AV249" s="12" t="s">
        <v>82</v>
      </c>
      <c r="AW249" s="12" t="s">
        <v>35</v>
      </c>
      <c r="AX249" s="12" t="s">
        <v>72</v>
      </c>
      <c r="AY249" s="195" t="s">
        <v>158</v>
      </c>
    </row>
    <row r="250" spans="2:65" s="11" customFormat="1" ht="13.5">
      <c r="B250" s="186"/>
      <c r="D250" s="187" t="s">
        <v>166</v>
      </c>
      <c r="E250" s="188" t="s">
        <v>5</v>
      </c>
      <c r="F250" s="189" t="s">
        <v>318</v>
      </c>
      <c r="H250" s="188" t="s">
        <v>5</v>
      </c>
      <c r="I250" s="190"/>
      <c r="L250" s="186"/>
      <c r="M250" s="191"/>
      <c r="N250" s="192"/>
      <c r="O250" s="192"/>
      <c r="P250" s="192"/>
      <c r="Q250" s="192"/>
      <c r="R250" s="192"/>
      <c r="S250" s="192"/>
      <c r="T250" s="193"/>
      <c r="AT250" s="188" t="s">
        <v>166</v>
      </c>
      <c r="AU250" s="188" t="s">
        <v>82</v>
      </c>
      <c r="AV250" s="11" t="s">
        <v>80</v>
      </c>
      <c r="AW250" s="11" t="s">
        <v>35</v>
      </c>
      <c r="AX250" s="11" t="s">
        <v>72</v>
      </c>
      <c r="AY250" s="188" t="s">
        <v>158</v>
      </c>
    </row>
    <row r="251" spans="2:65" s="12" customFormat="1" ht="13.5">
      <c r="B251" s="194"/>
      <c r="D251" s="187" t="s">
        <v>166</v>
      </c>
      <c r="E251" s="195" t="s">
        <v>5</v>
      </c>
      <c r="F251" s="196" t="s">
        <v>460</v>
      </c>
      <c r="H251" s="197">
        <v>1.349</v>
      </c>
      <c r="I251" s="198"/>
      <c r="L251" s="194"/>
      <c r="M251" s="199"/>
      <c r="N251" s="200"/>
      <c r="O251" s="200"/>
      <c r="P251" s="200"/>
      <c r="Q251" s="200"/>
      <c r="R251" s="200"/>
      <c r="S251" s="200"/>
      <c r="T251" s="201"/>
      <c r="AT251" s="195" t="s">
        <v>166</v>
      </c>
      <c r="AU251" s="195" t="s">
        <v>82</v>
      </c>
      <c r="AV251" s="12" t="s">
        <v>82</v>
      </c>
      <c r="AW251" s="12" t="s">
        <v>35</v>
      </c>
      <c r="AX251" s="12" t="s">
        <v>72</v>
      </c>
      <c r="AY251" s="195" t="s">
        <v>158</v>
      </c>
    </row>
    <row r="252" spans="2:65" s="13" customFormat="1" ht="13.5">
      <c r="B252" s="202"/>
      <c r="D252" s="187" t="s">
        <v>166</v>
      </c>
      <c r="E252" s="203" t="s">
        <v>5</v>
      </c>
      <c r="F252" s="204" t="s">
        <v>169</v>
      </c>
      <c r="H252" s="205">
        <v>9.2690000000000001</v>
      </c>
      <c r="I252" s="206"/>
      <c r="L252" s="202"/>
      <c r="M252" s="207"/>
      <c r="N252" s="208"/>
      <c r="O252" s="208"/>
      <c r="P252" s="208"/>
      <c r="Q252" s="208"/>
      <c r="R252" s="208"/>
      <c r="S252" s="208"/>
      <c r="T252" s="209"/>
      <c r="AT252" s="203" t="s">
        <v>166</v>
      </c>
      <c r="AU252" s="203" t="s">
        <v>82</v>
      </c>
      <c r="AV252" s="13" t="s">
        <v>101</v>
      </c>
      <c r="AW252" s="13" t="s">
        <v>35</v>
      </c>
      <c r="AX252" s="13" t="s">
        <v>80</v>
      </c>
      <c r="AY252" s="203" t="s">
        <v>158</v>
      </c>
    </row>
    <row r="253" spans="2:65" s="1" customFormat="1" ht="16.5" customHeight="1">
      <c r="B253" s="173"/>
      <c r="C253" s="174" t="s">
        <v>461</v>
      </c>
      <c r="D253" s="174" t="s">
        <v>160</v>
      </c>
      <c r="E253" s="175" t="s">
        <v>462</v>
      </c>
      <c r="F253" s="176" t="s">
        <v>463</v>
      </c>
      <c r="G253" s="177" t="s">
        <v>283</v>
      </c>
      <c r="H253" s="178">
        <v>99.3</v>
      </c>
      <c r="I253" s="179"/>
      <c r="J253" s="180">
        <f>ROUND(I253*H253,2)</f>
        <v>0</v>
      </c>
      <c r="K253" s="176" t="s">
        <v>164</v>
      </c>
      <c r="L253" s="40"/>
      <c r="M253" s="181" t="s">
        <v>5</v>
      </c>
      <c r="N253" s="182" t="s">
        <v>43</v>
      </c>
      <c r="O253" s="41"/>
      <c r="P253" s="183">
        <f>O253*H253</f>
        <v>0</v>
      </c>
      <c r="Q253" s="183">
        <v>1.9000000000000001E-4</v>
      </c>
      <c r="R253" s="183">
        <f>Q253*H253</f>
        <v>1.8867000000000002E-2</v>
      </c>
      <c r="S253" s="183">
        <v>0</v>
      </c>
      <c r="T253" s="184">
        <f>S253*H253</f>
        <v>0</v>
      </c>
      <c r="AR253" s="23" t="s">
        <v>101</v>
      </c>
      <c r="AT253" s="23" t="s">
        <v>160</v>
      </c>
      <c r="AU253" s="23" t="s">
        <v>82</v>
      </c>
      <c r="AY253" s="23" t="s">
        <v>158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23" t="s">
        <v>80</v>
      </c>
      <c r="BK253" s="185">
        <f>ROUND(I253*H253,2)</f>
        <v>0</v>
      </c>
      <c r="BL253" s="23" t="s">
        <v>101</v>
      </c>
      <c r="BM253" s="23" t="s">
        <v>464</v>
      </c>
    </row>
    <row r="254" spans="2:65" s="1" customFormat="1" ht="16.5" customHeight="1">
      <c r="B254" s="173"/>
      <c r="C254" s="174" t="s">
        <v>465</v>
      </c>
      <c r="D254" s="174" t="s">
        <v>160</v>
      </c>
      <c r="E254" s="175" t="s">
        <v>466</v>
      </c>
      <c r="F254" s="176" t="s">
        <v>467</v>
      </c>
      <c r="G254" s="177" t="s">
        <v>283</v>
      </c>
      <c r="H254" s="178">
        <v>99.3</v>
      </c>
      <c r="I254" s="179"/>
      <c r="J254" s="180">
        <f>ROUND(I254*H254,2)</f>
        <v>0</v>
      </c>
      <c r="K254" s="176" t="s">
        <v>164</v>
      </c>
      <c r="L254" s="40"/>
      <c r="M254" s="181" t="s">
        <v>5</v>
      </c>
      <c r="N254" s="182" t="s">
        <v>43</v>
      </c>
      <c r="O254" s="41"/>
      <c r="P254" s="183">
        <f>O254*H254</f>
        <v>0</v>
      </c>
      <c r="Q254" s="183">
        <v>6.0000000000000002E-5</v>
      </c>
      <c r="R254" s="183">
        <f>Q254*H254</f>
        <v>5.9579999999999998E-3</v>
      </c>
      <c r="S254" s="183">
        <v>0</v>
      </c>
      <c r="T254" s="184">
        <f>S254*H254</f>
        <v>0</v>
      </c>
      <c r="AR254" s="23" t="s">
        <v>101</v>
      </c>
      <c r="AT254" s="23" t="s">
        <v>160</v>
      </c>
      <c r="AU254" s="23" t="s">
        <v>82</v>
      </c>
      <c r="AY254" s="23" t="s">
        <v>158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23" t="s">
        <v>80</v>
      </c>
      <c r="BK254" s="185">
        <f>ROUND(I254*H254,2)</f>
        <v>0</v>
      </c>
      <c r="BL254" s="23" t="s">
        <v>101</v>
      </c>
      <c r="BM254" s="23" t="s">
        <v>468</v>
      </c>
    </row>
    <row r="255" spans="2:65" s="12" customFormat="1" ht="13.5">
      <c r="B255" s="194"/>
      <c r="D255" s="187" t="s">
        <v>166</v>
      </c>
      <c r="E255" s="195" t="s">
        <v>5</v>
      </c>
      <c r="F255" s="196" t="s">
        <v>416</v>
      </c>
      <c r="H255" s="197">
        <v>99.3</v>
      </c>
      <c r="I255" s="198"/>
      <c r="L255" s="194"/>
      <c r="M255" s="199"/>
      <c r="N255" s="200"/>
      <c r="O255" s="200"/>
      <c r="P255" s="200"/>
      <c r="Q255" s="200"/>
      <c r="R255" s="200"/>
      <c r="S255" s="200"/>
      <c r="T255" s="201"/>
      <c r="AT255" s="195" t="s">
        <v>166</v>
      </c>
      <c r="AU255" s="195" t="s">
        <v>82</v>
      </c>
      <c r="AV255" s="12" t="s">
        <v>82</v>
      </c>
      <c r="AW255" s="12" t="s">
        <v>35</v>
      </c>
      <c r="AX255" s="12" t="s">
        <v>80</v>
      </c>
      <c r="AY255" s="195" t="s">
        <v>158</v>
      </c>
    </row>
    <row r="256" spans="2:65" s="1" customFormat="1" ht="16.5" customHeight="1">
      <c r="B256" s="173"/>
      <c r="C256" s="174" t="s">
        <v>469</v>
      </c>
      <c r="D256" s="174" t="s">
        <v>160</v>
      </c>
      <c r="E256" s="175" t="s">
        <v>470</v>
      </c>
      <c r="F256" s="176" t="s">
        <v>471</v>
      </c>
      <c r="G256" s="177" t="s">
        <v>472</v>
      </c>
      <c r="H256" s="178">
        <v>1</v>
      </c>
      <c r="I256" s="179"/>
      <c r="J256" s="180">
        <f>ROUND(I256*H256,2)</f>
        <v>0</v>
      </c>
      <c r="K256" s="176" t="s">
        <v>5</v>
      </c>
      <c r="L256" s="40"/>
      <c r="M256" s="181" t="s">
        <v>5</v>
      </c>
      <c r="N256" s="182" t="s">
        <v>43</v>
      </c>
      <c r="O256" s="41"/>
      <c r="P256" s="183">
        <f>O256*H256</f>
        <v>0</v>
      </c>
      <c r="Q256" s="183">
        <v>0</v>
      </c>
      <c r="R256" s="183">
        <f>Q256*H256</f>
        <v>0</v>
      </c>
      <c r="S256" s="183">
        <v>0</v>
      </c>
      <c r="T256" s="184">
        <f>S256*H256</f>
        <v>0</v>
      </c>
      <c r="AR256" s="23" t="s">
        <v>101</v>
      </c>
      <c r="AT256" s="23" t="s">
        <v>160</v>
      </c>
      <c r="AU256" s="23" t="s">
        <v>82</v>
      </c>
      <c r="AY256" s="23" t="s">
        <v>158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23" t="s">
        <v>80</v>
      </c>
      <c r="BK256" s="185">
        <f>ROUND(I256*H256,2)</f>
        <v>0</v>
      </c>
      <c r="BL256" s="23" t="s">
        <v>101</v>
      </c>
      <c r="BM256" s="23" t="s">
        <v>473</v>
      </c>
    </row>
    <row r="257" spans="2:65" s="1" customFormat="1" ht="27">
      <c r="B257" s="40"/>
      <c r="D257" s="187" t="s">
        <v>224</v>
      </c>
      <c r="F257" s="210" t="s">
        <v>474</v>
      </c>
      <c r="I257" s="211"/>
      <c r="L257" s="40"/>
      <c r="M257" s="212"/>
      <c r="N257" s="41"/>
      <c r="O257" s="41"/>
      <c r="P257" s="41"/>
      <c r="Q257" s="41"/>
      <c r="R257" s="41"/>
      <c r="S257" s="41"/>
      <c r="T257" s="69"/>
      <c r="AT257" s="23" t="s">
        <v>224</v>
      </c>
      <c r="AU257" s="23" t="s">
        <v>82</v>
      </c>
    </row>
    <row r="258" spans="2:65" s="1" customFormat="1" ht="16.5" customHeight="1">
      <c r="B258" s="173"/>
      <c r="C258" s="174" t="s">
        <v>475</v>
      </c>
      <c r="D258" s="174" t="s">
        <v>160</v>
      </c>
      <c r="E258" s="175" t="s">
        <v>476</v>
      </c>
      <c r="F258" s="176" t="s">
        <v>477</v>
      </c>
      <c r="G258" s="177" t="s">
        <v>478</v>
      </c>
      <c r="H258" s="178">
        <v>1</v>
      </c>
      <c r="I258" s="179"/>
      <c r="J258" s="180">
        <f>ROUND(I258*H258,2)</f>
        <v>0</v>
      </c>
      <c r="K258" s="176" t="s">
        <v>5</v>
      </c>
      <c r="L258" s="40"/>
      <c r="M258" s="181" t="s">
        <v>5</v>
      </c>
      <c r="N258" s="182" t="s">
        <v>43</v>
      </c>
      <c r="O258" s="41"/>
      <c r="P258" s="183">
        <f>O258*H258</f>
        <v>0</v>
      </c>
      <c r="Q258" s="183">
        <v>0</v>
      </c>
      <c r="R258" s="183">
        <f>Q258*H258</f>
        <v>0</v>
      </c>
      <c r="S258" s="183">
        <v>0</v>
      </c>
      <c r="T258" s="184">
        <f>S258*H258</f>
        <v>0</v>
      </c>
      <c r="AR258" s="23" t="s">
        <v>101</v>
      </c>
      <c r="AT258" s="23" t="s">
        <v>160</v>
      </c>
      <c r="AU258" s="23" t="s">
        <v>82</v>
      </c>
      <c r="AY258" s="23" t="s">
        <v>158</v>
      </c>
      <c r="BE258" s="185">
        <f>IF(N258="základní",J258,0)</f>
        <v>0</v>
      </c>
      <c r="BF258" s="185">
        <f>IF(N258="snížená",J258,0)</f>
        <v>0</v>
      </c>
      <c r="BG258" s="185">
        <f>IF(N258="zákl. přenesená",J258,0)</f>
        <v>0</v>
      </c>
      <c r="BH258" s="185">
        <f>IF(N258="sníž. přenesená",J258,0)</f>
        <v>0</v>
      </c>
      <c r="BI258" s="185">
        <f>IF(N258="nulová",J258,0)</f>
        <v>0</v>
      </c>
      <c r="BJ258" s="23" t="s">
        <v>80</v>
      </c>
      <c r="BK258" s="185">
        <f>ROUND(I258*H258,2)</f>
        <v>0</v>
      </c>
      <c r="BL258" s="23" t="s">
        <v>101</v>
      </c>
      <c r="BM258" s="23" t="s">
        <v>479</v>
      </c>
    </row>
    <row r="259" spans="2:65" s="1" customFormat="1" ht="16.5" customHeight="1">
      <c r="B259" s="173"/>
      <c r="C259" s="174" t="s">
        <v>480</v>
      </c>
      <c r="D259" s="174" t="s">
        <v>160</v>
      </c>
      <c r="E259" s="175" t="s">
        <v>481</v>
      </c>
      <c r="F259" s="176" t="s">
        <v>482</v>
      </c>
      <c r="G259" s="177" t="s">
        <v>472</v>
      </c>
      <c r="H259" s="178">
        <v>1</v>
      </c>
      <c r="I259" s="179"/>
      <c r="J259" s="180">
        <f>ROUND(I259*H259,2)</f>
        <v>0</v>
      </c>
      <c r="K259" s="176" t="s">
        <v>5</v>
      </c>
      <c r="L259" s="40"/>
      <c r="M259" s="181" t="s">
        <v>5</v>
      </c>
      <c r="N259" s="182" t="s">
        <v>43</v>
      </c>
      <c r="O259" s="41"/>
      <c r="P259" s="183">
        <f>O259*H259</f>
        <v>0</v>
      </c>
      <c r="Q259" s="183">
        <v>0</v>
      </c>
      <c r="R259" s="183">
        <f>Q259*H259</f>
        <v>0</v>
      </c>
      <c r="S259" s="183">
        <v>0</v>
      </c>
      <c r="T259" s="184">
        <f>S259*H259</f>
        <v>0</v>
      </c>
      <c r="AR259" s="23" t="s">
        <v>101</v>
      </c>
      <c r="AT259" s="23" t="s">
        <v>160</v>
      </c>
      <c r="AU259" s="23" t="s">
        <v>82</v>
      </c>
      <c r="AY259" s="23" t="s">
        <v>158</v>
      </c>
      <c r="BE259" s="185">
        <f>IF(N259="základní",J259,0)</f>
        <v>0</v>
      </c>
      <c r="BF259" s="185">
        <f>IF(N259="snížená",J259,0)</f>
        <v>0</v>
      </c>
      <c r="BG259" s="185">
        <f>IF(N259="zákl. přenesená",J259,0)</f>
        <v>0</v>
      </c>
      <c r="BH259" s="185">
        <f>IF(N259="sníž. přenesená",J259,0)</f>
        <v>0</v>
      </c>
      <c r="BI259" s="185">
        <f>IF(N259="nulová",J259,0)</f>
        <v>0</v>
      </c>
      <c r="BJ259" s="23" t="s">
        <v>80</v>
      </c>
      <c r="BK259" s="185">
        <f>ROUND(I259*H259,2)</f>
        <v>0</v>
      </c>
      <c r="BL259" s="23" t="s">
        <v>101</v>
      </c>
      <c r="BM259" s="23" t="s">
        <v>483</v>
      </c>
    </row>
    <row r="260" spans="2:65" s="1" customFormat="1" ht="94.5">
      <c r="B260" s="40"/>
      <c r="D260" s="187" t="s">
        <v>224</v>
      </c>
      <c r="F260" s="210" t="s">
        <v>484</v>
      </c>
      <c r="I260" s="211"/>
      <c r="L260" s="40"/>
      <c r="M260" s="212"/>
      <c r="N260" s="41"/>
      <c r="O260" s="41"/>
      <c r="P260" s="41"/>
      <c r="Q260" s="41"/>
      <c r="R260" s="41"/>
      <c r="S260" s="41"/>
      <c r="T260" s="69"/>
      <c r="AT260" s="23" t="s">
        <v>224</v>
      </c>
      <c r="AU260" s="23" t="s">
        <v>82</v>
      </c>
    </row>
    <row r="261" spans="2:65" s="1" customFormat="1" ht="16.5" customHeight="1">
      <c r="B261" s="173"/>
      <c r="C261" s="174" t="s">
        <v>485</v>
      </c>
      <c r="D261" s="174" t="s">
        <v>160</v>
      </c>
      <c r="E261" s="175" t="s">
        <v>486</v>
      </c>
      <c r="F261" s="176" t="s">
        <v>487</v>
      </c>
      <c r="G261" s="177" t="s">
        <v>472</v>
      </c>
      <c r="H261" s="178">
        <v>1</v>
      </c>
      <c r="I261" s="179"/>
      <c r="J261" s="180">
        <f>ROUND(I261*H261,2)</f>
        <v>0</v>
      </c>
      <c r="K261" s="176" t="s">
        <v>5</v>
      </c>
      <c r="L261" s="40"/>
      <c r="M261" s="181" t="s">
        <v>5</v>
      </c>
      <c r="N261" s="182" t="s">
        <v>43</v>
      </c>
      <c r="O261" s="41"/>
      <c r="P261" s="183">
        <f>O261*H261</f>
        <v>0</v>
      </c>
      <c r="Q261" s="183">
        <v>0</v>
      </c>
      <c r="R261" s="183">
        <f>Q261*H261</f>
        <v>0</v>
      </c>
      <c r="S261" s="183">
        <v>0</v>
      </c>
      <c r="T261" s="184">
        <f>S261*H261</f>
        <v>0</v>
      </c>
      <c r="AR261" s="23" t="s">
        <v>101</v>
      </c>
      <c r="AT261" s="23" t="s">
        <v>160</v>
      </c>
      <c r="AU261" s="23" t="s">
        <v>82</v>
      </c>
      <c r="AY261" s="23" t="s">
        <v>158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23" t="s">
        <v>80</v>
      </c>
      <c r="BK261" s="185">
        <f>ROUND(I261*H261,2)</f>
        <v>0</v>
      </c>
      <c r="BL261" s="23" t="s">
        <v>101</v>
      </c>
      <c r="BM261" s="23" t="s">
        <v>488</v>
      </c>
    </row>
    <row r="262" spans="2:65" s="1" customFormat="1" ht="108">
      <c r="B262" s="40"/>
      <c r="D262" s="187" t="s">
        <v>224</v>
      </c>
      <c r="F262" s="210" t="s">
        <v>489</v>
      </c>
      <c r="I262" s="211"/>
      <c r="L262" s="40"/>
      <c r="M262" s="212"/>
      <c r="N262" s="41"/>
      <c r="O262" s="41"/>
      <c r="P262" s="41"/>
      <c r="Q262" s="41"/>
      <c r="R262" s="41"/>
      <c r="S262" s="41"/>
      <c r="T262" s="69"/>
      <c r="AT262" s="23" t="s">
        <v>224</v>
      </c>
      <c r="AU262" s="23" t="s">
        <v>82</v>
      </c>
    </row>
    <row r="263" spans="2:65" s="10" customFormat="1" ht="29.85" customHeight="1">
      <c r="B263" s="160"/>
      <c r="D263" s="161" t="s">
        <v>71</v>
      </c>
      <c r="E263" s="171" t="s">
        <v>212</v>
      </c>
      <c r="F263" s="171" t="s">
        <v>490</v>
      </c>
      <c r="I263" s="163"/>
      <c r="J263" s="172">
        <f>BK263</f>
        <v>0</v>
      </c>
      <c r="L263" s="160"/>
      <c r="M263" s="165"/>
      <c r="N263" s="166"/>
      <c r="O263" s="166"/>
      <c r="P263" s="167">
        <f>SUM(P264:P270)</f>
        <v>0</v>
      </c>
      <c r="Q263" s="166"/>
      <c r="R263" s="167">
        <f>SUM(R264:R270)</f>
        <v>3.9455999999999998E-2</v>
      </c>
      <c r="S263" s="166"/>
      <c r="T263" s="168">
        <f>SUM(T264:T270)</f>
        <v>0</v>
      </c>
      <c r="AR263" s="161" t="s">
        <v>80</v>
      </c>
      <c r="AT263" s="169" t="s">
        <v>71</v>
      </c>
      <c r="AU263" s="169" t="s">
        <v>80</v>
      </c>
      <c r="AY263" s="161" t="s">
        <v>158</v>
      </c>
      <c r="BK263" s="170">
        <f>SUM(BK264:BK270)</f>
        <v>0</v>
      </c>
    </row>
    <row r="264" spans="2:65" s="1" customFormat="1" ht="16.5" customHeight="1">
      <c r="B264" s="173"/>
      <c r="C264" s="174" t="s">
        <v>491</v>
      </c>
      <c r="D264" s="174" t="s">
        <v>160</v>
      </c>
      <c r="E264" s="175" t="s">
        <v>492</v>
      </c>
      <c r="F264" s="176" t="s">
        <v>493</v>
      </c>
      <c r="G264" s="177" t="s">
        <v>283</v>
      </c>
      <c r="H264" s="178">
        <v>86.2</v>
      </c>
      <c r="I264" s="179"/>
      <c r="J264" s="180">
        <f>ROUND(I264*H264,2)</f>
        <v>0</v>
      </c>
      <c r="K264" s="176" t="s">
        <v>5</v>
      </c>
      <c r="L264" s="40"/>
      <c r="M264" s="181" t="s">
        <v>5</v>
      </c>
      <c r="N264" s="182" t="s">
        <v>43</v>
      </c>
      <c r="O264" s="41"/>
      <c r="P264" s="183">
        <f>O264*H264</f>
        <v>0</v>
      </c>
      <c r="Q264" s="183">
        <v>0</v>
      </c>
      <c r="R264" s="183">
        <f>Q264*H264</f>
        <v>0</v>
      </c>
      <c r="S264" s="183">
        <v>0</v>
      </c>
      <c r="T264" s="184">
        <f>S264*H264</f>
        <v>0</v>
      </c>
      <c r="AR264" s="23" t="s">
        <v>101</v>
      </c>
      <c r="AT264" s="23" t="s">
        <v>160</v>
      </c>
      <c r="AU264" s="23" t="s">
        <v>82</v>
      </c>
      <c r="AY264" s="23" t="s">
        <v>158</v>
      </c>
      <c r="BE264" s="185">
        <f>IF(N264="základní",J264,0)</f>
        <v>0</v>
      </c>
      <c r="BF264" s="185">
        <f>IF(N264="snížená",J264,0)</f>
        <v>0</v>
      </c>
      <c r="BG264" s="185">
        <f>IF(N264="zákl. přenesená",J264,0)</f>
        <v>0</v>
      </c>
      <c r="BH264" s="185">
        <f>IF(N264="sníž. přenesená",J264,0)</f>
        <v>0</v>
      </c>
      <c r="BI264" s="185">
        <f>IF(N264="nulová",J264,0)</f>
        <v>0</v>
      </c>
      <c r="BJ264" s="23" t="s">
        <v>80</v>
      </c>
      <c r="BK264" s="185">
        <f>ROUND(I264*H264,2)</f>
        <v>0</v>
      </c>
      <c r="BL264" s="23" t="s">
        <v>101</v>
      </c>
      <c r="BM264" s="23" t="s">
        <v>494</v>
      </c>
    </row>
    <row r="265" spans="2:65" s="12" customFormat="1" ht="13.5">
      <c r="B265" s="194"/>
      <c r="D265" s="187" t="s">
        <v>166</v>
      </c>
      <c r="E265" s="195" t="s">
        <v>5</v>
      </c>
      <c r="F265" s="196" t="s">
        <v>495</v>
      </c>
      <c r="H265" s="197">
        <v>86.2</v>
      </c>
      <c r="I265" s="198"/>
      <c r="L265" s="194"/>
      <c r="M265" s="199"/>
      <c r="N265" s="200"/>
      <c r="O265" s="200"/>
      <c r="P265" s="200"/>
      <c r="Q265" s="200"/>
      <c r="R265" s="200"/>
      <c r="S265" s="200"/>
      <c r="T265" s="201"/>
      <c r="AT265" s="195" t="s">
        <v>166</v>
      </c>
      <c r="AU265" s="195" t="s">
        <v>82</v>
      </c>
      <c r="AV265" s="12" t="s">
        <v>82</v>
      </c>
      <c r="AW265" s="12" t="s">
        <v>35</v>
      </c>
      <c r="AX265" s="12" t="s">
        <v>80</v>
      </c>
      <c r="AY265" s="195" t="s">
        <v>158</v>
      </c>
    </row>
    <row r="266" spans="2:65" s="1" customFormat="1" ht="16.5" customHeight="1">
      <c r="B266" s="173"/>
      <c r="C266" s="174" t="s">
        <v>496</v>
      </c>
      <c r="D266" s="174" t="s">
        <v>160</v>
      </c>
      <c r="E266" s="175" t="s">
        <v>497</v>
      </c>
      <c r="F266" s="176" t="s">
        <v>498</v>
      </c>
      <c r="G266" s="177" t="s">
        <v>283</v>
      </c>
      <c r="H266" s="178">
        <v>30</v>
      </c>
      <c r="I266" s="179"/>
      <c r="J266" s="180">
        <f>ROUND(I266*H266,2)</f>
        <v>0</v>
      </c>
      <c r="K266" s="176" t="s">
        <v>164</v>
      </c>
      <c r="L266" s="40"/>
      <c r="M266" s="181" t="s">
        <v>5</v>
      </c>
      <c r="N266" s="182" t="s">
        <v>43</v>
      </c>
      <c r="O266" s="41"/>
      <c r="P266" s="183">
        <f>O266*H266</f>
        <v>0</v>
      </c>
      <c r="Q266" s="183">
        <v>0</v>
      </c>
      <c r="R266" s="183">
        <f>Q266*H266</f>
        <v>0</v>
      </c>
      <c r="S266" s="183">
        <v>0</v>
      </c>
      <c r="T266" s="184">
        <f>S266*H266</f>
        <v>0</v>
      </c>
      <c r="AR266" s="23" t="s">
        <v>101</v>
      </c>
      <c r="AT266" s="23" t="s">
        <v>160</v>
      </c>
      <c r="AU266" s="23" t="s">
        <v>82</v>
      </c>
      <c r="AY266" s="23" t="s">
        <v>158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23" t="s">
        <v>80</v>
      </c>
      <c r="BK266" s="185">
        <f>ROUND(I266*H266,2)</f>
        <v>0</v>
      </c>
      <c r="BL266" s="23" t="s">
        <v>101</v>
      </c>
      <c r="BM266" s="23" t="s">
        <v>499</v>
      </c>
    </row>
    <row r="267" spans="2:65" s="12" customFormat="1" ht="13.5">
      <c r="B267" s="194"/>
      <c r="D267" s="187" t="s">
        <v>166</v>
      </c>
      <c r="E267" s="195" t="s">
        <v>5</v>
      </c>
      <c r="F267" s="196" t="s">
        <v>500</v>
      </c>
      <c r="H267" s="197">
        <v>30</v>
      </c>
      <c r="I267" s="198"/>
      <c r="L267" s="194"/>
      <c r="M267" s="199"/>
      <c r="N267" s="200"/>
      <c r="O267" s="200"/>
      <c r="P267" s="200"/>
      <c r="Q267" s="200"/>
      <c r="R267" s="200"/>
      <c r="S267" s="200"/>
      <c r="T267" s="201"/>
      <c r="AT267" s="195" t="s">
        <v>166</v>
      </c>
      <c r="AU267" s="195" t="s">
        <v>82</v>
      </c>
      <c r="AV267" s="12" t="s">
        <v>82</v>
      </c>
      <c r="AW267" s="12" t="s">
        <v>35</v>
      </c>
      <c r="AX267" s="12" t="s">
        <v>80</v>
      </c>
      <c r="AY267" s="195" t="s">
        <v>158</v>
      </c>
    </row>
    <row r="268" spans="2:65" s="1" customFormat="1" ht="25.5" customHeight="1">
      <c r="B268" s="173"/>
      <c r="C268" s="174" t="s">
        <v>501</v>
      </c>
      <c r="D268" s="174" t="s">
        <v>160</v>
      </c>
      <c r="E268" s="175" t="s">
        <v>502</v>
      </c>
      <c r="F268" s="176" t="s">
        <v>503</v>
      </c>
      <c r="G268" s="177" t="s">
        <v>283</v>
      </c>
      <c r="H268" s="178">
        <v>28.8</v>
      </c>
      <c r="I268" s="179"/>
      <c r="J268" s="180">
        <f>ROUND(I268*H268,2)</f>
        <v>0</v>
      </c>
      <c r="K268" s="176" t="s">
        <v>164</v>
      </c>
      <c r="L268" s="40"/>
      <c r="M268" s="181" t="s">
        <v>5</v>
      </c>
      <c r="N268" s="182" t="s">
        <v>43</v>
      </c>
      <c r="O268" s="41"/>
      <c r="P268" s="183">
        <f>O268*H268</f>
        <v>0</v>
      </c>
      <c r="Q268" s="183">
        <v>1.3699999999999999E-3</v>
      </c>
      <c r="R268" s="183">
        <f>Q268*H268</f>
        <v>3.9455999999999998E-2</v>
      </c>
      <c r="S268" s="183">
        <v>0</v>
      </c>
      <c r="T268" s="184">
        <f>S268*H268</f>
        <v>0</v>
      </c>
      <c r="AR268" s="23" t="s">
        <v>101</v>
      </c>
      <c r="AT268" s="23" t="s">
        <v>160</v>
      </c>
      <c r="AU268" s="23" t="s">
        <v>82</v>
      </c>
      <c r="AY268" s="23" t="s">
        <v>158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23" t="s">
        <v>80</v>
      </c>
      <c r="BK268" s="185">
        <f>ROUND(I268*H268,2)</f>
        <v>0</v>
      </c>
      <c r="BL268" s="23" t="s">
        <v>101</v>
      </c>
      <c r="BM268" s="23" t="s">
        <v>504</v>
      </c>
    </row>
    <row r="269" spans="2:65" s="12" customFormat="1" ht="13.5">
      <c r="B269" s="194"/>
      <c r="D269" s="187" t="s">
        <v>166</v>
      </c>
      <c r="E269" s="195" t="s">
        <v>5</v>
      </c>
      <c r="F269" s="196" t="s">
        <v>505</v>
      </c>
      <c r="H269" s="197">
        <v>28.8</v>
      </c>
      <c r="I269" s="198"/>
      <c r="L269" s="194"/>
      <c r="M269" s="199"/>
      <c r="N269" s="200"/>
      <c r="O269" s="200"/>
      <c r="P269" s="200"/>
      <c r="Q269" s="200"/>
      <c r="R269" s="200"/>
      <c r="S269" s="200"/>
      <c r="T269" s="201"/>
      <c r="AT269" s="195" t="s">
        <v>166</v>
      </c>
      <c r="AU269" s="195" t="s">
        <v>82</v>
      </c>
      <c r="AV269" s="12" t="s">
        <v>82</v>
      </c>
      <c r="AW269" s="12" t="s">
        <v>35</v>
      </c>
      <c r="AX269" s="12" t="s">
        <v>80</v>
      </c>
      <c r="AY269" s="195" t="s">
        <v>158</v>
      </c>
    </row>
    <row r="270" spans="2:65" s="1" customFormat="1" ht="16.5" customHeight="1">
      <c r="B270" s="173"/>
      <c r="C270" s="174" t="s">
        <v>506</v>
      </c>
      <c r="D270" s="174" t="s">
        <v>160</v>
      </c>
      <c r="E270" s="175" t="s">
        <v>507</v>
      </c>
      <c r="F270" s="176" t="s">
        <v>508</v>
      </c>
      <c r="G270" s="177" t="s">
        <v>478</v>
      </c>
      <c r="H270" s="178">
        <v>1</v>
      </c>
      <c r="I270" s="179"/>
      <c r="J270" s="180">
        <f>ROUND(I270*H270,2)</f>
        <v>0</v>
      </c>
      <c r="K270" s="176" t="s">
        <v>5</v>
      </c>
      <c r="L270" s="40"/>
      <c r="M270" s="181" t="s">
        <v>5</v>
      </c>
      <c r="N270" s="182" t="s">
        <v>43</v>
      </c>
      <c r="O270" s="41"/>
      <c r="P270" s="183">
        <f>O270*H270</f>
        <v>0</v>
      </c>
      <c r="Q270" s="183">
        <v>0</v>
      </c>
      <c r="R270" s="183">
        <f>Q270*H270</f>
        <v>0</v>
      </c>
      <c r="S270" s="183">
        <v>0</v>
      </c>
      <c r="T270" s="184">
        <f>S270*H270</f>
        <v>0</v>
      </c>
      <c r="AR270" s="23" t="s">
        <v>101</v>
      </c>
      <c r="AT270" s="23" t="s">
        <v>160</v>
      </c>
      <c r="AU270" s="23" t="s">
        <v>82</v>
      </c>
      <c r="AY270" s="23" t="s">
        <v>158</v>
      </c>
      <c r="BE270" s="185">
        <f>IF(N270="základní",J270,0)</f>
        <v>0</v>
      </c>
      <c r="BF270" s="185">
        <f>IF(N270="snížená",J270,0)</f>
        <v>0</v>
      </c>
      <c r="BG270" s="185">
        <f>IF(N270="zákl. přenesená",J270,0)</f>
        <v>0</v>
      </c>
      <c r="BH270" s="185">
        <f>IF(N270="sníž. přenesená",J270,0)</f>
        <v>0</v>
      </c>
      <c r="BI270" s="185">
        <f>IF(N270="nulová",J270,0)</f>
        <v>0</v>
      </c>
      <c r="BJ270" s="23" t="s">
        <v>80</v>
      </c>
      <c r="BK270" s="185">
        <f>ROUND(I270*H270,2)</f>
        <v>0</v>
      </c>
      <c r="BL270" s="23" t="s">
        <v>101</v>
      </c>
      <c r="BM270" s="23" t="s">
        <v>509</v>
      </c>
    </row>
    <row r="271" spans="2:65" s="10" customFormat="1" ht="29.85" customHeight="1">
      <c r="B271" s="160"/>
      <c r="D271" s="161" t="s">
        <v>71</v>
      </c>
      <c r="E271" s="171" t="s">
        <v>510</v>
      </c>
      <c r="F271" s="171" t="s">
        <v>511</v>
      </c>
      <c r="I271" s="163"/>
      <c r="J271" s="172">
        <f>BK271</f>
        <v>0</v>
      </c>
      <c r="L271" s="160"/>
      <c r="M271" s="165"/>
      <c r="N271" s="166"/>
      <c r="O271" s="166"/>
      <c r="P271" s="167">
        <f>SUM(P272:P277)</f>
        <v>0</v>
      </c>
      <c r="Q271" s="166"/>
      <c r="R271" s="167">
        <f>SUM(R272:R277)</f>
        <v>0</v>
      </c>
      <c r="S271" s="166"/>
      <c r="T271" s="168">
        <f>SUM(T272:T277)</f>
        <v>0</v>
      </c>
      <c r="AR271" s="161" t="s">
        <v>80</v>
      </c>
      <c r="AT271" s="169" t="s">
        <v>71</v>
      </c>
      <c r="AU271" s="169" t="s">
        <v>80</v>
      </c>
      <c r="AY271" s="161" t="s">
        <v>158</v>
      </c>
      <c r="BK271" s="170">
        <f>SUM(BK272:BK277)</f>
        <v>0</v>
      </c>
    </row>
    <row r="272" spans="2:65" s="1" customFormat="1" ht="16.5" customHeight="1">
      <c r="B272" s="173"/>
      <c r="C272" s="174" t="s">
        <v>512</v>
      </c>
      <c r="D272" s="174" t="s">
        <v>160</v>
      </c>
      <c r="E272" s="175" t="s">
        <v>513</v>
      </c>
      <c r="F272" s="176" t="s">
        <v>514</v>
      </c>
      <c r="G272" s="177" t="s">
        <v>234</v>
      </c>
      <c r="H272" s="178">
        <v>3.8</v>
      </c>
      <c r="I272" s="179"/>
      <c r="J272" s="180">
        <f>ROUND(I272*H272,2)</f>
        <v>0</v>
      </c>
      <c r="K272" s="176" t="s">
        <v>164</v>
      </c>
      <c r="L272" s="40"/>
      <c r="M272" s="181" t="s">
        <v>5</v>
      </c>
      <c r="N272" s="182" t="s">
        <v>43</v>
      </c>
      <c r="O272" s="41"/>
      <c r="P272" s="183">
        <f>O272*H272</f>
        <v>0</v>
      </c>
      <c r="Q272" s="183">
        <v>0</v>
      </c>
      <c r="R272" s="183">
        <f>Q272*H272</f>
        <v>0</v>
      </c>
      <c r="S272" s="183">
        <v>0</v>
      </c>
      <c r="T272" s="184">
        <f>S272*H272</f>
        <v>0</v>
      </c>
      <c r="AR272" s="23" t="s">
        <v>101</v>
      </c>
      <c r="AT272" s="23" t="s">
        <v>160</v>
      </c>
      <c r="AU272" s="23" t="s">
        <v>82</v>
      </c>
      <c r="AY272" s="23" t="s">
        <v>158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23" t="s">
        <v>80</v>
      </c>
      <c r="BK272" s="185">
        <f>ROUND(I272*H272,2)</f>
        <v>0</v>
      </c>
      <c r="BL272" s="23" t="s">
        <v>101</v>
      </c>
      <c r="BM272" s="23" t="s">
        <v>515</v>
      </c>
    </row>
    <row r="273" spans="2:65" s="1" customFormat="1" ht="16.5" customHeight="1">
      <c r="B273" s="173"/>
      <c r="C273" s="174" t="s">
        <v>516</v>
      </c>
      <c r="D273" s="174" t="s">
        <v>160</v>
      </c>
      <c r="E273" s="175" t="s">
        <v>517</v>
      </c>
      <c r="F273" s="176" t="s">
        <v>518</v>
      </c>
      <c r="G273" s="177" t="s">
        <v>234</v>
      </c>
      <c r="H273" s="178">
        <v>34.200000000000003</v>
      </c>
      <c r="I273" s="179"/>
      <c r="J273" s="180">
        <f>ROUND(I273*H273,2)</f>
        <v>0</v>
      </c>
      <c r="K273" s="176" t="s">
        <v>164</v>
      </c>
      <c r="L273" s="40"/>
      <c r="M273" s="181" t="s">
        <v>5</v>
      </c>
      <c r="N273" s="182" t="s">
        <v>43</v>
      </c>
      <c r="O273" s="41"/>
      <c r="P273" s="183">
        <f>O273*H273</f>
        <v>0</v>
      </c>
      <c r="Q273" s="183">
        <v>0</v>
      </c>
      <c r="R273" s="183">
        <f>Q273*H273</f>
        <v>0</v>
      </c>
      <c r="S273" s="183">
        <v>0</v>
      </c>
      <c r="T273" s="184">
        <f>S273*H273</f>
        <v>0</v>
      </c>
      <c r="AR273" s="23" t="s">
        <v>101</v>
      </c>
      <c r="AT273" s="23" t="s">
        <v>160</v>
      </c>
      <c r="AU273" s="23" t="s">
        <v>82</v>
      </c>
      <c r="AY273" s="23" t="s">
        <v>158</v>
      </c>
      <c r="BE273" s="185">
        <f>IF(N273="základní",J273,0)</f>
        <v>0</v>
      </c>
      <c r="BF273" s="185">
        <f>IF(N273="snížená",J273,0)</f>
        <v>0</v>
      </c>
      <c r="BG273" s="185">
        <f>IF(N273="zákl. přenesená",J273,0)</f>
        <v>0</v>
      </c>
      <c r="BH273" s="185">
        <f>IF(N273="sníž. přenesená",J273,0)</f>
        <v>0</v>
      </c>
      <c r="BI273" s="185">
        <f>IF(N273="nulová",J273,0)</f>
        <v>0</v>
      </c>
      <c r="BJ273" s="23" t="s">
        <v>80</v>
      </c>
      <c r="BK273" s="185">
        <f>ROUND(I273*H273,2)</f>
        <v>0</v>
      </c>
      <c r="BL273" s="23" t="s">
        <v>101</v>
      </c>
      <c r="BM273" s="23" t="s">
        <v>519</v>
      </c>
    </row>
    <row r="274" spans="2:65" s="1" customFormat="1" ht="27">
      <c r="B274" s="40"/>
      <c r="D274" s="187" t="s">
        <v>224</v>
      </c>
      <c r="F274" s="210" t="s">
        <v>520</v>
      </c>
      <c r="I274" s="211"/>
      <c r="L274" s="40"/>
      <c r="M274" s="212"/>
      <c r="N274" s="41"/>
      <c r="O274" s="41"/>
      <c r="P274" s="41"/>
      <c r="Q274" s="41"/>
      <c r="R274" s="41"/>
      <c r="S274" s="41"/>
      <c r="T274" s="69"/>
      <c r="AT274" s="23" t="s">
        <v>224</v>
      </c>
      <c r="AU274" s="23" t="s">
        <v>82</v>
      </c>
    </row>
    <row r="275" spans="2:65" s="12" customFormat="1" ht="13.5">
      <c r="B275" s="194"/>
      <c r="D275" s="187" t="s">
        <v>166</v>
      </c>
      <c r="F275" s="196" t="s">
        <v>521</v>
      </c>
      <c r="H275" s="197">
        <v>34.200000000000003</v>
      </c>
      <c r="I275" s="198"/>
      <c r="L275" s="194"/>
      <c r="M275" s="199"/>
      <c r="N275" s="200"/>
      <c r="O275" s="200"/>
      <c r="P275" s="200"/>
      <c r="Q275" s="200"/>
      <c r="R275" s="200"/>
      <c r="S275" s="200"/>
      <c r="T275" s="201"/>
      <c r="AT275" s="195" t="s">
        <v>166</v>
      </c>
      <c r="AU275" s="195" t="s">
        <v>82</v>
      </c>
      <c r="AV275" s="12" t="s">
        <v>82</v>
      </c>
      <c r="AW275" s="12" t="s">
        <v>6</v>
      </c>
      <c r="AX275" s="12" t="s">
        <v>80</v>
      </c>
      <c r="AY275" s="195" t="s">
        <v>158</v>
      </c>
    </row>
    <row r="276" spans="2:65" s="1" customFormat="1" ht="16.5" customHeight="1">
      <c r="B276" s="173"/>
      <c r="C276" s="174" t="s">
        <v>522</v>
      </c>
      <c r="D276" s="174" t="s">
        <v>160</v>
      </c>
      <c r="E276" s="175" t="s">
        <v>523</v>
      </c>
      <c r="F276" s="176" t="s">
        <v>524</v>
      </c>
      <c r="G276" s="177" t="s">
        <v>234</v>
      </c>
      <c r="H276" s="178">
        <v>3.8</v>
      </c>
      <c r="I276" s="179"/>
      <c r="J276" s="180">
        <f>ROUND(I276*H276,2)</f>
        <v>0</v>
      </c>
      <c r="K276" s="176" t="s">
        <v>164</v>
      </c>
      <c r="L276" s="40"/>
      <c r="M276" s="181" t="s">
        <v>5</v>
      </c>
      <c r="N276" s="182" t="s">
        <v>43</v>
      </c>
      <c r="O276" s="41"/>
      <c r="P276" s="183">
        <f>O276*H276</f>
        <v>0</v>
      </c>
      <c r="Q276" s="183">
        <v>0</v>
      </c>
      <c r="R276" s="183">
        <f>Q276*H276</f>
        <v>0</v>
      </c>
      <c r="S276" s="183">
        <v>0</v>
      </c>
      <c r="T276" s="184">
        <f>S276*H276</f>
        <v>0</v>
      </c>
      <c r="AR276" s="23" t="s">
        <v>101</v>
      </c>
      <c r="AT276" s="23" t="s">
        <v>160</v>
      </c>
      <c r="AU276" s="23" t="s">
        <v>82</v>
      </c>
      <c r="AY276" s="23" t="s">
        <v>158</v>
      </c>
      <c r="BE276" s="185">
        <f>IF(N276="základní",J276,0)</f>
        <v>0</v>
      </c>
      <c r="BF276" s="185">
        <f>IF(N276="snížená",J276,0)</f>
        <v>0</v>
      </c>
      <c r="BG276" s="185">
        <f>IF(N276="zákl. přenesená",J276,0)</f>
        <v>0</v>
      </c>
      <c r="BH276" s="185">
        <f>IF(N276="sníž. přenesená",J276,0)</f>
        <v>0</v>
      </c>
      <c r="BI276" s="185">
        <f>IF(N276="nulová",J276,0)</f>
        <v>0</v>
      </c>
      <c r="BJ276" s="23" t="s">
        <v>80</v>
      </c>
      <c r="BK276" s="185">
        <f>ROUND(I276*H276,2)</f>
        <v>0</v>
      </c>
      <c r="BL276" s="23" t="s">
        <v>101</v>
      </c>
      <c r="BM276" s="23" t="s">
        <v>525</v>
      </c>
    </row>
    <row r="277" spans="2:65" s="1" customFormat="1" ht="25.5" customHeight="1">
      <c r="B277" s="173"/>
      <c r="C277" s="174" t="s">
        <v>526</v>
      </c>
      <c r="D277" s="174" t="s">
        <v>160</v>
      </c>
      <c r="E277" s="175" t="s">
        <v>527</v>
      </c>
      <c r="F277" s="176" t="s">
        <v>528</v>
      </c>
      <c r="G277" s="177" t="s">
        <v>234</v>
      </c>
      <c r="H277" s="178">
        <v>3.8</v>
      </c>
      <c r="I277" s="179"/>
      <c r="J277" s="180">
        <f>ROUND(I277*H277,2)</f>
        <v>0</v>
      </c>
      <c r="K277" s="176" t="s">
        <v>164</v>
      </c>
      <c r="L277" s="40"/>
      <c r="M277" s="181" t="s">
        <v>5</v>
      </c>
      <c r="N277" s="182" t="s">
        <v>43</v>
      </c>
      <c r="O277" s="41"/>
      <c r="P277" s="183">
        <f>O277*H277</f>
        <v>0</v>
      </c>
      <c r="Q277" s="183">
        <v>0</v>
      </c>
      <c r="R277" s="183">
        <f>Q277*H277</f>
        <v>0</v>
      </c>
      <c r="S277" s="183">
        <v>0</v>
      </c>
      <c r="T277" s="184">
        <f>S277*H277</f>
        <v>0</v>
      </c>
      <c r="AR277" s="23" t="s">
        <v>101</v>
      </c>
      <c r="AT277" s="23" t="s">
        <v>160</v>
      </c>
      <c r="AU277" s="23" t="s">
        <v>82</v>
      </c>
      <c r="AY277" s="23" t="s">
        <v>158</v>
      </c>
      <c r="BE277" s="185">
        <f>IF(N277="základní",J277,0)</f>
        <v>0</v>
      </c>
      <c r="BF277" s="185">
        <f>IF(N277="snížená",J277,0)</f>
        <v>0</v>
      </c>
      <c r="BG277" s="185">
        <f>IF(N277="zákl. přenesená",J277,0)</f>
        <v>0</v>
      </c>
      <c r="BH277" s="185">
        <f>IF(N277="sníž. přenesená",J277,0)</f>
        <v>0</v>
      </c>
      <c r="BI277" s="185">
        <f>IF(N277="nulová",J277,0)</f>
        <v>0</v>
      </c>
      <c r="BJ277" s="23" t="s">
        <v>80</v>
      </c>
      <c r="BK277" s="185">
        <f>ROUND(I277*H277,2)</f>
        <v>0</v>
      </c>
      <c r="BL277" s="23" t="s">
        <v>101</v>
      </c>
      <c r="BM277" s="23" t="s">
        <v>529</v>
      </c>
    </row>
    <row r="278" spans="2:65" s="10" customFormat="1" ht="29.85" customHeight="1">
      <c r="B278" s="160"/>
      <c r="D278" s="161" t="s">
        <v>71</v>
      </c>
      <c r="E278" s="171" t="s">
        <v>530</v>
      </c>
      <c r="F278" s="171" t="s">
        <v>531</v>
      </c>
      <c r="I278" s="163"/>
      <c r="J278" s="172">
        <f>BK278</f>
        <v>0</v>
      </c>
      <c r="L278" s="160"/>
      <c r="M278" s="165"/>
      <c r="N278" s="166"/>
      <c r="O278" s="166"/>
      <c r="P278" s="167">
        <f>P279</f>
        <v>0</v>
      </c>
      <c r="Q278" s="166"/>
      <c r="R278" s="167">
        <f>R279</f>
        <v>0</v>
      </c>
      <c r="S278" s="166"/>
      <c r="T278" s="168">
        <f>T279</f>
        <v>0</v>
      </c>
      <c r="AR278" s="161" t="s">
        <v>80</v>
      </c>
      <c r="AT278" s="169" t="s">
        <v>71</v>
      </c>
      <c r="AU278" s="169" t="s">
        <v>80</v>
      </c>
      <c r="AY278" s="161" t="s">
        <v>158</v>
      </c>
      <c r="BK278" s="170">
        <f>BK279</f>
        <v>0</v>
      </c>
    </row>
    <row r="279" spans="2:65" s="1" customFormat="1" ht="16.5" customHeight="1">
      <c r="B279" s="173"/>
      <c r="C279" s="174" t="s">
        <v>532</v>
      </c>
      <c r="D279" s="174" t="s">
        <v>160</v>
      </c>
      <c r="E279" s="175" t="s">
        <v>533</v>
      </c>
      <c r="F279" s="176" t="s">
        <v>534</v>
      </c>
      <c r="G279" s="177" t="s">
        <v>234</v>
      </c>
      <c r="H279" s="178">
        <v>16.617999999999999</v>
      </c>
      <c r="I279" s="179"/>
      <c r="J279" s="180">
        <f>ROUND(I279*H279,2)</f>
        <v>0</v>
      </c>
      <c r="K279" s="176" t="s">
        <v>164</v>
      </c>
      <c r="L279" s="40"/>
      <c r="M279" s="181" t="s">
        <v>5</v>
      </c>
      <c r="N279" s="182" t="s">
        <v>43</v>
      </c>
      <c r="O279" s="41"/>
      <c r="P279" s="183">
        <f>O279*H279</f>
        <v>0</v>
      </c>
      <c r="Q279" s="183">
        <v>0</v>
      </c>
      <c r="R279" s="183">
        <f>Q279*H279</f>
        <v>0</v>
      </c>
      <c r="S279" s="183">
        <v>0</v>
      </c>
      <c r="T279" s="184">
        <f>S279*H279</f>
        <v>0</v>
      </c>
      <c r="AR279" s="23" t="s">
        <v>101</v>
      </c>
      <c r="AT279" s="23" t="s">
        <v>160</v>
      </c>
      <c r="AU279" s="23" t="s">
        <v>82</v>
      </c>
      <c r="AY279" s="23" t="s">
        <v>158</v>
      </c>
      <c r="BE279" s="185">
        <f>IF(N279="základní",J279,0)</f>
        <v>0</v>
      </c>
      <c r="BF279" s="185">
        <f>IF(N279="snížená",J279,0)</f>
        <v>0</v>
      </c>
      <c r="BG279" s="185">
        <f>IF(N279="zákl. přenesená",J279,0)</f>
        <v>0</v>
      </c>
      <c r="BH279" s="185">
        <f>IF(N279="sníž. přenesená",J279,0)</f>
        <v>0</v>
      </c>
      <c r="BI279" s="185">
        <f>IF(N279="nulová",J279,0)</f>
        <v>0</v>
      </c>
      <c r="BJ279" s="23" t="s">
        <v>80</v>
      </c>
      <c r="BK279" s="185">
        <f>ROUND(I279*H279,2)</f>
        <v>0</v>
      </c>
      <c r="BL279" s="23" t="s">
        <v>101</v>
      </c>
      <c r="BM279" s="23" t="s">
        <v>535</v>
      </c>
    </row>
    <row r="280" spans="2:65" s="10" customFormat="1" ht="37.35" customHeight="1">
      <c r="B280" s="160"/>
      <c r="D280" s="161" t="s">
        <v>71</v>
      </c>
      <c r="E280" s="162" t="s">
        <v>536</v>
      </c>
      <c r="F280" s="162" t="s">
        <v>537</v>
      </c>
      <c r="I280" s="163"/>
      <c r="J280" s="164">
        <f>BK280</f>
        <v>0</v>
      </c>
      <c r="L280" s="160"/>
      <c r="M280" s="165"/>
      <c r="N280" s="166"/>
      <c r="O280" s="166"/>
      <c r="P280" s="167">
        <f>P281+P298</f>
        <v>0</v>
      </c>
      <c r="Q280" s="166"/>
      <c r="R280" s="167">
        <f>R281+R298</f>
        <v>7.827228E-2</v>
      </c>
      <c r="S280" s="166"/>
      <c r="T280" s="168">
        <f>T281+T298</f>
        <v>0</v>
      </c>
      <c r="AR280" s="161" t="s">
        <v>82</v>
      </c>
      <c r="AT280" s="169" t="s">
        <v>71</v>
      </c>
      <c r="AU280" s="169" t="s">
        <v>72</v>
      </c>
      <c r="AY280" s="161" t="s">
        <v>158</v>
      </c>
      <c r="BK280" s="170">
        <f>BK281+BK298</f>
        <v>0</v>
      </c>
    </row>
    <row r="281" spans="2:65" s="10" customFormat="1" ht="19.899999999999999" customHeight="1">
      <c r="B281" s="160"/>
      <c r="D281" s="161" t="s">
        <v>71</v>
      </c>
      <c r="E281" s="171" t="s">
        <v>538</v>
      </c>
      <c r="F281" s="171" t="s">
        <v>539</v>
      </c>
      <c r="I281" s="163"/>
      <c r="J281" s="172">
        <f>BK281</f>
        <v>0</v>
      </c>
      <c r="L281" s="160"/>
      <c r="M281" s="165"/>
      <c r="N281" s="166"/>
      <c r="O281" s="166"/>
      <c r="P281" s="167">
        <f>SUM(P282:P297)</f>
        <v>0</v>
      </c>
      <c r="Q281" s="166"/>
      <c r="R281" s="167">
        <f>SUM(R282:R297)</f>
        <v>7.827228E-2</v>
      </c>
      <c r="S281" s="166"/>
      <c r="T281" s="168">
        <f>SUM(T282:T297)</f>
        <v>0</v>
      </c>
      <c r="AR281" s="161" t="s">
        <v>82</v>
      </c>
      <c r="AT281" s="169" t="s">
        <v>71</v>
      </c>
      <c r="AU281" s="169" t="s">
        <v>80</v>
      </c>
      <c r="AY281" s="161" t="s">
        <v>158</v>
      </c>
      <c r="BK281" s="170">
        <f>SUM(BK282:BK297)</f>
        <v>0</v>
      </c>
    </row>
    <row r="282" spans="2:65" s="1" customFormat="1" ht="25.5" customHeight="1">
      <c r="B282" s="173"/>
      <c r="C282" s="174" t="s">
        <v>540</v>
      </c>
      <c r="D282" s="174" t="s">
        <v>160</v>
      </c>
      <c r="E282" s="175" t="s">
        <v>541</v>
      </c>
      <c r="F282" s="176" t="s">
        <v>542</v>
      </c>
      <c r="G282" s="177" t="s">
        <v>163</v>
      </c>
      <c r="H282" s="178">
        <v>15.07</v>
      </c>
      <c r="I282" s="179"/>
      <c r="J282" s="180">
        <f>ROUND(I282*H282,2)</f>
        <v>0</v>
      </c>
      <c r="K282" s="176" t="s">
        <v>164</v>
      </c>
      <c r="L282" s="40"/>
      <c r="M282" s="181" t="s">
        <v>5</v>
      </c>
      <c r="N282" s="182" t="s">
        <v>43</v>
      </c>
      <c r="O282" s="41"/>
      <c r="P282" s="183">
        <f>O282*H282</f>
        <v>0</v>
      </c>
      <c r="Q282" s="183">
        <v>0</v>
      </c>
      <c r="R282" s="183">
        <f>Q282*H282</f>
        <v>0</v>
      </c>
      <c r="S282" s="183">
        <v>0</v>
      </c>
      <c r="T282" s="184">
        <f>S282*H282</f>
        <v>0</v>
      </c>
      <c r="AR282" s="23" t="s">
        <v>249</v>
      </c>
      <c r="AT282" s="23" t="s">
        <v>160</v>
      </c>
      <c r="AU282" s="23" t="s">
        <v>82</v>
      </c>
      <c r="AY282" s="23" t="s">
        <v>158</v>
      </c>
      <c r="BE282" s="185">
        <f>IF(N282="základní",J282,0)</f>
        <v>0</v>
      </c>
      <c r="BF282" s="185">
        <f>IF(N282="snížená",J282,0)</f>
        <v>0</v>
      </c>
      <c r="BG282" s="185">
        <f>IF(N282="zákl. přenesená",J282,0)</f>
        <v>0</v>
      </c>
      <c r="BH282" s="185">
        <f>IF(N282="sníž. přenesená",J282,0)</f>
        <v>0</v>
      </c>
      <c r="BI282" s="185">
        <f>IF(N282="nulová",J282,0)</f>
        <v>0</v>
      </c>
      <c r="BJ282" s="23" t="s">
        <v>80</v>
      </c>
      <c r="BK282" s="185">
        <f>ROUND(I282*H282,2)</f>
        <v>0</v>
      </c>
      <c r="BL282" s="23" t="s">
        <v>249</v>
      </c>
      <c r="BM282" s="23" t="s">
        <v>543</v>
      </c>
    </row>
    <row r="283" spans="2:65" s="11" customFormat="1" ht="13.5">
      <c r="B283" s="186"/>
      <c r="D283" s="187" t="s">
        <v>166</v>
      </c>
      <c r="E283" s="188" t="s">
        <v>5</v>
      </c>
      <c r="F283" s="189" t="s">
        <v>318</v>
      </c>
      <c r="H283" s="188" t="s">
        <v>5</v>
      </c>
      <c r="I283" s="190"/>
      <c r="L283" s="186"/>
      <c r="M283" s="191"/>
      <c r="N283" s="192"/>
      <c r="O283" s="192"/>
      <c r="P283" s="192"/>
      <c r="Q283" s="192"/>
      <c r="R283" s="192"/>
      <c r="S283" s="192"/>
      <c r="T283" s="193"/>
      <c r="AT283" s="188" t="s">
        <v>166</v>
      </c>
      <c r="AU283" s="188" t="s">
        <v>82</v>
      </c>
      <c r="AV283" s="11" t="s">
        <v>80</v>
      </c>
      <c r="AW283" s="11" t="s">
        <v>35</v>
      </c>
      <c r="AX283" s="11" t="s">
        <v>72</v>
      </c>
      <c r="AY283" s="188" t="s">
        <v>158</v>
      </c>
    </row>
    <row r="284" spans="2:65" s="12" customFormat="1" ht="13.5">
      <c r="B284" s="194"/>
      <c r="D284" s="187" t="s">
        <v>166</v>
      </c>
      <c r="E284" s="195" t="s">
        <v>5</v>
      </c>
      <c r="F284" s="196" t="s">
        <v>544</v>
      </c>
      <c r="H284" s="197">
        <v>8.99</v>
      </c>
      <c r="I284" s="198"/>
      <c r="L284" s="194"/>
      <c r="M284" s="199"/>
      <c r="N284" s="200"/>
      <c r="O284" s="200"/>
      <c r="P284" s="200"/>
      <c r="Q284" s="200"/>
      <c r="R284" s="200"/>
      <c r="S284" s="200"/>
      <c r="T284" s="201"/>
      <c r="AT284" s="195" t="s">
        <v>166</v>
      </c>
      <c r="AU284" s="195" t="s">
        <v>82</v>
      </c>
      <c r="AV284" s="12" t="s">
        <v>82</v>
      </c>
      <c r="AW284" s="12" t="s">
        <v>35</v>
      </c>
      <c r="AX284" s="12" t="s">
        <v>72</v>
      </c>
      <c r="AY284" s="195" t="s">
        <v>158</v>
      </c>
    </row>
    <row r="285" spans="2:65" s="11" customFormat="1" ht="13.5">
      <c r="B285" s="186"/>
      <c r="D285" s="187" t="s">
        <v>166</v>
      </c>
      <c r="E285" s="188" t="s">
        <v>5</v>
      </c>
      <c r="F285" s="189" t="s">
        <v>545</v>
      </c>
      <c r="H285" s="188" t="s">
        <v>5</v>
      </c>
      <c r="I285" s="190"/>
      <c r="L285" s="186"/>
      <c r="M285" s="191"/>
      <c r="N285" s="192"/>
      <c r="O285" s="192"/>
      <c r="P285" s="192"/>
      <c r="Q285" s="192"/>
      <c r="R285" s="192"/>
      <c r="S285" s="192"/>
      <c r="T285" s="193"/>
      <c r="AT285" s="188" t="s">
        <v>166</v>
      </c>
      <c r="AU285" s="188" t="s">
        <v>82</v>
      </c>
      <c r="AV285" s="11" t="s">
        <v>80</v>
      </c>
      <c r="AW285" s="11" t="s">
        <v>35</v>
      </c>
      <c r="AX285" s="11" t="s">
        <v>72</v>
      </c>
      <c r="AY285" s="188" t="s">
        <v>158</v>
      </c>
    </row>
    <row r="286" spans="2:65" s="12" customFormat="1" ht="13.5">
      <c r="B286" s="194"/>
      <c r="D286" s="187" t="s">
        <v>166</v>
      </c>
      <c r="E286" s="195" t="s">
        <v>5</v>
      </c>
      <c r="F286" s="196" t="s">
        <v>546</v>
      </c>
      <c r="H286" s="197">
        <v>4.32</v>
      </c>
      <c r="I286" s="198"/>
      <c r="L286" s="194"/>
      <c r="M286" s="199"/>
      <c r="N286" s="200"/>
      <c r="O286" s="200"/>
      <c r="P286" s="200"/>
      <c r="Q286" s="200"/>
      <c r="R286" s="200"/>
      <c r="S286" s="200"/>
      <c r="T286" s="201"/>
      <c r="AT286" s="195" t="s">
        <v>166</v>
      </c>
      <c r="AU286" s="195" t="s">
        <v>82</v>
      </c>
      <c r="AV286" s="12" t="s">
        <v>82</v>
      </c>
      <c r="AW286" s="12" t="s">
        <v>35</v>
      </c>
      <c r="AX286" s="12" t="s">
        <v>72</v>
      </c>
      <c r="AY286" s="195" t="s">
        <v>158</v>
      </c>
    </row>
    <row r="287" spans="2:65" s="11" customFormat="1" ht="13.5">
      <c r="B287" s="186"/>
      <c r="D287" s="187" t="s">
        <v>166</v>
      </c>
      <c r="E287" s="188" t="s">
        <v>5</v>
      </c>
      <c r="F287" s="189" t="s">
        <v>547</v>
      </c>
      <c r="H287" s="188" t="s">
        <v>5</v>
      </c>
      <c r="I287" s="190"/>
      <c r="L287" s="186"/>
      <c r="M287" s="191"/>
      <c r="N287" s="192"/>
      <c r="O287" s="192"/>
      <c r="P287" s="192"/>
      <c r="Q287" s="192"/>
      <c r="R287" s="192"/>
      <c r="S287" s="192"/>
      <c r="T287" s="193"/>
      <c r="AT287" s="188" t="s">
        <v>166</v>
      </c>
      <c r="AU287" s="188" t="s">
        <v>82</v>
      </c>
      <c r="AV287" s="11" t="s">
        <v>80</v>
      </c>
      <c r="AW287" s="11" t="s">
        <v>35</v>
      </c>
      <c r="AX287" s="11" t="s">
        <v>72</v>
      </c>
      <c r="AY287" s="188" t="s">
        <v>158</v>
      </c>
    </row>
    <row r="288" spans="2:65" s="12" customFormat="1" ht="13.5">
      <c r="B288" s="194"/>
      <c r="D288" s="187" t="s">
        <v>166</v>
      </c>
      <c r="E288" s="195" t="s">
        <v>5</v>
      </c>
      <c r="F288" s="196" t="s">
        <v>548</v>
      </c>
      <c r="H288" s="197">
        <v>0.96</v>
      </c>
      <c r="I288" s="198"/>
      <c r="L288" s="194"/>
      <c r="M288" s="199"/>
      <c r="N288" s="200"/>
      <c r="O288" s="200"/>
      <c r="P288" s="200"/>
      <c r="Q288" s="200"/>
      <c r="R288" s="200"/>
      <c r="S288" s="200"/>
      <c r="T288" s="201"/>
      <c r="AT288" s="195" t="s">
        <v>166</v>
      </c>
      <c r="AU288" s="195" t="s">
        <v>82</v>
      </c>
      <c r="AV288" s="12" t="s">
        <v>82</v>
      </c>
      <c r="AW288" s="12" t="s">
        <v>35</v>
      </c>
      <c r="AX288" s="12" t="s">
        <v>72</v>
      </c>
      <c r="AY288" s="195" t="s">
        <v>158</v>
      </c>
    </row>
    <row r="289" spans="2:65" s="12" customFormat="1" ht="13.5">
      <c r="B289" s="194"/>
      <c r="D289" s="187" t="s">
        <v>166</v>
      </c>
      <c r="E289" s="195" t="s">
        <v>5</v>
      </c>
      <c r="F289" s="196" t="s">
        <v>549</v>
      </c>
      <c r="H289" s="197">
        <v>0.8</v>
      </c>
      <c r="I289" s="198"/>
      <c r="L289" s="194"/>
      <c r="M289" s="199"/>
      <c r="N289" s="200"/>
      <c r="O289" s="200"/>
      <c r="P289" s="200"/>
      <c r="Q289" s="200"/>
      <c r="R289" s="200"/>
      <c r="S289" s="200"/>
      <c r="T289" s="201"/>
      <c r="AT289" s="195" t="s">
        <v>166</v>
      </c>
      <c r="AU289" s="195" t="s">
        <v>82</v>
      </c>
      <c r="AV289" s="12" t="s">
        <v>82</v>
      </c>
      <c r="AW289" s="12" t="s">
        <v>35</v>
      </c>
      <c r="AX289" s="12" t="s">
        <v>72</v>
      </c>
      <c r="AY289" s="195" t="s">
        <v>158</v>
      </c>
    </row>
    <row r="290" spans="2:65" s="13" customFormat="1" ht="13.5">
      <c r="B290" s="202"/>
      <c r="D290" s="187" t="s">
        <v>166</v>
      </c>
      <c r="E290" s="203" t="s">
        <v>112</v>
      </c>
      <c r="F290" s="204" t="s">
        <v>169</v>
      </c>
      <c r="H290" s="205">
        <v>15.07</v>
      </c>
      <c r="I290" s="206"/>
      <c r="L290" s="202"/>
      <c r="M290" s="207"/>
      <c r="N290" s="208"/>
      <c r="O290" s="208"/>
      <c r="P290" s="208"/>
      <c r="Q290" s="208"/>
      <c r="R290" s="208"/>
      <c r="S290" s="208"/>
      <c r="T290" s="209"/>
      <c r="AT290" s="203" t="s">
        <v>166</v>
      </c>
      <c r="AU290" s="203" t="s">
        <v>82</v>
      </c>
      <c r="AV290" s="13" t="s">
        <v>101</v>
      </c>
      <c r="AW290" s="13" t="s">
        <v>35</v>
      </c>
      <c r="AX290" s="13" t="s">
        <v>80</v>
      </c>
      <c r="AY290" s="203" t="s">
        <v>158</v>
      </c>
    </row>
    <row r="291" spans="2:65" s="1" customFormat="1" ht="16.5" customHeight="1">
      <c r="B291" s="173"/>
      <c r="C291" s="213" t="s">
        <v>550</v>
      </c>
      <c r="D291" s="213" t="s">
        <v>245</v>
      </c>
      <c r="E291" s="214" t="s">
        <v>551</v>
      </c>
      <c r="F291" s="215" t="s">
        <v>552</v>
      </c>
      <c r="G291" s="216" t="s">
        <v>234</v>
      </c>
      <c r="H291" s="217">
        <v>5.0000000000000001E-3</v>
      </c>
      <c r="I291" s="218"/>
      <c r="J291" s="219">
        <f>ROUND(I291*H291,2)</f>
        <v>0</v>
      </c>
      <c r="K291" s="215" t="s">
        <v>164</v>
      </c>
      <c r="L291" s="220"/>
      <c r="M291" s="221" t="s">
        <v>5</v>
      </c>
      <c r="N291" s="222" t="s">
        <v>43</v>
      </c>
      <c r="O291" s="41"/>
      <c r="P291" s="183">
        <f>O291*H291</f>
        <v>0</v>
      </c>
      <c r="Q291" s="183">
        <v>1</v>
      </c>
      <c r="R291" s="183">
        <f>Q291*H291</f>
        <v>5.0000000000000001E-3</v>
      </c>
      <c r="S291" s="183">
        <v>0</v>
      </c>
      <c r="T291" s="184">
        <f>S291*H291</f>
        <v>0</v>
      </c>
      <c r="AR291" s="23" t="s">
        <v>346</v>
      </c>
      <c r="AT291" s="23" t="s">
        <v>245</v>
      </c>
      <c r="AU291" s="23" t="s">
        <v>82</v>
      </c>
      <c r="AY291" s="23" t="s">
        <v>158</v>
      </c>
      <c r="BE291" s="185">
        <f>IF(N291="základní",J291,0)</f>
        <v>0</v>
      </c>
      <c r="BF291" s="185">
        <f>IF(N291="snížená",J291,0)</f>
        <v>0</v>
      </c>
      <c r="BG291" s="185">
        <f>IF(N291="zákl. přenesená",J291,0)</f>
        <v>0</v>
      </c>
      <c r="BH291" s="185">
        <f>IF(N291="sníž. přenesená",J291,0)</f>
        <v>0</v>
      </c>
      <c r="BI291" s="185">
        <f>IF(N291="nulová",J291,0)</f>
        <v>0</v>
      </c>
      <c r="BJ291" s="23" t="s">
        <v>80</v>
      </c>
      <c r="BK291" s="185">
        <f>ROUND(I291*H291,2)</f>
        <v>0</v>
      </c>
      <c r="BL291" s="23" t="s">
        <v>249</v>
      </c>
      <c r="BM291" s="23" t="s">
        <v>553</v>
      </c>
    </row>
    <row r="292" spans="2:65" s="12" customFormat="1" ht="13.5">
      <c r="B292" s="194"/>
      <c r="D292" s="187" t="s">
        <v>166</v>
      </c>
      <c r="E292" s="195" t="s">
        <v>5</v>
      </c>
      <c r="F292" s="196" t="s">
        <v>554</v>
      </c>
      <c r="H292" s="197">
        <v>5.0000000000000001E-3</v>
      </c>
      <c r="I292" s="198"/>
      <c r="L292" s="194"/>
      <c r="M292" s="199"/>
      <c r="N292" s="200"/>
      <c r="O292" s="200"/>
      <c r="P292" s="200"/>
      <c r="Q292" s="200"/>
      <c r="R292" s="200"/>
      <c r="S292" s="200"/>
      <c r="T292" s="201"/>
      <c r="AT292" s="195" t="s">
        <v>166</v>
      </c>
      <c r="AU292" s="195" t="s">
        <v>82</v>
      </c>
      <c r="AV292" s="12" t="s">
        <v>82</v>
      </c>
      <c r="AW292" s="12" t="s">
        <v>35</v>
      </c>
      <c r="AX292" s="12" t="s">
        <v>80</v>
      </c>
      <c r="AY292" s="195" t="s">
        <v>158</v>
      </c>
    </row>
    <row r="293" spans="2:65" s="1" customFormat="1" ht="16.5" customHeight="1">
      <c r="B293" s="173"/>
      <c r="C293" s="174" t="s">
        <v>555</v>
      </c>
      <c r="D293" s="174" t="s">
        <v>160</v>
      </c>
      <c r="E293" s="175" t="s">
        <v>556</v>
      </c>
      <c r="F293" s="176" t="s">
        <v>557</v>
      </c>
      <c r="G293" s="177" t="s">
        <v>163</v>
      </c>
      <c r="H293" s="178">
        <v>15.07</v>
      </c>
      <c r="I293" s="179"/>
      <c r="J293" s="180">
        <f>ROUND(I293*H293,2)</f>
        <v>0</v>
      </c>
      <c r="K293" s="176" t="s">
        <v>164</v>
      </c>
      <c r="L293" s="40"/>
      <c r="M293" s="181" t="s">
        <v>5</v>
      </c>
      <c r="N293" s="182" t="s">
        <v>43</v>
      </c>
      <c r="O293" s="41"/>
      <c r="P293" s="183">
        <f>O293*H293</f>
        <v>0</v>
      </c>
      <c r="Q293" s="183">
        <v>4.0000000000000002E-4</v>
      </c>
      <c r="R293" s="183">
        <f>Q293*H293</f>
        <v>6.0280000000000004E-3</v>
      </c>
      <c r="S293" s="183">
        <v>0</v>
      </c>
      <c r="T293" s="184">
        <f>S293*H293</f>
        <v>0</v>
      </c>
      <c r="AR293" s="23" t="s">
        <v>249</v>
      </c>
      <c r="AT293" s="23" t="s">
        <v>160</v>
      </c>
      <c r="AU293" s="23" t="s">
        <v>82</v>
      </c>
      <c r="AY293" s="23" t="s">
        <v>158</v>
      </c>
      <c r="BE293" s="185">
        <f>IF(N293="základní",J293,0)</f>
        <v>0</v>
      </c>
      <c r="BF293" s="185">
        <f>IF(N293="snížená",J293,0)</f>
        <v>0</v>
      </c>
      <c r="BG293" s="185">
        <f>IF(N293="zákl. přenesená",J293,0)</f>
        <v>0</v>
      </c>
      <c r="BH293" s="185">
        <f>IF(N293="sníž. přenesená",J293,0)</f>
        <v>0</v>
      </c>
      <c r="BI293" s="185">
        <f>IF(N293="nulová",J293,0)</f>
        <v>0</v>
      </c>
      <c r="BJ293" s="23" t="s">
        <v>80</v>
      </c>
      <c r="BK293" s="185">
        <f>ROUND(I293*H293,2)</f>
        <v>0</v>
      </c>
      <c r="BL293" s="23" t="s">
        <v>249</v>
      </c>
      <c r="BM293" s="23" t="s">
        <v>558</v>
      </c>
    </row>
    <row r="294" spans="2:65" s="12" customFormat="1" ht="13.5">
      <c r="B294" s="194"/>
      <c r="D294" s="187" t="s">
        <v>166</v>
      </c>
      <c r="E294" s="195" t="s">
        <v>5</v>
      </c>
      <c r="F294" s="196" t="s">
        <v>112</v>
      </c>
      <c r="H294" s="197">
        <v>15.07</v>
      </c>
      <c r="I294" s="198"/>
      <c r="L294" s="194"/>
      <c r="M294" s="199"/>
      <c r="N294" s="200"/>
      <c r="O294" s="200"/>
      <c r="P294" s="200"/>
      <c r="Q294" s="200"/>
      <c r="R294" s="200"/>
      <c r="S294" s="200"/>
      <c r="T294" s="201"/>
      <c r="AT294" s="195" t="s">
        <v>166</v>
      </c>
      <c r="AU294" s="195" t="s">
        <v>82</v>
      </c>
      <c r="AV294" s="12" t="s">
        <v>82</v>
      </c>
      <c r="AW294" s="12" t="s">
        <v>35</v>
      </c>
      <c r="AX294" s="12" t="s">
        <v>80</v>
      </c>
      <c r="AY294" s="195" t="s">
        <v>158</v>
      </c>
    </row>
    <row r="295" spans="2:65" s="1" customFormat="1" ht="16.5" customHeight="1">
      <c r="B295" s="173"/>
      <c r="C295" s="213" t="s">
        <v>559</v>
      </c>
      <c r="D295" s="213" t="s">
        <v>245</v>
      </c>
      <c r="E295" s="214" t="s">
        <v>560</v>
      </c>
      <c r="F295" s="215" t="s">
        <v>561</v>
      </c>
      <c r="G295" s="216" t="s">
        <v>163</v>
      </c>
      <c r="H295" s="217">
        <v>17.331</v>
      </c>
      <c r="I295" s="218"/>
      <c r="J295" s="219">
        <f>ROUND(I295*H295,2)</f>
        <v>0</v>
      </c>
      <c r="K295" s="215" t="s">
        <v>164</v>
      </c>
      <c r="L295" s="220"/>
      <c r="M295" s="221" t="s">
        <v>5</v>
      </c>
      <c r="N295" s="222" t="s">
        <v>43</v>
      </c>
      <c r="O295" s="41"/>
      <c r="P295" s="183">
        <f>O295*H295</f>
        <v>0</v>
      </c>
      <c r="Q295" s="183">
        <v>3.8800000000000002E-3</v>
      </c>
      <c r="R295" s="183">
        <f>Q295*H295</f>
        <v>6.7244280000000003E-2</v>
      </c>
      <c r="S295" s="183">
        <v>0</v>
      </c>
      <c r="T295" s="184">
        <f>S295*H295</f>
        <v>0</v>
      </c>
      <c r="AR295" s="23" t="s">
        <v>346</v>
      </c>
      <c r="AT295" s="23" t="s">
        <v>245</v>
      </c>
      <c r="AU295" s="23" t="s">
        <v>82</v>
      </c>
      <c r="AY295" s="23" t="s">
        <v>158</v>
      </c>
      <c r="BE295" s="185">
        <f>IF(N295="základní",J295,0)</f>
        <v>0</v>
      </c>
      <c r="BF295" s="185">
        <f>IF(N295="snížená",J295,0)</f>
        <v>0</v>
      </c>
      <c r="BG295" s="185">
        <f>IF(N295="zákl. přenesená",J295,0)</f>
        <v>0</v>
      </c>
      <c r="BH295" s="185">
        <f>IF(N295="sníž. přenesená",J295,0)</f>
        <v>0</v>
      </c>
      <c r="BI295" s="185">
        <f>IF(N295="nulová",J295,0)</f>
        <v>0</v>
      </c>
      <c r="BJ295" s="23" t="s">
        <v>80</v>
      </c>
      <c r="BK295" s="185">
        <f>ROUND(I295*H295,2)</f>
        <v>0</v>
      </c>
      <c r="BL295" s="23" t="s">
        <v>249</v>
      </c>
      <c r="BM295" s="23" t="s">
        <v>562</v>
      </c>
    </row>
    <row r="296" spans="2:65" s="12" customFormat="1" ht="13.5">
      <c r="B296" s="194"/>
      <c r="D296" s="187" t="s">
        <v>166</v>
      </c>
      <c r="E296" s="195" t="s">
        <v>5</v>
      </c>
      <c r="F296" s="196" t="s">
        <v>563</v>
      </c>
      <c r="H296" s="197">
        <v>17.331</v>
      </c>
      <c r="I296" s="198"/>
      <c r="L296" s="194"/>
      <c r="M296" s="199"/>
      <c r="N296" s="200"/>
      <c r="O296" s="200"/>
      <c r="P296" s="200"/>
      <c r="Q296" s="200"/>
      <c r="R296" s="200"/>
      <c r="S296" s="200"/>
      <c r="T296" s="201"/>
      <c r="AT296" s="195" t="s">
        <v>166</v>
      </c>
      <c r="AU296" s="195" t="s">
        <v>82</v>
      </c>
      <c r="AV296" s="12" t="s">
        <v>82</v>
      </c>
      <c r="AW296" s="12" t="s">
        <v>35</v>
      </c>
      <c r="AX296" s="12" t="s">
        <v>80</v>
      </c>
      <c r="AY296" s="195" t="s">
        <v>158</v>
      </c>
    </row>
    <row r="297" spans="2:65" s="1" customFormat="1" ht="25.5" customHeight="1">
      <c r="B297" s="173"/>
      <c r="C297" s="174" t="s">
        <v>564</v>
      </c>
      <c r="D297" s="174" t="s">
        <v>160</v>
      </c>
      <c r="E297" s="175" t="s">
        <v>565</v>
      </c>
      <c r="F297" s="176" t="s">
        <v>566</v>
      </c>
      <c r="G297" s="177" t="s">
        <v>234</v>
      </c>
      <c r="H297" s="178">
        <v>7.8E-2</v>
      </c>
      <c r="I297" s="179"/>
      <c r="J297" s="180">
        <f>ROUND(I297*H297,2)</f>
        <v>0</v>
      </c>
      <c r="K297" s="176" t="s">
        <v>164</v>
      </c>
      <c r="L297" s="40"/>
      <c r="M297" s="181" t="s">
        <v>5</v>
      </c>
      <c r="N297" s="182" t="s">
        <v>43</v>
      </c>
      <c r="O297" s="41"/>
      <c r="P297" s="183">
        <f>O297*H297</f>
        <v>0</v>
      </c>
      <c r="Q297" s="183">
        <v>0</v>
      </c>
      <c r="R297" s="183">
        <f>Q297*H297</f>
        <v>0</v>
      </c>
      <c r="S297" s="183">
        <v>0</v>
      </c>
      <c r="T297" s="184">
        <f>S297*H297</f>
        <v>0</v>
      </c>
      <c r="AR297" s="23" t="s">
        <v>249</v>
      </c>
      <c r="AT297" s="23" t="s">
        <v>160</v>
      </c>
      <c r="AU297" s="23" t="s">
        <v>82</v>
      </c>
      <c r="AY297" s="23" t="s">
        <v>158</v>
      </c>
      <c r="BE297" s="185">
        <f>IF(N297="základní",J297,0)</f>
        <v>0</v>
      </c>
      <c r="BF297" s="185">
        <f>IF(N297="snížená",J297,0)</f>
        <v>0</v>
      </c>
      <c r="BG297" s="185">
        <f>IF(N297="zákl. přenesená",J297,0)</f>
        <v>0</v>
      </c>
      <c r="BH297" s="185">
        <f>IF(N297="sníž. přenesená",J297,0)</f>
        <v>0</v>
      </c>
      <c r="BI297" s="185">
        <f>IF(N297="nulová",J297,0)</f>
        <v>0</v>
      </c>
      <c r="BJ297" s="23" t="s">
        <v>80</v>
      </c>
      <c r="BK297" s="185">
        <f>ROUND(I297*H297,2)</f>
        <v>0</v>
      </c>
      <c r="BL297" s="23" t="s">
        <v>249</v>
      </c>
      <c r="BM297" s="23" t="s">
        <v>567</v>
      </c>
    </row>
    <row r="298" spans="2:65" s="10" customFormat="1" ht="29.85" customHeight="1">
      <c r="B298" s="160"/>
      <c r="D298" s="161" t="s">
        <v>71</v>
      </c>
      <c r="E298" s="171" t="s">
        <v>568</v>
      </c>
      <c r="F298" s="171" t="s">
        <v>569</v>
      </c>
      <c r="I298" s="163"/>
      <c r="J298" s="172">
        <f>BK298</f>
        <v>0</v>
      </c>
      <c r="L298" s="160"/>
      <c r="M298" s="165"/>
      <c r="N298" s="166"/>
      <c r="O298" s="166"/>
      <c r="P298" s="167">
        <f>SUM(P299:P302)</f>
        <v>0</v>
      </c>
      <c r="Q298" s="166"/>
      <c r="R298" s="167">
        <f>SUM(R299:R302)</f>
        <v>0</v>
      </c>
      <c r="S298" s="166"/>
      <c r="T298" s="168">
        <f>SUM(T299:T302)</f>
        <v>0</v>
      </c>
      <c r="AR298" s="161" t="s">
        <v>82</v>
      </c>
      <c r="AT298" s="169" t="s">
        <v>71</v>
      </c>
      <c r="AU298" s="169" t="s">
        <v>80</v>
      </c>
      <c r="AY298" s="161" t="s">
        <v>158</v>
      </c>
      <c r="BK298" s="170">
        <f>SUM(BK299:BK302)</f>
        <v>0</v>
      </c>
    </row>
    <row r="299" spans="2:65" s="1" customFormat="1" ht="16.5" customHeight="1">
      <c r="B299" s="173"/>
      <c r="C299" s="174" t="s">
        <v>570</v>
      </c>
      <c r="D299" s="174" t="s">
        <v>160</v>
      </c>
      <c r="E299" s="175" t="s">
        <v>571</v>
      </c>
      <c r="F299" s="176" t="s">
        <v>572</v>
      </c>
      <c r="G299" s="177" t="s">
        <v>472</v>
      </c>
      <c r="H299" s="178">
        <v>1</v>
      </c>
      <c r="I299" s="179"/>
      <c r="J299" s="180">
        <f>ROUND(I299*H299,2)</f>
        <v>0</v>
      </c>
      <c r="K299" s="176" t="s">
        <v>5</v>
      </c>
      <c r="L299" s="40"/>
      <c r="M299" s="181" t="s">
        <v>5</v>
      </c>
      <c r="N299" s="182" t="s">
        <v>43</v>
      </c>
      <c r="O299" s="41"/>
      <c r="P299" s="183">
        <f>O299*H299</f>
        <v>0</v>
      </c>
      <c r="Q299" s="183">
        <v>0</v>
      </c>
      <c r="R299" s="183">
        <f>Q299*H299</f>
        <v>0</v>
      </c>
      <c r="S299" s="183">
        <v>0</v>
      </c>
      <c r="T299" s="184">
        <f>S299*H299</f>
        <v>0</v>
      </c>
      <c r="AR299" s="23" t="s">
        <v>249</v>
      </c>
      <c r="AT299" s="23" t="s">
        <v>160</v>
      </c>
      <c r="AU299" s="23" t="s">
        <v>82</v>
      </c>
      <c r="AY299" s="23" t="s">
        <v>158</v>
      </c>
      <c r="BE299" s="185">
        <f>IF(N299="základní",J299,0)</f>
        <v>0</v>
      </c>
      <c r="BF299" s="185">
        <f>IF(N299="snížená",J299,0)</f>
        <v>0</v>
      </c>
      <c r="BG299" s="185">
        <f>IF(N299="zákl. přenesená",J299,0)</f>
        <v>0</v>
      </c>
      <c r="BH299" s="185">
        <f>IF(N299="sníž. přenesená",J299,0)</f>
        <v>0</v>
      </c>
      <c r="BI299" s="185">
        <f>IF(N299="nulová",J299,0)</f>
        <v>0</v>
      </c>
      <c r="BJ299" s="23" t="s">
        <v>80</v>
      </c>
      <c r="BK299" s="185">
        <f>ROUND(I299*H299,2)</f>
        <v>0</v>
      </c>
      <c r="BL299" s="23" t="s">
        <v>249</v>
      </c>
      <c r="BM299" s="23" t="s">
        <v>573</v>
      </c>
    </row>
    <row r="300" spans="2:65" s="1" customFormat="1" ht="40.5">
      <c r="B300" s="40"/>
      <c r="D300" s="187" t="s">
        <v>224</v>
      </c>
      <c r="F300" s="210" t="s">
        <v>574</v>
      </c>
      <c r="I300" s="211"/>
      <c r="L300" s="40"/>
      <c r="M300" s="212"/>
      <c r="N300" s="41"/>
      <c r="O300" s="41"/>
      <c r="P300" s="41"/>
      <c r="Q300" s="41"/>
      <c r="R300" s="41"/>
      <c r="S300" s="41"/>
      <c r="T300" s="69"/>
      <c r="AT300" s="23" t="s">
        <v>224</v>
      </c>
      <c r="AU300" s="23" t="s">
        <v>82</v>
      </c>
    </row>
    <row r="301" spans="2:65" s="1" customFormat="1" ht="16.5" customHeight="1">
      <c r="B301" s="173"/>
      <c r="C301" s="174" t="s">
        <v>575</v>
      </c>
      <c r="D301" s="174" t="s">
        <v>160</v>
      </c>
      <c r="E301" s="175" t="s">
        <v>576</v>
      </c>
      <c r="F301" s="176" t="s">
        <v>577</v>
      </c>
      <c r="G301" s="177" t="s">
        <v>472</v>
      </c>
      <c r="H301" s="178">
        <v>1</v>
      </c>
      <c r="I301" s="179"/>
      <c r="J301" s="180">
        <f>ROUND(I301*H301,2)</f>
        <v>0</v>
      </c>
      <c r="K301" s="176" t="s">
        <v>5</v>
      </c>
      <c r="L301" s="40"/>
      <c r="M301" s="181" t="s">
        <v>5</v>
      </c>
      <c r="N301" s="182" t="s">
        <v>43</v>
      </c>
      <c r="O301" s="41"/>
      <c r="P301" s="183">
        <f>O301*H301</f>
        <v>0</v>
      </c>
      <c r="Q301" s="183">
        <v>0</v>
      </c>
      <c r="R301" s="183">
        <f>Q301*H301</f>
        <v>0</v>
      </c>
      <c r="S301" s="183">
        <v>0</v>
      </c>
      <c r="T301" s="184">
        <f>S301*H301</f>
        <v>0</v>
      </c>
      <c r="AR301" s="23" t="s">
        <v>249</v>
      </c>
      <c r="AT301" s="23" t="s">
        <v>160</v>
      </c>
      <c r="AU301" s="23" t="s">
        <v>82</v>
      </c>
      <c r="AY301" s="23" t="s">
        <v>158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23" t="s">
        <v>80</v>
      </c>
      <c r="BK301" s="185">
        <f>ROUND(I301*H301,2)</f>
        <v>0</v>
      </c>
      <c r="BL301" s="23" t="s">
        <v>249</v>
      </c>
      <c r="BM301" s="23" t="s">
        <v>578</v>
      </c>
    </row>
    <row r="302" spans="2:65" s="1" customFormat="1" ht="40.5">
      <c r="B302" s="40"/>
      <c r="D302" s="187" t="s">
        <v>224</v>
      </c>
      <c r="F302" s="210" t="s">
        <v>579</v>
      </c>
      <c r="I302" s="211"/>
      <c r="L302" s="40"/>
      <c r="M302" s="212"/>
      <c r="N302" s="41"/>
      <c r="O302" s="41"/>
      <c r="P302" s="41"/>
      <c r="Q302" s="41"/>
      <c r="R302" s="41"/>
      <c r="S302" s="41"/>
      <c r="T302" s="69"/>
      <c r="AT302" s="23" t="s">
        <v>224</v>
      </c>
      <c r="AU302" s="23" t="s">
        <v>82</v>
      </c>
    </row>
    <row r="303" spans="2:65" s="10" customFormat="1" ht="37.35" customHeight="1">
      <c r="B303" s="160"/>
      <c r="D303" s="161" t="s">
        <v>71</v>
      </c>
      <c r="E303" s="162" t="s">
        <v>580</v>
      </c>
      <c r="F303" s="162" t="s">
        <v>581</v>
      </c>
      <c r="I303" s="163"/>
      <c r="J303" s="164">
        <f>BK303</f>
        <v>0</v>
      </c>
      <c r="L303" s="160"/>
      <c r="M303" s="165"/>
      <c r="N303" s="166"/>
      <c r="O303" s="166"/>
      <c r="P303" s="167">
        <f>SUM(P304:P306)</f>
        <v>0</v>
      </c>
      <c r="Q303" s="166"/>
      <c r="R303" s="167">
        <f>SUM(R304:R306)</f>
        <v>0</v>
      </c>
      <c r="S303" s="166"/>
      <c r="T303" s="168">
        <f>SUM(T304:T306)</f>
        <v>0</v>
      </c>
      <c r="AR303" s="161" t="s">
        <v>101</v>
      </c>
      <c r="AT303" s="169" t="s">
        <v>71</v>
      </c>
      <c r="AU303" s="169" t="s">
        <v>72</v>
      </c>
      <c r="AY303" s="161" t="s">
        <v>158</v>
      </c>
      <c r="BK303" s="170">
        <f>SUM(BK304:BK306)</f>
        <v>0</v>
      </c>
    </row>
    <row r="304" spans="2:65" s="1" customFormat="1" ht="16.5" customHeight="1">
      <c r="B304" s="173"/>
      <c r="C304" s="174" t="s">
        <v>582</v>
      </c>
      <c r="D304" s="174" t="s">
        <v>160</v>
      </c>
      <c r="E304" s="175" t="s">
        <v>583</v>
      </c>
      <c r="F304" s="176" t="s">
        <v>584</v>
      </c>
      <c r="G304" s="177" t="s">
        <v>472</v>
      </c>
      <c r="H304" s="178">
        <v>1</v>
      </c>
      <c r="I304" s="179"/>
      <c r="J304" s="180">
        <f>ROUND(I304*H304,2)</f>
        <v>0</v>
      </c>
      <c r="K304" s="176" t="s">
        <v>5</v>
      </c>
      <c r="L304" s="40"/>
      <c r="M304" s="181" t="s">
        <v>5</v>
      </c>
      <c r="N304" s="182" t="s">
        <v>43</v>
      </c>
      <c r="O304" s="41"/>
      <c r="P304" s="183">
        <f>O304*H304</f>
        <v>0</v>
      </c>
      <c r="Q304" s="183">
        <v>0</v>
      </c>
      <c r="R304" s="183">
        <f>Q304*H304</f>
        <v>0</v>
      </c>
      <c r="S304" s="183">
        <v>0</v>
      </c>
      <c r="T304" s="184">
        <f>S304*H304</f>
        <v>0</v>
      </c>
      <c r="AR304" s="23" t="s">
        <v>101</v>
      </c>
      <c r="AT304" s="23" t="s">
        <v>160</v>
      </c>
      <c r="AU304" s="23" t="s">
        <v>80</v>
      </c>
      <c r="AY304" s="23" t="s">
        <v>158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23" t="s">
        <v>80</v>
      </c>
      <c r="BK304" s="185">
        <f>ROUND(I304*H304,2)</f>
        <v>0</v>
      </c>
      <c r="BL304" s="23" t="s">
        <v>101</v>
      </c>
      <c r="BM304" s="23" t="s">
        <v>585</v>
      </c>
    </row>
    <row r="305" spans="2:65" s="1" customFormat="1" ht="16.5" customHeight="1">
      <c r="B305" s="173"/>
      <c r="C305" s="174" t="s">
        <v>586</v>
      </c>
      <c r="D305" s="174" t="s">
        <v>160</v>
      </c>
      <c r="E305" s="175" t="s">
        <v>77</v>
      </c>
      <c r="F305" s="176" t="s">
        <v>587</v>
      </c>
      <c r="G305" s="177" t="s">
        <v>472</v>
      </c>
      <c r="H305" s="178">
        <v>1</v>
      </c>
      <c r="I305" s="179"/>
      <c r="J305" s="180">
        <f>ROUND(I305*H305,2)</f>
        <v>0</v>
      </c>
      <c r="K305" s="176" t="s">
        <v>5</v>
      </c>
      <c r="L305" s="40"/>
      <c r="M305" s="181" t="s">
        <v>5</v>
      </c>
      <c r="N305" s="182" t="s">
        <v>43</v>
      </c>
      <c r="O305" s="41"/>
      <c r="P305" s="183">
        <f>O305*H305</f>
        <v>0</v>
      </c>
      <c r="Q305" s="183">
        <v>0</v>
      </c>
      <c r="R305" s="183">
        <f>Q305*H305</f>
        <v>0</v>
      </c>
      <c r="S305" s="183">
        <v>0</v>
      </c>
      <c r="T305" s="184">
        <f>S305*H305</f>
        <v>0</v>
      </c>
      <c r="AR305" s="23" t="s">
        <v>101</v>
      </c>
      <c r="AT305" s="23" t="s">
        <v>160</v>
      </c>
      <c r="AU305" s="23" t="s">
        <v>80</v>
      </c>
      <c r="AY305" s="23" t="s">
        <v>158</v>
      </c>
      <c r="BE305" s="185">
        <f>IF(N305="základní",J305,0)</f>
        <v>0</v>
      </c>
      <c r="BF305" s="185">
        <f>IF(N305="snížená",J305,0)</f>
        <v>0</v>
      </c>
      <c r="BG305" s="185">
        <f>IF(N305="zákl. přenesená",J305,0)</f>
        <v>0</v>
      </c>
      <c r="BH305" s="185">
        <f>IF(N305="sníž. přenesená",J305,0)</f>
        <v>0</v>
      </c>
      <c r="BI305" s="185">
        <f>IF(N305="nulová",J305,0)</f>
        <v>0</v>
      </c>
      <c r="BJ305" s="23" t="s">
        <v>80</v>
      </c>
      <c r="BK305" s="185">
        <f>ROUND(I305*H305,2)</f>
        <v>0</v>
      </c>
      <c r="BL305" s="23" t="s">
        <v>101</v>
      </c>
      <c r="BM305" s="23" t="s">
        <v>588</v>
      </c>
    </row>
    <row r="306" spans="2:65" s="1" customFormat="1" ht="27">
      <c r="B306" s="40"/>
      <c r="D306" s="187" t="s">
        <v>224</v>
      </c>
      <c r="F306" s="210" t="s">
        <v>589</v>
      </c>
      <c r="I306" s="211"/>
      <c r="L306" s="40"/>
      <c r="M306" s="212"/>
      <c r="N306" s="41"/>
      <c r="O306" s="41"/>
      <c r="P306" s="41"/>
      <c r="Q306" s="41"/>
      <c r="R306" s="41"/>
      <c r="S306" s="41"/>
      <c r="T306" s="69"/>
      <c r="AT306" s="23" t="s">
        <v>224</v>
      </c>
      <c r="AU306" s="23" t="s">
        <v>80</v>
      </c>
    </row>
    <row r="307" spans="2:65" s="10" customFormat="1" ht="37.35" customHeight="1">
      <c r="B307" s="160"/>
      <c r="D307" s="161" t="s">
        <v>71</v>
      </c>
      <c r="E307" s="162" t="s">
        <v>590</v>
      </c>
      <c r="F307" s="162" t="s">
        <v>591</v>
      </c>
      <c r="I307" s="163"/>
      <c r="J307" s="164">
        <f>BK307</f>
        <v>0</v>
      </c>
      <c r="L307" s="160"/>
      <c r="M307" s="165"/>
      <c r="N307" s="166"/>
      <c r="O307" s="166"/>
      <c r="P307" s="167">
        <f>P308+P310</f>
        <v>0</v>
      </c>
      <c r="Q307" s="166"/>
      <c r="R307" s="167">
        <f>R308+R310</f>
        <v>0</v>
      </c>
      <c r="S307" s="166"/>
      <c r="T307" s="168">
        <f>T308+T310</f>
        <v>0</v>
      </c>
      <c r="AR307" s="161" t="s">
        <v>188</v>
      </c>
      <c r="AT307" s="169" t="s">
        <v>71</v>
      </c>
      <c r="AU307" s="169" t="s">
        <v>72</v>
      </c>
      <c r="AY307" s="161" t="s">
        <v>158</v>
      </c>
      <c r="BK307" s="170">
        <f>BK308+BK310</f>
        <v>0</v>
      </c>
    </row>
    <row r="308" spans="2:65" s="10" customFormat="1" ht="19.899999999999999" customHeight="1">
      <c r="B308" s="160"/>
      <c r="D308" s="161" t="s">
        <v>71</v>
      </c>
      <c r="E308" s="171" t="s">
        <v>592</v>
      </c>
      <c r="F308" s="171" t="s">
        <v>593</v>
      </c>
      <c r="I308" s="163"/>
      <c r="J308" s="172">
        <f>BK308</f>
        <v>0</v>
      </c>
      <c r="L308" s="160"/>
      <c r="M308" s="165"/>
      <c r="N308" s="166"/>
      <c r="O308" s="166"/>
      <c r="P308" s="167">
        <f>P309</f>
        <v>0</v>
      </c>
      <c r="Q308" s="166"/>
      <c r="R308" s="167">
        <f>R309</f>
        <v>0</v>
      </c>
      <c r="S308" s="166"/>
      <c r="T308" s="168">
        <f>T309</f>
        <v>0</v>
      </c>
      <c r="AR308" s="161" t="s">
        <v>188</v>
      </c>
      <c r="AT308" s="169" t="s">
        <v>71</v>
      </c>
      <c r="AU308" s="169" t="s">
        <v>80</v>
      </c>
      <c r="AY308" s="161" t="s">
        <v>158</v>
      </c>
      <c r="BK308" s="170">
        <f>BK309</f>
        <v>0</v>
      </c>
    </row>
    <row r="309" spans="2:65" s="1" customFormat="1" ht="16.5" customHeight="1">
      <c r="B309" s="173"/>
      <c r="C309" s="174" t="s">
        <v>594</v>
      </c>
      <c r="D309" s="174" t="s">
        <v>160</v>
      </c>
      <c r="E309" s="175" t="s">
        <v>595</v>
      </c>
      <c r="F309" s="176" t="s">
        <v>596</v>
      </c>
      <c r="G309" s="177" t="s">
        <v>472</v>
      </c>
      <c r="H309" s="178">
        <v>1</v>
      </c>
      <c r="I309" s="179"/>
      <c r="J309" s="180">
        <f>ROUND(I309*H309,2)</f>
        <v>0</v>
      </c>
      <c r="K309" s="176" t="s">
        <v>164</v>
      </c>
      <c r="L309" s="40"/>
      <c r="M309" s="181" t="s">
        <v>5</v>
      </c>
      <c r="N309" s="182" t="s">
        <v>43</v>
      </c>
      <c r="O309" s="41"/>
      <c r="P309" s="183">
        <f>O309*H309</f>
        <v>0</v>
      </c>
      <c r="Q309" s="183">
        <v>0</v>
      </c>
      <c r="R309" s="183">
        <f>Q309*H309</f>
        <v>0</v>
      </c>
      <c r="S309" s="183">
        <v>0</v>
      </c>
      <c r="T309" s="184">
        <f>S309*H309</f>
        <v>0</v>
      </c>
      <c r="AR309" s="23" t="s">
        <v>597</v>
      </c>
      <c r="AT309" s="23" t="s">
        <v>160</v>
      </c>
      <c r="AU309" s="23" t="s">
        <v>82</v>
      </c>
      <c r="AY309" s="23" t="s">
        <v>158</v>
      </c>
      <c r="BE309" s="185">
        <f>IF(N309="základní",J309,0)</f>
        <v>0</v>
      </c>
      <c r="BF309" s="185">
        <f>IF(N309="snížená",J309,0)</f>
        <v>0</v>
      </c>
      <c r="BG309" s="185">
        <f>IF(N309="zákl. přenesená",J309,0)</f>
        <v>0</v>
      </c>
      <c r="BH309" s="185">
        <f>IF(N309="sníž. přenesená",J309,0)</f>
        <v>0</v>
      </c>
      <c r="BI309" s="185">
        <f>IF(N309="nulová",J309,0)</f>
        <v>0</v>
      </c>
      <c r="BJ309" s="23" t="s">
        <v>80</v>
      </c>
      <c r="BK309" s="185">
        <f>ROUND(I309*H309,2)</f>
        <v>0</v>
      </c>
      <c r="BL309" s="23" t="s">
        <v>597</v>
      </c>
      <c r="BM309" s="23" t="s">
        <v>598</v>
      </c>
    </row>
    <row r="310" spans="2:65" s="10" customFormat="1" ht="29.85" customHeight="1">
      <c r="B310" s="160"/>
      <c r="D310" s="161" t="s">
        <v>71</v>
      </c>
      <c r="E310" s="171" t="s">
        <v>599</v>
      </c>
      <c r="F310" s="171" t="s">
        <v>600</v>
      </c>
      <c r="I310" s="163"/>
      <c r="J310" s="172">
        <f>BK310</f>
        <v>0</v>
      </c>
      <c r="L310" s="160"/>
      <c r="M310" s="165"/>
      <c r="N310" s="166"/>
      <c r="O310" s="166"/>
      <c r="P310" s="167">
        <f>SUM(P311:P312)</f>
        <v>0</v>
      </c>
      <c r="Q310" s="166"/>
      <c r="R310" s="167">
        <f>SUM(R311:R312)</f>
        <v>0</v>
      </c>
      <c r="S310" s="166"/>
      <c r="T310" s="168">
        <f>SUM(T311:T312)</f>
        <v>0</v>
      </c>
      <c r="AR310" s="161" t="s">
        <v>188</v>
      </c>
      <c r="AT310" s="169" t="s">
        <v>71</v>
      </c>
      <c r="AU310" s="169" t="s">
        <v>80</v>
      </c>
      <c r="AY310" s="161" t="s">
        <v>158</v>
      </c>
      <c r="BK310" s="170">
        <f>SUM(BK311:BK312)</f>
        <v>0</v>
      </c>
    </row>
    <row r="311" spans="2:65" s="1" customFormat="1" ht="16.5" customHeight="1">
      <c r="B311" s="173"/>
      <c r="C311" s="174" t="s">
        <v>601</v>
      </c>
      <c r="D311" s="174" t="s">
        <v>160</v>
      </c>
      <c r="E311" s="175" t="s">
        <v>602</v>
      </c>
      <c r="F311" s="176" t="s">
        <v>603</v>
      </c>
      <c r="G311" s="177" t="s">
        <v>472</v>
      </c>
      <c r="H311" s="178">
        <v>1</v>
      </c>
      <c r="I311" s="179"/>
      <c r="J311" s="180">
        <f>ROUND(I311*H311,2)</f>
        <v>0</v>
      </c>
      <c r="K311" s="176" t="s">
        <v>5</v>
      </c>
      <c r="L311" s="40"/>
      <c r="M311" s="181" t="s">
        <v>5</v>
      </c>
      <c r="N311" s="182" t="s">
        <v>43</v>
      </c>
      <c r="O311" s="41"/>
      <c r="P311" s="183">
        <f>O311*H311</f>
        <v>0</v>
      </c>
      <c r="Q311" s="183">
        <v>0</v>
      </c>
      <c r="R311" s="183">
        <f>Q311*H311</f>
        <v>0</v>
      </c>
      <c r="S311" s="183">
        <v>0</v>
      </c>
      <c r="T311" s="184">
        <f>S311*H311</f>
        <v>0</v>
      </c>
      <c r="AR311" s="23" t="s">
        <v>597</v>
      </c>
      <c r="AT311" s="23" t="s">
        <v>160</v>
      </c>
      <c r="AU311" s="23" t="s">
        <v>82</v>
      </c>
      <c r="AY311" s="23" t="s">
        <v>158</v>
      </c>
      <c r="BE311" s="185">
        <f>IF(N311="základní",J311,0)</f>
        <v>0</v>
      </c>
      <c r="BF311" s="185">
        <f>IF(N311="snížená",J311,0)</f>
        <v>0</v>
      </c>
      <c r="BG311" s="185">
        <f>IF(N311="zákl. přenesená",J311,0)</f>
        <v>0</v>
      </c>
      <c r="BH311" s="185">
        <f>IF(N311="sníž. přenesená",J311,0)</f>
        <v>0</v>
      </c>
      <c r="BI311" s="185">
        <f>IF(N311="nulová",J311,0)</f>
        <v>0</v>
      </c>
      <c r="BJ311" s="23" t="s">
        <v>80</v>
      </c>
      <c r="BK311" s="185">
        <f>ROUND(I311*H311,2)</f>
        <v>0</v>
      </c>
      <c r="BL311" s="23" t="s">
        <v>597</v>
      </c>
      <c r="BM311" s="23" t="s">
        <v>604</v>
      </c>
    </row>
    <row r="312" spans="2:65" s="1" customFormat="1" ht="16.5" customHeight="1">
      <c r="B312" s="173"/>
      <c r="C312" s="174" t="s">
        <v>605</v>
      </c>
      <c r="D312" s="174" t="s">
        <v>160</v>
      </c>
      <c r="E312" s="175" t="s">
        <v>606</v>
      </c>
      <c r="F312" s="176" t="s">
        <v>600</v>
      </c>
      <c r="G312" s="177" t="s">
        <v>472</v>
      </c>
      <c r="H312" s="178">
        <v>1</v>
      </c>
      <c r="I312" s="179"/>
      <c r="J312" s="180">
        <f>ROUND(I312*H312,2)</f>
        <v>0</v>
      </c>
      <c r="K312" s="176" t="s">
        <v>164</v>
      </c>
      <c r="L312" s="40"/>
      <c r="M312" s="181" t="s">
        <v>5</v>
      </c>
      <c r="N312" s="223" t="s">
        <v>43</v>
      </c>
      <c r="O312" s="224"/>
      <c r="P312" s="225">
        <f>O312*H312</f>
        <v>0</v>
      </c>
      <c r="Q312" s="225">
        <v>0</v>
      </c>
      <c r="R312" s="225">
        <f>Q312*H312</f>
        <v>0</v>
      </c>
      <c r="S312" s="225">
        <v>0</v>
      </c>
      <c r="T312" s="226">
        <f>S312*H312</f>
        <v>0</v>
      </c>
      <c r="AR312" s="23" t="s">
        <v>597</v>
      </c>
      <c r="AT312" s="23" t="s">
        <v>160</v>
      </c>
      <c r="AU312" s="23" t="s">
        <v>82</v>
      </c>
      <c r="AY312" s="23" t="s">
        <v>158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23" t="s">
        <v>80</v>
      </c>
      <c r="BK312" s="185">
        <f>ROUND(I312*H312,2)</f>
        <v>0</v>
      </c>
      <c r="BL312" s="23" t="s">
        <v>597</v>
      </c>
      <c r="BM312" s="23" t="s">
        <v>607</v>
      </c>
    </row>
    <row r="313" spans="2:65" s="1" customFormat="1" ht="6.95" customHeight="1">
      <c r="B313" s="55"/>
      <c r="C313" s="56"/>
      <c r="D313" s="56"/>
      <c r="E313" s="56"/>
      <c r="F313" s="56"/>
      <c r="G313" s="56"/>
      <c r="H313" s="56"/>
      <c r="I313" s="127"/>
      <c r="J313" s="56"/>
      <c r="K313" s="56"/>
      <c r="L313" s="40"/>
    </row>
  </sheetData>
  <autoFilter ref="C92:K312"/>
  <mergeCells count="10">
    <mergeCell ref="J51:J52"/>
    <mergeCell ref="E83:H83"/>
    <mergeCell ref="E85:H85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7"/>
  <sheetViews>
    <sheetView showGridLines="0" workbookViewId="0">
      <pane ySplit="1" topLeftCell="A91" activePane="bottomLeft" state="frozen"/>
      <selection pane="bottomLeft" activeCell="I105" sqref="I105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98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99"/>
      <c r="C1" s="99"/>
      <c r="D1" s="100" t="s">
        <v>1</v>
      </c>
      <c r="E1" s="99"/>
      <c r="F1" s="101" t="s">
        <v>86</v>
      </c>
      <c r="G1" s="350" t="s">
        <v>87</v>
      </c>
      <c r="H1" s="350"/>
      <c r="I1" s="102"/>
      <c r="J1" s="101" t="s">
        <v>88</v>
      </c>
      <c r="K1" s="100" t="s">
        <v>89</v>
      </c>
      <c r="L1" s="101" t="s">
        <v>90</v>
      </c>
      <c r="M1" s="101"/>
      <c r="N1" s="101"/>
      <c r="O1" s="101"/>
      <c r="P1" s="101"/>
      <c r="Q1" s="101"/>
      <c r="R1" s="101"/>
      <c r="S1" s="101"/>
      <c r="T1" s="101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0" t="s">
        <v>8</v>
      </c>
      <c r="M2" s="341"/>
      <c r="N2" s="341"/>
      <c r="O2" s="341"/>
      <c r="P2" s="341"/>
      <c r="Q2" s="341"/>
      <c r="R2" s="341"/>
      <c r="S2" s="341"/>
      <c r="T2" s="341"/>
      <c r="U2" s="341"/>
      <c r="V2" s="341"/>
      <c r="AT2" s="23" t="s">
        <v>85</v>
      </c>
      <c r="AZ2" s="103" t="s">
        <v>91</v>
      </c>
      <c r="BA2" s="103" t="s">
        <v>5</v>
      </c>
      <c r="BB2" s="103" t="s">
        <v>5</v>
      </c>
      <c r="BC2" s="103" t="s">
        <v>608</v>
      </c>
      <c r="BD2" s="103" t="s">
        <v>82</v>
      </c>
    </row>
    <row r="3" spans="1:70" ht="6.95" customHeight="1">
      <c r="B3" s="24"/>
      <c r="C3" s="25"/>
      <c r="D3" s="25"/>
      <c r="E3" s="25"/>
      <c r="F3" s="25"/>
      <c r="G3" s="25"/>
      <c r="H3" s="25"/>
      <c r="I3" s="104"/>
      <c r="J3" s="25"/>
      <c r="K3" s="26"/>
      <c r="AT3" s="23" t="s">
        <v>82</v>
      </c>
      <c r="AZ3" s="103" t="s">
        <v>108</v>
      </c>
      <c r="BA3" s="103" t="s">
        <v>5</v>
      </c>
      <c r="BB3" s="103" t="s">
        <v>5</v>
      </c>
      <c r="BC3" s="103" t="s">
        <v>609</v>
      </c>
      <c r="BD3" s="103" t="s">
        <v>82</v>
      </c>
    </row>
    <row r="4" spans="1:70" ht="36.950000000000003" customHeight="1">
      <c r="B4" s="27"/>
      <c r="C4" s="28"/>
      <c r="D4" s="29" t="s">
        <v>95</v>
      </c>
      <c r="E4" s="28"/>
      <c r="F4" s="28"/>
      <c r="G4" s="28"/>
      <c r="H4" s="28"/>
      <c r="I4" s="105"/>
      <c r="J4" s="28"/>
      <c r="K4" s="30"/>
      <c r="M4" s="31" t="s">
        <v>13</v>
      </c>
      <c r="AT4" s="23" t="s">
        <v>6</v>
      </c>
      <c r="AZ4" s="103" t="s">
        <v>93</v>
      </c>
      <c r="BA4" s="103" t="s">
        <v>5</v>
      </c>
      <c r="BB4" s="103" t="s">
        <v>5</v>
      </c>
      <c r="BC4" s="103" t="s">
        <v>610</v>
      </c>
      <c r="BD4" s="103" t="s">
        <v>82</v>
      </c>
    </row>
    <row r="5" spans="1:70" ht="6.95" customHeight="1">
      <c r="B5" s="27"/>
      <c r="C5" s="28"/>
      <c r="D5" s="28"/>
      <c r="E5" s="28"/>
      <c r="F5" s="28"/>
      <c r="G5" s="28"/>
      <c r="H5" s="28"/>
      <c r="I5" s="105"/>
      <c r="J5" s="28"/>
      <c r="K5" s="30"/>
      <c r="AZ5" s="103" t="s">
        <v>105</v>
      </c>
      <c r="BA5" s="103" t="s">
        <v>5</v>
      </c>
      <c r="BB5" s="103" t="s">
        <v>5</v>
      </c>
      <c r="BC5" s="103" t="s">
        <v>611</v>
      </c>
      <c r="BD5" s="103" t="s">
        <v>82</v>
      </c>
    </row>
    <row r="6" spans="1:70">
      <c r="B6" s="27"/>
      <c r="C6" s="28"/>
      <c r="D6" s="36" t="s">
        <v>19</v>
      </c>
      <c r="E6" s="28"/>
      <c r="F6" s="28"/>
      <c r="G6" s="28"/>
      <c r="H6" s="28"/>
      <c r="I6" s="105"/>
      <c r="J6" s="28"/>
      <c r="K6" s="30"/>
      <c r="AZ6" s="103" t="s">
        <v>98</v>
      </c>
      <c r="BA6" s="103" t="s">
        <v>5</v>
      </c>
      <c r="BB6" s="103" t="s">
        <v>5</v>
      </c>
      <c r="BC6" s="103" t="s">
        <v>249</v>
      </c>
      <c r="BD6" s="103" t="s">
        <v>82</v>
      </c>
    </row>
    <row r="7" spans="1:70" ht="16.5" customHeight="1">
      <c r="B7" s="27"/>
      <c r="C7" s="28"/>
      <c r="D7" s="28"/>
      <c r="E7" s="342" t="str">
        <f>'Rekapitulace stavby'!K6</f>
        <v>ČOV pro objekty čp. 201, 77 a 73 Vlčice</v>
      </c>
      <c r="F7" s="343"/>
      <c r="G7" s="343"/>
      <c r="H7" s="343"/>
      <c r="I7" s="105"/>
      <c r="J7" s="28"/>
      <c r="K7" s="30"/>
      <c r="AZ7" s="103" t="s">
        <v>114</v>
      </c>
      <c r="BA7" s="103" t="s">
        <v>5</v>
      </c>
      <c r="BB7" s="103" t="s">
        <v>5</v>
      </c>
      <c r="BC7" s="103" t="s">
        <v>612</v>
      </c>
      <c r="BD7" s="103" t="s">
        <v>82</v>
      </c>
    </row>
    <row r="8" spans="1:70" s="1" customFormat="1">
      <c r="B8" s="40"/>
      <c r="C8" s="41"/>
      <c r="D8" s="36" t="s">
        <v>104</v>
      </c>
      <c r="E8" s="41"/>
      <c r="F8" s="41"/>
      <c r="G8" s="41"/>
      <c r="H8" s="41"/>
      <c r="I8" s="106"/>
      <c r="J8" s="41"/>
      <c r="K8" s="44"/>
      <c r="AZ8" s="103" t="s">
        <v>116</v>
      </c>
      <c r="BA8" s="103" t="s">
        <v>5</v>
      </c>
      <c r="BB8" s="103" t="s">
        <v>5</v>
      </c>
      <c r="BC8" s="103" t="s">
        <v>613</v>
      </c>
      <c r="BD8" s="103" t="s">
        <v>82</v>
      </c>
    </row>
    <row r="9" spans="1:70" s="1" customFormat="1" ht="36.950000000000003" customHeight="1">
      <c r="B9" s="40"/>
      <c r="C9" s="41"/>
      <c r="D9" s="41"/>
      <c r="E9" s="344" t="s">
        <v>614</v>
      </c>
      <c r="F9" s="345"/>
      <c r="G9" s="345"/>
      <c r="H9" s="345"/>
      <c r="I9" s="106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06"/>
      <c r="J10" s="41"/>
      <c r="K10" s="44"/>
    </row>
    <row r="11" spans="1:70" s="1" customFormat="1" ht="14.45" customHeight="1">
      <c r="B11" s="40"/>
      <c r="C11" s="41"/>
      <c r="D11" s="36" t="s">
        <v>21</v>
      </c>
      <c r="E11" s="41"/>
      <c r="F11" s="34" t="s">
        <v>5</v>
      </c>
      <c r="G11" s="41"/>
      <c r="H11" s="41"/>
      <c r="I11" s="107" t="s">
        <v>22</v>
      </c>
      <c r="J11" s="34" t="s">
        <v>5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07" t="s">
        <v>25</v>
      </c>
      <c r="J12" s="108" t="str">
        <f>'Rekapitulace stavby'!AN8</f>
        <v>1. 2. 2018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06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07" t="s">
        <v>28</v>
      </c>
      <c r="J14" s="34" t="s">
        <v>5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07" t="s">
        <v>30</v>
      </c>
      <c r="J15" s="34" t="s">
        <v>5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06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07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07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06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07" t="s">
        <v>28</v>
      </c>
      <c r="J20" s="34" t="s">
        <v>5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07" t="s">
        <v>30</v>
      </c>
      <c r="J21" s="34" t="s">
        <v>5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06"/>
      <c r="J22" s="41"/>
      <c r="K22" s="44"/>
    </row>
    <row r="23" spans="2:11" s="1" customFormat="1" ht="14.45" customHeight="1">
      <c r="B23" s="40"/>
      <c r="C23" s="41"/>
      <c r="D23" s="36" t="s">
        <v>36</v>
      </c>
      <c r="E23" s="41"/>
      <c r="F23" s="41"/>
      <c r="G23" s="41"/>
      <c r="H23" s="41"/>
      <c r="I23" s="106"/>
      <c r="J23" s="41"/>
      <c r="K23" s="44"/>
    </row>
    <row r="24" spans="2:11" s="6" customFormat="1" ht="16.5" customHeight="1">
      <c r="B24" s="109"/>
      <c r="C24" s="110"/>
      <c r="D24" s="110"/>
      <c r="E24" s="312" t="s">
        <v>5</v>
      </c>
      <c r="F24" s="312"/>
      <c r="G24" s="312"/>
      <c r="H24" s="312"/>
      <c r="I24" s="111"/>
      <c r="J24" s="110"/>
      <c r="K24" s="112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06"/>
      <c r="J25" s="41"/>
      <c r="K25" s="44"/>
    </row>
    <row r="26" spans="2:11" s="1" customFormat="1" ht="6.95" customHeight="1">
      <c r="B26" s="40"/>
      <c r="C26" s="41"/>
      <c r="D26" s="67"/>
      <c r="E26" s="67"/>
      <c r="F26" s="67"/>
      <c r="G26" s="67"/>
      <c r="H26" s="67"/>
      <c r="I26" s="113"/>
      <c r="J26" s="67"/>
      <c r="K26" s="114"/>
    </row>
    <row r="27" spans="2:11" s="1" customFormat="1" ht="25.35" customHeight="1">
      <c r="B27" s="40"/>
      <c r="C27" s="41"/>
      <c r="D27" s="115" t="s">
        <v>38</v>
      </c>
      <c r="E27" s="41"/>
      <c r="F27" s="41"/>
      <c r="G27" s="41"/>
      <c r="H27" s="41"/>
      <c r="I27" s="106"/>
      <c r="J27" s="116">
        <f>ROUND(J85,2)</f>
        <v>0</v>
      </c>
      <c r="K27" s="44"/>
    </row>
    <row r="28" spans="2:11" s="1" customFormat="1" ht="6.95" customHeight="1">
      <c r="B28" s="40"/>
      <c r="C28" s="41"/>
      <c r="D28" s="67"/>
      <c r="E28" s="67"/>
      <c r="F28" s="67"/>
      <c r="G28" s="67"/>
      <c r="H28" s="67"/>
      <c r="I28" s="113"/>
      <c r="J28" s="67"/>
      <c r="K28" s="114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17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18">
        <f>ROUND(SUM(BE85:BE166), 2)</f>
        <v>0</v>
      </c>
      <c r="G30" s="41"/>
      <c r="H30" s="41"/>
      <c r="I30" s="119">
        <v>0.21</v>
      </c>
      <c r="J30" s="118">
        <f>ROUND(ROUND((SUM(BE85:BE166)),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18">
        <f>ROUND(SUM(BF85:BF166), 2)</f>
        <v>0</v>
      </c>
      <c r="G31" s="41"/>
      <c r="H31" s="41"/>
      <c r="I31" s="119">
        <v>0.15</v>
      </c>
      <c r="J31" s="118">
        <f>ROUND(ROUND((SUM(BF85:BF166)),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18">
        <f>ROUND(SUM(BG85:BG166), 2)</f>
        <v>0</v>
      </c>
      <c r="G32" s="41"/>
      <c r="H32" s="41"/>
      <c r="I32" s="119">
        <v>0.21</v>
      </c>
      <c r="J32" s="118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18">
        <f>ROUND(SUM(BH85:BH166), 2)</f>
        <v>0</v>
      </c>
      <c r="G33" s="41"/>
      <c r="H33" s="41"/>
      <c r="I33" s="119">
        <v>0.15</v>
      </c>
      <c r="J33" s="118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18">
        <f>ROUND(SUM(BI85:BI166), 2)</f>
        <v>0</v>
      </c>
      <c r="G34" s="41"/>
      <c r="H34" s="41"/>
      <c r="I34" s="119">
        <v>0</v>
      </c>
      <c r="J34" s="118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06"/>
      <c r="J35" s="41"/>
      <c r="K35" s="44"/>
    </row>
    <row r="36" spans="2:11" s="1" customFormat="1" ht="25.35" customHeight="1">
      <c r="B36" s="40"/>
      <c r="C36" s="120"/>
      <c r="D36" s="121" t="s">
        <v>48</v>
      </c>
      <c r="E36" s="70"/>
      <c r="F36" s="70"/>
      <c r="G36" s="122" t="s">
        <v>49</v>
      </c>
      <c r="H36" s="123" t="s">
        <v>50</v>
      </c>
      <c r="I36" s="124"/>
      <c r="J36" s="125">
        <f>SUM(J27:J34)</f>
        <v>0</v>
      </c>
      <c r="K36" s="126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27"/>
      <c r="J37" s="56"/>
      <c r="K37" s="57"/>
    </row>
    <row r="41" spans="2:11" s="1" customFormat="1" ht="6.95" customHeight="1">
      <c r="B41" s="58"/>
      <c r="C41" s="59"/>
      <c r="D41" s="59"/>
      <c r="E41" s="59"/>
      <c r="F41" s="59"/>
      <c r="G41" s="59"/>
      <c r="H41" s="59"/>
      <c r="I41" s="128"/>
      <c r="J41" s="59"/>
      <c r="K41" s="129"/>
    </row>
    <row r="42" spans="2:11" s="1" customFormat="1" ht="36.950000000000003" customHeight="1">
      <c r="B42" s="40"/>
      <c r="C42" s="29" t="s">
        <v>120</v>
      </c>
      <c r="D42" s="41"/>
      <c r="E42" s="41"/>
      <c r="F42" s="41"/>
      <c r="G42" s="41"/>
      <c r="H42" s="41"/>
      <c r="I42" s="106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06"/>
      <c r="J43" s="41"/>
      <c r="K43" s="44"/>
    </row>
    <row r="44" spans="2:11" s="1" customFormat="1" ht="14.45" customHeight="1">
      <c r="B44" s="40"/>
      <c r="C44" s="36" t="s">
        <v>19</v>
      </c>
      <c r="D44" s="41"/>
      <c r="E44" s="41"/>
      <c r="F44" s="41"/>
      <c r="G44" s="41"/>
      <c r="H44" s="41"/>
      <c r="I44" s="106"/>
      <c r="J44" s="41"/>
      <c r="K44" s="44"/>
    </row>
    <row r="45" spans="2:11" s="1" customFormat="1" ht="16.5" customHeight="1">
      <c r="B45" s="40"/>
      <c r="C45" s="41"/>
      <c r="D45" s="41"/>
      <c r="E45" s="342" t="str">
        <f>E7</f>
        <v>ČOV pro objekty čp. 201, 77 a 73 Vlčice</v>
      </c>
      <c r="F45" s="343"/>
      <c r="G45" s="343"/>
      <c r="H45" s="343"/>
      <c r="I45" s="106"/>
      <c r="J45" s="41"/>
      <c r="K45" s="44"/>
    </row>
    <row r="46" spans="2:11" s="1" customFormat="1" ht="14.45" customHeight="1">
      <c r="B46" s="40"/>
      <c r="C46" s="36" t="s">
        <v>104</v>
      </c>
      <c r="D46" s="41"/>
      <c r="E46" s="41"/>
      <c r="F46" s="41"/>
      <c r="G46" s="41"/>
      <c r="H46" s="41"/>
      <c r="I46" s="106"/>
      <c r="J46" s="41"/>
      <c r="K46" s="44"/>
    </row>
    <row r="47" spans="2:11" s="1" customFormat="1" ht="17.25" customHeight="1">
      <c r="B47" s="40"/>
      <c r="C47" s="41"/>
      <c r="D47" s="41"/>
      <c r="E47" s="344" t="str">
        <f>E9</f>
        <v>003 - Soupis prací čp. 73</v>
      </c>
      <c r="F47" s="345"/>
      <c r="G47" s="345"/>
      <c r="H47" s="345"/>
      <c r="I47" s="106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06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Vlčice</v>
      </c>
      <c r="G49" s="41"/>
      <c r="H49" s="41"/>
      <c r="I49" s="107" t="s">
        <v>25</v>
      </c>
      <c r="J49" s="108" t="str">
        <f>IF(J12="","",J12)</f>
        <v>1. 2. 2018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06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obec Vlčice</v>
      </c>
      <c r="G51" s="41"/>
      <c r="H51" s="41"/>
      <c r="I51" s="107" t="s">
        <v>33</v>
      </c>
      <c r="J51" s="312" t="str">
        <f>E21</f>
        <v>Vodohospodářské služby RT, Lánov, Ing. E.Gebrtová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06"/>
      <c r="J52" s="346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06"/>
      <c r="J53" s="41"/>
      <c r="K53" s="44"/>
    </row>
    <row r="54" spans="2:47" s="1" customFormat="1" ht="29.25" customHeight="1">
      <c r="B54" s="40"/>
      <c r="C54" s="130" t="s">
        <v>121</v>
      </c>
      <c r="D54" s="120"/>
      <c r="E54" s="120"/>
      <c r="F54" s="120"/>
      <c r="G54" s="120"/>
      <c r="H54" s="120"/>
      <c r="I54" s="131"/>
      <c r="J54" s="132" t="s">
        <v>122</v>
      </c>
      <c r="K54" s="133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06"/>
      <c r="J55" s="41"/>
      <c r="K55" s="44"/>
    </row>
    <row r="56" spans="2:47" s="1" customFormat="1" ht="29.25" customHeight="1">
      <c r="B56" s="40"/>
      <c r="C56" s="134" t="s">
        <v>123</v>
      </c>
      <c r="D56" s="41"/>
      <c r="E56" s="41"/>
      <c r="F56" s="41"/>
      <c r="G56" s="41"/>
      <c r="H56" s="41"/>
      <c r="I56" s="106"/>
      <c r="J56" s="116">
        <f>J85</f>
        <v>0</v>
      </c>
      <c r="K56" s="44"/>
      <c r="AU56" s="23" t="s">
        <v>124</v>
      </c>
    </row>
    <row r="57" spans="2:47" s="7" customFormat="1" ht="24.95" customHeight="1">
      <c r="B57" s="135"/>
      <c r="C57" s="136"/>
      <c r="D57" s="137" t="s">
        <v>125</v>
      </c>
      <c r="E57" s="138"/>
      <c r="F57" s="138"/>
      <c r="G57" s="138"/>
      <c r="H57" s="138"/>
      <c r="I57" s="139"/>
      <c r="J57" s="140">
        <f>J86</f>
        <v>0</v>
      </c>
      <c r="K57" s="141"/>
    </row>
    <row r="58" spans="2:47" s="8" customFormat="1" ht="19.899999999999999" customHeight="1">
      <c r="B58" s="142"/>
      <c r="C58" s="143"/>
      <c r="D58" s="144" t="s">
        <v>126</v>
      </c>
      <c r="E58" s="145"/>
      <c r="F58" s="145"/>
      <c r="G58" s="145"/>
      <c r="H58" s="145"/>
      <c r="I58" s="146"/>
      <c r="J58" s="147">
        <f>J87</f>
        <v>0</v>
      </c>
      <c r="K58" s="148"/>
    </row>
    <row r="59" spans="2:47" s="8" customFormat="1" ht="19.899999999999999" customHeight="1">
      <c r="B59" s="142"/>
      <c r="C59" s="143"/>
      <c r="D59" s="144" t="s">
        <v>128</v>
      </c>
      <c r="E59" s="145"/>
      <c r="F59" s="145"/>
      <c r="G59" s="145"/>
      <c r="H59" s="145"/>
      <c r="I59" s="146"/>
      <c r="J59" s="147">
        <f>J123</f>
        <v>0</v>
      </c>
      <c r="K59" s="148"/>
    </row>
    <row r="60" spans="2:47" s="8" customFormat="1" ht="19.899999999999999" customHeight="1">
      <c r="B60" s="142"/>
      <c r="C60" s="143"/>
      <c r="D60" s="144" t="s">
        <v>131</v>
      </c>
      <c r="E60" s="145"/>
      <c r="F60" s="145"/>
      <c r="G60" s="145"/>
      <c r="H60" s="145"/>
      <c r="I60" s="146"/>
      <c r="J60" s="147">
        <f>J134</f>
        <v>0</v>
      </c>
      <c r="K60" s="148"/>
    </row>
    <row r="61" spans="2:47" s="8" customFormat="1" ht="19.899999999999999" customHeight="1">
      <c r="B61" s="142"/>
      <c r="C61" s="143"/>
      <c r="D61" s="144" t="s">
        <v>132</v>
      </c>
      <c r="E61" s="145"/>
      <c r="F61" s="145"/>
      <c r="G61" s="145"/>
      <c r="H61" s="145"/>
      <c r="I61" s="146"/>
      <c r="J61" s="147">
        <f>J157</f>
        <v>0</v>
      </c>
      <c r="K61" s="148"/>
    </row>
    <row r="62" spans="2:47" s="8" customFormat="1" ht="19.899999999999999" customHeight="1">
      <c r="B62" s="142"/>
      <c r="C62" s="143"/>
      <c r="D62" s="144" t="s">
        <v>134</v>
      </c>
      <c r="E62" s="145"/>
      <c r="F62" s="145"/>
      <c r="G62" s="145"/>
      <c r="H62" s="145"/>
      <c r="I62" s="146"/>
      <c r="J62" s="147">
        <f>J159</f>
        <v>0</v>
      </c>
      <c r="K62" s="148"/>
    </row>
    <row r="63" spans="2:47" s="7" customFormat="1" ht="24.95" customHeight="1">
      <c r="B63" s="135"/>
      <c r="C63" s="136"/>
      <c r="D63" s="137" t="s">
        <v>135</v>
      </c>
      <c r="E63" s="138"/>
      <c r="F63" s="138"/>
      <c r="G63" s="138"/>
      <c r="H63" s="138"/>
      <c r="I63" s="139"/>
      <c r="J63" s="140">
        <f>J161</f>
        <v>0</v>
      </c>
      <c r="K63" s="141"/>
    </row>
    <row r="64" spans="2:47" s="8" customFormat="1" ht="19.899999999999999" customHeight="1">
      <c r="B64" s="142"/>
      <c r="C64" s="143"/>
      <c r="D64" s="144" t="s">
        <v>137</v>
      </c>
      <c r="E64" s="145"/>
      <c r="F64" s="145"/>
      <c r="G64" s="145"/>
      <c r="H64" s="145"/>
      <c r="I64" s="146"/>
      <c r="J64" s="147">
        <f>J162</f>
        <v>0</v>
      </c>
      <c r="K64" s="148"/>
    </row>
    <row r="65" spans="2:12" s="7" customFormat="1" ht="24.95" customHeight="1">
      <c r="B65" s="135"/>
      <c r="C65" s="136"/>
      <c r="D65" s="137" t="s">
        <v>138</v>
      </c>
      <c r="E65" s="138"/>
      <c r="F65" s="138"/>
      <c r="G65" s="138"/>
      <c r="H65" s="138"/>
      <c r="I65" s="139"/>
      <c r="J65" s="140">
        <f>J165</f>
        <v>0</v>
      </c>
      <c r="K65" s="141"/>
    </row>
    <row r="66" spans="2:12" s="1" customFormat="1" ht="21.75" customHeight="1">
      <c r="B66" s="40"/>
      <c r="C66" s="41"/>
      <c r="D66" s="41"/>
      <c r="E66" s="41"/>
      <c r="F66" s="41"/>
      <c r="G66" s="41"/>
      <c r="H66" s="41"/>
      <c r="I66" s="106"/>
      <c r="J66" s="41"/>
      <c r="K66" s="44"/>
    </row>
    <row r="67" spans="2:12" s="1" customFormat="1" ht="6.95" customHeight="1">
      <c r="B67" s="55"/>
      <c r="C67" s="56"/>
      <c r="D67" s="56"/>
      <c r="E67" s="56"/>
      <c r="F67" s="56"/>
      <c r="G67" s="56"/>
      <c r="H67" s="56"/>
      <c r="I67" s="127"/>
      <c r="J67" s="56"/>
      <c r="K67" s="57"/>
    </row>
    <row r="71" spans="2:12" s="1" customFormat="1" ht="6.95" customHeight="1">
      <c r="B71" s="58"/>
      <c r="C71" s="59"/>
      <c r="D71" s="59"/>
      <c r="E71" s="59"/>
      <c r="F71" s="59"/>
      <c r="G71" s="59"/>
      <c r="H71" s="59"/>
      <c r="I71" s="128"/>
      <c r="J71" s="59"/>
      <c r="K71" s="59"/>
      <c r="L71" s="40"/>
    </row>
    <row r="72" spans="2:12" s="1" customFormat="1" ht="36.950000000000003" customHeight="1">
      <c r="B72" s="40"/>
      <c r="C72" s="60" t="s">
        <v>142</v>
      </c>
      <c r="L72" s="40"/>
    </row>
    <row r="73" spans="2:12" s="1" customFormat="1" ht="6.95" customHeight="1">
      <c r="B73" s="40"/>
      <c r="L73" s="40"/>
    </row>
    <row r="74" spans="2:12" s="1" customFormat="1" ht="14.45" customHeight="1">
      <c r="B74" s="40"/>
      <c r="C74" s="62" t="s">
        <v>19</v>
      </c>
      <c r="L74" s="40"/>
    </row>
    <row r="75" spans="2:12" s="1" customFormat="1" ht="16.5" customHeight="1">
      <c r="B75" s="40"/>
      <c r="E75" s="347" t="str">
        <f>E7</f>
        <v>ČOV pro objekty čp. 201, 77 a 73 Vlčice</v>
      </c>
      <c r="F75" s="348"/>
      <c r="G75" s="348"/>
      <c r="H75" s="348"/>
      <c r="L75" s="40"/>
    </row>
    <row r="76" spans="2:12" s="1" customFormat="1" ht="14.45" customHeight="1">
      <c r="B76" s="40"/>
      <c r="C76" s="62" t="s">
        <v>104</v>
      </c>
      <c r="L76" s="40"/>
    </row>
    <row r="77" spans="2:12" s="1" customFormat="1" ht="17.25" customHeight="1">
      <c r="B77" s="40"/>
      <c r="E77" s="323" t="str">
        <f>E9</f>
        <v>003 - Soupis prací čp. 73</v>
      </c>
      <c r="F77" s="349"/>
      <c r="G77" s="349"/>
      <c r="H77" s="349"/>
      <c r="L77" s="40"/>
    </row>
    <row r="78" spans="2:12" s="1" customFormat="1" ht="6.95" customHeight="1">
      <c r="B78" s="40"/>
      <c r="L78" s="40"/>
    </row>
    <row r="79" spans="2:12" s="1" customFormat="1" ht="18" customHeight="1">
      <c r="B79" s="40"/>
      <c r="C79" s="62" t="s">
        <v>23</v>
      </c>
      <c r="F79" s="149" t="str">
        <f>F12</f>
        <v>Vlčice</v>
      </c>
      <c r="I79" s="150" t="s">
        <v>25</v>
      </c>
      <c r="J79" s="66" t="str">
        <f>IF(J12="","",J12)</f>
        <v>1. 2. 2018</v>
      </c>
      <c r="L79" s="40"/>
    </row>
    <row r="80" spans="2:12" s="1" customFormat="1" ht="6.95" customHeight="1">
      <c r="B80" s="40"/>
      <c r="L80" s="40"/>
    </row>
    <row r="81" spans="2:65" s="1" customFormat="1">
      <c r="B81" s="40"/>
      <c r="C81" s="62" t="s">
        <v>27</v>
      </c>
      <c r="F81" s="149" t="str">
        <f>E15</f>
        <v>obec Vlčice</v>
      </c>
      <c r="I81" s="150" t="s">
        <v>33</v>
      </c>
      <c r="J81" s="149" t="str">
        <f>E21</f>
        <v>Vodohospodářské služby RT, Lánov, Ing. E.Gebrtová</v>
      </c>
      <c r="L81" s="40"/>
    </row>
    <row r="82" spans="2:65" s="1" customFormat="1" ht="14.45" customHeight="1">
      <c r="B82" s="40"/>
      <c r="C82" s="62" t="s">
        <v>31</v>
      </c>
      <c r="F82" s="149" t="str">
        <f>IF(E18="","",E18)</f>
        <v/>
      </c>
      <c r="L82" s="40"/>
    </row>
    <row r="83" spans="2:65" s="1" customFormat="1" ht="10.35" customHeight="1">
      <c r="B83" s="40"/>
      <c r="L83" s="40"/>
    </row>
    <row r="84" spans="2:65" s="9" customFormat="1" ht="29.25" customHeight="1">
      <c r="B84" s="151"/>
      <c r="C84" s="152" t="s">
        <v>143</v>
      </c>
      <c r="D84" s="153" t="s">
        <v>57</v>
      </c>
      <c r="E84" s="153" t="s">
        <v>53</v>
      </c>
      <c r="F84" s="153" t="s">
        <v>144</v>
      </c>
      <c r="G84" s="153" t="s">
        <v>145</v>
      </c>
      <c r="H84" s="153" t="s">
        <v>146</v>
      </c>
      <c r="I84" s="154" t="s">
        <v>147</v>
      </c>
      <c r="J84" s="153" t="s">
        <v>122</v>
      </c>
      <c r="K84" s="155" t="s">
        <v>148</v>
      </c>
      <c r="L84" s="151"/>
      <c r="M84" s="72" t="s">
        <v>149</v>
      </c>
      <c r="N84" s="73" t="s">
        <v>42</v>
      </c>
      <c r="O84" s="73" t="s">
        <v>150</v>
      </c>
      <c r="P84" s="73" t="s">
        <v>151</v>
      </c>
      <c r="Q84" s="73" t="s">
        <v>152</v>
      </c>
      <c r="R84" s="73" t="s">
        <v>153</v>
      </c>
      <c r="S84" s="73" t="s">
        <v>154</v>
      </c>
      <c r="T84" s="74" t="s">
        <v>155</v>
      </c>
    </row>
    <row r="85" spans="2:65" s="1" customFormat="1" ht="29.25" customHeight="1">
      <c r="B85" s="40"/>
      <c r="C85" s="76" t="s">
        <v>123</v>
      </c>
      <c r="J85" s="156">
        <f>BK85</f>
        <v>0</v>
      </c>
      <c r="L85" s="40"/>
      <c r="M85" s="75"/>
      <c r="N85" s="67"/>
      <c r="O85" s="67"/>
      <c r="P85" s="157">
        <f>P86+P161+P165</f>
        <v>0</v>
      </c>
      <c r="Q85" s="67"/>
      <c r="R85" s="157">
        <f>R86+R161+R165</f>
        <v>0.18776999999999999</v>
      </c>
      <c r="S85" s="67"/>
      <c r="T85" s="158">
        <f>T86+T161+T165</f>
        <v>0</v>
      </c>
      <c r="AT85" s="23" t="s">
        <v>71</v>
      </c>
      <c r="AU85" s="23" t="s">
        <v>124</v>
      </c>
      <c r="BK85" s="159">
        <f>BK86+BK161+BK165</f>
        <v>0</v>
      </c>
    </row>
    <row r="86" spans="2:65" s="10" customFormat="1" ht="37.35" customHeight="1">
      <c r="B86" s="160"/>
      <c r="D86" s="161" t="s">
        <v>71</v>
      </c>
      <c r="E86" s="162" t="s">
        <v>156</v>
      </c>
      <c r="F86" s="162" t="s">
        <v>157</v>
      </c>
      <c r="I86" s="163"/>
      <c r="J86" s="164">
        <f>BK86</f>
        <v>0</v>
      </c>
      <c r="L86" s="160"/>
      <c r="M86" s="165"/>
      <c r="N86" s="166"/>
      <c r="O86" s="166"/>
      <c r="P86" s="167">
        <f>P87+P123+P134+P157+P159</f>
        <v>0</v>
      </c>
      <c r="Q86" s="166"/>
      <c r="R86" s="167">
        <f>R87+R123+R134+R157+R159</f>
        <v>0.18776999999999999</v>
      </c>
      <c r="S86" s="166"/>
      <c r="T86" s="168">
        <f>T87+T123+T134+T157+T159</f>
        <v>0</v>
      </c>
      <c r="AR86" s="161" t="s">
        <v>80</v>
      </c>
      <c r="AT86" s="169" t="s">
        <v>71</v>
      </c>
      <c r="AU86" s="169" t="s">
        <v>72</v>
      </c>
      <c r="AY86" s="161" t="s">
        <v>158</v>
      </c>
      <c r="BK86" s="170">
        <f>BK87+BK123+BK134+BK157+BK159</f>
        <v>0</v>
      </c>
    </row>
    <row r="87" spans="2:65" s="10" customFormat="1" ht="19.899999999999999" customHeight="1">
      <c r="B87" s="160"/>
      <c r="D87" s="161" t="s">
        <v>71</v>
      </c>
      <c r="E87" s="171" t="s">
        <v>80</v>
      </c>
      <c r="F87" s="171" t="s">
        <v>159</v>
      </c>
      <c r="I87" s="163"/>
      <c r="J87" s="172">
        <f>BK87</f>
        <v>0</v>
      </c>
      <c r="L87" s="160"/>
      <c r="M87" s="165"/>
      <c r="N87" s="166"/>
      <c r="O87" s="166"/>
      <c r="P87" s="167">
        <f>SUM(P88:P122)</f>
        <v>0</v>
      </c>
      <c r="Q87" s="166"/>
      <c r="R87" s="167">
        <f>SUM(R88:R122)</f>
        <v>2.4000000000000001E-4</v>
      </c>
      <c r="S87" s="166"/>
      <c r="T87" s="168">
        <f>SUM(T88:T122)</f>
        <v>0</v>
      </c>
      <c r="AR87" s="161" t="s">
        <v>80</v>
      </c>
      <c r="AT87" s="169" t="s">
        <v>71</v>
      </c>
      <c r="AU87" s="169" t="s">
        <v>80</v>
      </c>
      <c r="AY87" s="161" t="s">
        <v>158</v>
      </c>
      <c r="BK87" s="170">
        <f>SUM(BK88:BK122)</f>
        <v>0</v>
      </c>
    </row>
    <row r="88" spans="2:65" s="1" customFormat="1" ht="16.5" customHeight="1">
      <c r="B88" s="173"/>
      <c r="C88" s="174" t="s">
        <v>80</v>
      </c>
      <c r="D88" s="174" t="s">
        <v>160</v>
      </c>
      <c r="E88" s="175" t="s">
        <v>193</v>
      </c>
      <c r="F88" s="176" t="s">
        <v>194</v>
      </c>
      <c r="G88" s="177" t="s">
        <v>178</v>
      </c>
      <c r="H88" s="178">
        <v>22.4</v>
      </c>
      <c r="I88" s="179"/>
      <c r="J88" s="180">
        <f>ROUND(I88*H88,2)</f>
        <v>0</v>
      </c>
      <c r="K88" s="176" t="s">
        <v>164</v>
      </c>
      <c r="L88" s="40"/>
      <c r="M88" s="181" t="s">
        <v>5</v>
      </c>
      <c r="N88" s="182" t="s">
        <v>43</v>
      </c>
      <c r="O88" s="41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AR88" s="23" t="s">
        <v>101</v>
      </c>
      <c r="AT88" s="23" t="s">
        <v>160</v>
      </c>
      <c r="AU88" s="23" t="s">
        <v>82</v>
      </c>
      <c r="AY88" s="23" t="s">
        <v>158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23" t="s">
        <v>80</v>
      </c>
      <c r="BK88" s="185">
        <f>ROUND(I88*H88,2)</f>
        <v>0</v>
      </c>
      <c r="BL88" s="23" t="s">
        <v>101</v>
      </c>
      <c r="BM88" s="23" t="s">
        <v>615</v>
      </c>
    </row>
    <row r="89" spans="2:65" s="11" customFormat="1" ht="13.5">
      <c r="B89" s="186"/>
      <c r="D89" s="187" t="s">
        <v>166</v>
      </c>
      <c r="E89" s="188" t="s">
        <v>5</v>
      </c>
      <c r="F89" s="189" t="s">
        <v>616</v>
      </c>
      <c r="H89" s="188" t="s">
        <v>5</v>
      </c>
      <c r="I89" s="190"/>
      <c r="L89" s="186"/>
      <c r="M89" s="191"/>
      <c r="N89" s="192"/>
      <c r="O89" s="192"/>
      <c r="P89" s="192"/>
      <c r="Q89" s="192"/>
      <c r="R89" s="192"/>
      <c r="S89" s="192"/>
      <c r="T89" s="193"/>
      <c r="AT89" s="188" t="s">
        <v>166</v>
      </c>
      <c r="AU89" s="188" t="s">
        <v>82</v>
      </c>
      <c r="AV89" s="11" t="s">
        <v>80</v>
      </c>
      <c r="AW89" s="11" t="s">
        <v>35</v>
      </c>
      <c r="AX89" s="11" t="s">
        <v>72</v>
      </c>
      <c r="AY89" s="188" t="s">
        <v>158</v>
      </c>
    </row>
    <row r="90" spans="2:65" s="12" customFormat="1" ht="13.5">
      <c r="B90" s="194"/>
      <c r="D90" s="187" t="s">
        <v>166</v>
      </c>
      <c r="E90" s="195" t="s">
        <v>5</v>
      </c>
      <c r="F90" s="196" t="s">
        <v>617</v>
      </c>
      <c r="H90" s="197">
        <v>22.4</v>
      </c>
      <c r="I90" s="198"/>
      <c r="L90" s="194"/>
      <c r="M90" s="199"/>
      <c r="N90" s="200"/>
      <c r="O90" s="200"/>
      <c r="P90" s="200"/>
      <c r="Q90" s="200"/>
      <c r="R90" s="200"/>
      <c r="S90" s="200"/>
      <c r="T90" s="201"/>
      <c r="AT90" s="195" t="s">
        <v>166</v>
      </c>
      <c r="AU90" s="195" t="s">
        <v>82</v>
      </c>
      <c r="AV90" s="12" t="s">
        <v>82</v>
      </c>
      <c r="AW90" s="12" t="s">
        <v>35</v>
      </c>
      <c r="AX90" s="12" t="s">
        <v>72</v>
      </c>
      <c r="AY90" s="195" t="s">
        <v>158</v>
      </c>
    </row>
    <row r="91" spans="2:65" s="13" customFormat="1" ht="13.5">
      <c r="B91" s="202"/>
      <c r="D91" s="187" t="s">
        <v>166</v>
      </c>
      <c r="E91" s="203" t="s">
        <v>91</v>
      </c>
      <c r="F91" s="204" t="s">
        <v>169</v>
      </c>
      <c r="H91" s="205">
        <v>22.4</v>
      </c>
      <c r="I91" s="206"/>
      <c r="L91" s="202"/>
      <c r="M91" s="207"/>
      <c r="N91" s="208"/>
      <c r="O91" s="208"/>
      <c r="P91" s="208"/>
      <c r="Q91" s="208"/>
      <c r="R91" s="208"/>
      <c r="S91" s="208"/>
      <c r="T91" s="209"/>
      <c r="AT91" s="203" t="s">
        <v>166</v>
      </c>
      <c r="AU91" s="203" t="s">
        <v>82</v>
      </c>
      <c r="AV91" s="13" t="s">
        <v>101</v>
      </c>
      <c r="AW91" s="13" t="s">
        <v>35</v>
      </c>
      <c r="AX91" s="13" t="s">
        <v>80</v>
      </c>
      <c r="AY91" s="203" t="s">
        <v>158</v>
      </c>
    </row>
    <row r="92" spans="2:65" s="1" customFormat="1" ht="16.5" customHeight="1">
      <c r="B92" s="173"/>
      <c r="C92" s="174" t="s">
        <v>82</v>
      </c>
      <c r="D92" s="174" t="s">
        <v>160</v>
      </c>
      <c r="E92" s="175" t="s">
        <v>203</v>
      </c>
      <c r="F92" s="176" t="s">
        <v>204</v>
      </c>
      <c r="G92" s="177" t="s">
        <v>178</v>
      </c>
      <c r="H92" s="178">
        <v>22.4</v>
      </c>
      <c r="I92" s="179"/>
      <c r="J92" s="180">
        <f>ROUND(I92*H92,2)</f>
        <v>0</v>
      </c>
      <c r="K92" s="176" t="s">
        <v>164</v>
      </c>
      <c r="L92" s="40"/>
      <c r="M92" s="181" t="s">
        <v>5</v>
      </c>
      <c r="N92" s="182" t="s">
        <v>43</v>
      </c>
      <c r="O92" s="41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AR92" s="23" t="s">
        <v>101</v>
      </c>
      <c r="AT92" s="23" t="s">
        <v>160</v>
      </c>
      <c r="AU92" s="23" t="s">
        <v>82</v>
      </c>
      <c r="AY92" s="23" t="s">
        <v>158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23" t="s">
        <v>80</v>
      </c>
      <c r="BK92" s="185">
        <f>ROUND(I92*H92,2)</f>
        <v>0</v>
      </c>
      <c r="BL92" s="23" t="s">
        <v>101</v>
      </c>
      <c r="BM92" s="23" t="s">
        <v>618</v>
      </c>
    </row>
    <row r="93" spans="2:65" s="12" customFormat="1" ht="13.5">
      <c r="B93" s="194"/>
      <c r="D93" s="187" t="s">
        <v>166</v>
      </c>
      <c r="E93" s="195" t="s">
        <v>5</v>
      </c>
      <c r="F93" s="196" t="s">
        <v>91</v>
      </c>
      <c r="H93" s="197">
        <v>22.4</v>
      </c>
      <c r="I93" s="198"/>
      <c r="L93" s="194"/>
      <c r="M93" s="199"/>
      <c r="N93" s="200"/>
      <c r="O93" s="200"/>
      <c r="P93" s="200"/>
      <c r="Q93" s="200"/>
      <c r="R93" s="200"/>
      <c r="S93" s="200"/>
      <c r="T93" s="201"/>
      <c r="AT93" s="195" t="s">
        <v>166</v>
      </c>
      <c r="AU93" s="195" t="s">
        <v>82</v>
      </c>
      <c r="AV93" s="12" t="s">
        <v>82</v>
      </c>
      <c r="AW93" s="12" t="s">
        <v>35</v>
      </c>
      <c r="AX93" s="12" t="s">
        <v>80</v>
      </c>
      <c r="AY93" s="195" t="s">
        <v>158</v>
      </c>
    </row>
    <row r="94" spans="2:65" s="1" customFormat="1" ht="16.5" customHeight="1">
      <c r="B94" s="173"/>
      <c r="C94" s="174" t="s">
        <v>175</v>
      </c>
      <c r="D94" s="174" t="s">
        <v>160</v>
      </c>
      <c r="E94" s="175" t="s">
        <v>207</v>
      </c>
      <c r="F94" s="176" t="s">
        <v>208</v>
      </c>
      <c r="G94" s="177" t="s">
        <v>178</v>
      </c>
      <c r="H94" s="178">
        <v>6.0750000000000002</v>
      </c>
      <c r="I94" s="179"/>
      <c r="J94" s="180">
        <f>ROUND(I94*H94,2)</f>
        <v>0</v>
      </c>
      <c r="K94" s="176" t="s">
        <v>164</v>
      </c>
      <c r="L94" s="40"/>
      <c r="M94" s="181" t="s">
        <v>5</v>
      </c>
      <c r="N94" s="182" t="s">
        <v>43</v>
      </c>
      <c r="O94" s="41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AR94" s="23" t="s">
        <v>101</v>
      </c>
      <c r="AT94" s="23" t="s">
        <v>160</v>
      </c>
      <c r="AU94" s="23" t="s">
        <v>82</v>
      </c>
      <c r="AY94" s="23" t="s">
        <v>158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23" t="s">
        <v>80</v>
      </c>
      <c r="BK94" s="185">
        <f>ROUND(I94*H94,2)</f>
        <v>0</v>
      </c>
      <c r="BL94" s="23" t="s">
        <v>101</v>
      </c>
      <c r="BM94" s="23" t="s">
        <v>619</v>
      </c>
    </row>
    <row r="95" spans="2:65" s="11" customFormat="1" ht="13.5">
      <c r="B95" s="186"/>
      <c r="D95" s="187" t="s">
        <v>166</v>
      </c>
      <c r="E95" s="188" t="s">
        <v>5</v>
      </c>
      <c r="F95" s="189" t="s">
        <v>620</v>
      </c>
      <c r="H95" s="188" t="s">
        <v>5</v>
      </c>
      <c r="I95" s="190"/>
      <c r="L95" s="186"/>
      <c r="M95" s="191"/>
      <c r="N95" s="192"/>
      <c r="O95" s="192"/>
      <c r="P95" s="192"/>
      <c r="Q95" s="192"/>
      <c r="R95" s="192"/>
      <c r="S95" s="192"/>
      <c r="T95" s="193"/>
      <c r="AT95" s="188" t="s">
        <v>166</v>
      </c>
      <c r="AU95" s="188" t="s">
        <v>82</v>
      </c>
      <c r="AV95" s="11" t="s">
        <v>80</v>
      </c>
      <c r="AW95" s="11" t="s">
        <v>35</v>
      </c>
      <c r="AX95" s="11" t="s">
        <v>72</v>
      </c>
      <c r="AY95" s="188" t="s">
        <v>158</v>
      </c>
    </row>
    <row r="96" spans="2:65" s="12" customFormat="1" ht="13.5">
      <c r="B96" s="194"/>
      <c r="D96" s="187" t="s">
        <v>166</v>
      </c>
      <c r="E96" s="195" t="s">
        <v>5</v>
      </c>
      <c r="F96" s="196" t="s">
        <v>621</v>
      </c>
      <c r="H96" s="197">
        <v>6.0750000000000002</v>
      </c>
      <c r="I96" s="198"/>
      <c r="L96" s="194"/>
      <c r="M96" s="199"/>
      <c r="N96" s="200"/>
      <c r="O96" s="200"/>
      <c r="P96" s="200"/>
      <c r="Q96" s="200"/>
      <c r="R96" s="200"/>
      <c r="S96" s="200"/>
      <c r="T96" s="201"/>
      <c r="AT96" s="195" t="s">
        <v>166</v>
      </c>
      <c r="AU96" s="195" t="s">
        <v>82</v>
      </c>
      <c r="AV96" s="12" t="s">
        <v>82</v>
      </c>
      <c r="AW96" s="12" t="s">
        <v>35</v>
      </c>
      <c r="AX96" s="12" t="s">
        <v>72</v>
      </c>
      <c r="AY96" s="195" t="s">
        <v>158</v>
      </c>
    </row>
    <row r="97" spans="2:65" s="13" customFormat="1" ht="13.5">
      <c r="B97" s="202"/>
      <c r="D97" s="187" t="s">
        <v>166</v>
      </c>
      <c r="E97" s="203" t="s">
        <v>108</v>
      </c>
      <c r="F97" s="204" t="s">
        <v>169</v>
      </c>
      <c r="H97" s="205">
        <v>6.0750000000000002</v>
      </c>
      <c r="I97" s="206"/>
      <c r="L97" s="202"/>
      <c r="M97" s="207"/>
      <c r="N97" s="208"/>
      <c r="O97" s="208"/>
      <c r="P97" s="208"/>
      <c r="Q97" s="208"/>
      <c r="R97" s="208"/>
      <c r="S97" s="208"/>
      <c r="T97" s="209"/>
      <c r="AT97" s="203" t="s">
        <v>166</v>
      </c>
      <c r="AU97" s="203" t="s">
        <v>82</v>
      </c>
      <c r="AV97" s="13" t="s">
        <v>101</v>
      </c>
      <c r="AW97" s="13" t="s">
        <v>35</v>
      </c>
      <c r="AX97" s="13" t="s">
        <v>80</v>
      </c>
      <c r="AY97" s="203" t="s">
        <v>158</v>
      </c>
    </row>
    <row r="98" spans="2:65" s="1" customFormat="1" ht="16.5" customHeight="1">
      <c r="B98" s="173"/>
      <c r="C98" s="174" t="s">
        <v>101</v>
      </c>
      <c r="D98" s="174" t="s">
        <v>160</v>
      </c>
      <c r="E98" s="175" t="s">
        <v>213</v>
      </c>
      <c r="F98" s="176" t="s">
        <v>214</v>
      </c>
      <c r="G98" s="177" t="s">
        <v>178</v>
      </c>
      <c r="H98" s="178">
        <v>6.0750000000000002</v>
      </c>
      <c r="I98" s="179"/>
      <c r="J98" s="180">
        <f>ROUND(I98*H98,2)</f>
        <v>0</v>
      </c>
      <c r="K98" s="176" t="s">
        <v>164</v>
      </c>
      <c r="L98" s="40"/>
      <c r="M98" s="181" t="s">
        <v>5</v>
      </c>
      <c r="N98" s="182" t="s">
        <v>43</v>
      </c>
      <c r="O98" s="41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AR98" s="23" t="s">
        <v>101</v>
      </c>
      <c r="AT98" s="23" t="s">
        <v>160</v>
      </c>
      <c r="AU98" s="23" t="s">
        <v>82</v>
      </c>
      <c r="AY98" s="23" t="s">
        <v>158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23" t="s">
        <v>80</v>
      </c>
      <c r="BK98" s="185">
        <f>ROUND(I98*H98,2)</f>
        <v>0</v>
      </c>
      <c r="BL98" s="23" t="s">
        <v>101</v>
      </c>
      <c r="BM98" s="23" t="s">
        <v>622</v>
      </c>
    </row>
    <row r="99" spans="2:65" s="12" customFormat="1" ht="13.5">
      <c r="B99" s="194"/>
      <c r="D99" s="187" t="s">
        <v>166</v>
      </c>
      <c r="E99" s="195" t="s">
        <v>5</v>
      </c>
      <c r="F99" s="196" t="s">
        <v>108</v>
      </c>
      <c r="H99" s="197">
        <v>6.0750000000000002</v>
      </c>
      <c r="I99" s="198"/>
      <c r="L99" s="194"/>
      <c r="M99" s="199"/>
      <c r="N99" s="200"/>
      <c r="O99" s="200"/>
      <c r="P99" s="200"/>
      <c r="Q99" s="200"/>
      <c r="R99" s="200"/>
      <c r="S99" s="200"/>
      <c r="T99" s="201"/>
      <c r="AT99" s="195" t="s">
        <v>166</v>
      </c>
      <c r="AU99" s="195" t="s">
        <v>82</v>
      </c>
      <c r="AV99" s="12" t="s">
        <v>82</v>
      </c>
      <c r="AW99" s="12" t="s">
        <v>35</v>
      </c>
      <c r="AX99" s="12" t="s">
        <v>80</v>
      </c>
      <c r="AY99" s="195" t="s">
        <v>158</v>
      </c>
    </row>
    <row r="100" spans="2:65" s="1" customFormat="1" ht="16.5" customHeight="1">
      <c r="B100" s="173"/>
      <c r="C100" s="174" t="s">
        <v>188</v>
      </c>
      <c r="D100" s="174" t="s">
        <v>160</v>
      </c>
      <c r="E100" s="175" t="s">
        <v>221</v>
      </c>
      <c r="F100" s="176" t="s">
        <v>222</v>
      </c>
      <c r="G100" s="177" t="s">
        <v>178</v>
      </c>
      <c r="H100" s="178">
        <v>3.395</v>
      </c>
      <c r="I100" s="179"/>
      <c r="J100" s="180">
        <f>ROUND(I100*H100,2)</f>
        <v>0</v>
      </c>
      <c r="K100" s="176" t="s">
        <v>164</v>
      </c>
      <c r="L100" s="40"/>
      <c r="M100" s="181" t="s">
        <v>5</v>
      </c>
      <c r="N100" s="182" t="s">
        <v>43</v>
      </c>
      <c r="O100" s="41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AR100" s="23" t="s">
        <v>101</v>
      </c>
      <c r="AT100" s="23" t="s">
        <v>160</v>
      </c>
      <c r="AU100" s="23" t="s">
        <v>82</v>
      </c>
      <c r="AY100" s="23" t="s">
        <v>158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23" t="s">
        <v>80</v>
      </c>
      <c r="BK100" s="185">
        <f>ROUND(I100*H100,2)</f>
        <v>0</v>
      </c>
      <c r="BL100" s="23" t="s">
        <v>101</v>
      </c>
      <c r="BM100" s="23" t="s">
        <v>623</v>
      </c>
    </row>
    <row r="101" spans="2:65" s="1" customFormat="1" ht="40.5">
      <c r="B101" s="40"/>
      <c r="D101" s="187" t="s">
        <v>224</v>
      </c>
      <c r="F101" s="210" t="s">
        <v>225</v>
      </c>
      <c r="I101" s="211"/>
      <c r="L101" s="40"/>
      <c r="M101" s="212"/>
      <c r="N101" s="41"/>
      <c r="O101" s="41"/>
      <c r="P101" s="41"/>
      <c r="Q101" s="41"/>
      <c r="R101" s="41"/>
      <c r="S101" s="41"/>
      <c r="T101" s="69"/>
      <c r="AT101" s="23" t="s">
        <v>224</v>
      </c>
      <c r="AU101" s="23" t="s">
        <v>82</v>
      </c>
    </row>
    <row r="102" spans="2:65" s="12" customFormat="1" ht="13.5">
      <c r="B102" s="194"/>
      <c r="D102" s="187" t="s">
        <v>166</v>
      </c>
      <c r="E102" s="195" t="s">
        <v>5</v>
      </c>
      <c r="F102" s="196" t="s">
        <v>624</v>
      </c>
      <c r="H102" s="197">
        <v>28.475000000000001</v>
      </c>
      <c r="I102" s="198"/>
      <c r="L102" s="194"/>
      <c r="M102" s="199"/>
      <c r="N102" s="200"/>
      <c r="O102" s="200"/>
      <c r="P102" s="200"/>
      <c r="Q102" s="200"/>
      <c r="R102" s="200"/>
      <c r="S102" s="200"/>
      <c r="T102" s="201"/>
      <c r="AT102" s="195" t="s">
        <v>166</v>
      </c>
      <c r="AU102" s="195" t="s">
        <v>82</v>
      </c>
      <c r="AV102" s="12" t="s">
        <v>82</v>
      </c>
      <c r="AW102" s="12" t="s">
        <v>35</v>
      </c>
      <c r="AX102" s="12" t="s">
        <v>72</v>
      </c>
      <c r="AY102" s="195" t="s">
        <v>158</v>
      </c>
    </row>
    <row r="103" spans="2:65" s="12" customFormat="1" ht="13.5">
      <c r="B103" s="194"/>
      <c r="D103" s="187" t="s">
        <v>166</v>
      </c>
      <c r="E103" s="195" t="s">
        <v>5</v>
      </c>
      <c r="F103" s="196" t="s">
        <v>227</v>
      </c>
      <c r="H103" s="197">
        <v>-25.08</v>
      </c>
      <c r="I103" s="198"/>
      <c r="L103" s="194"/>
      <c r="M103" s="199"/>
      <c r="N103" s="200"/>
      <c r="O103" s="200"/>
      <c r="P103" s="200"/>
      <c r="Q103" s="200"/>
      <c r="R103" s="200"/>
      <c r="S103" s="200"/>
      <c r="T103" s="201"/>
      <c r="AT103" s="195" t="s">
        <v>166</v>
      </c>
      <c r="AU103" s="195" t="s">
        <v>82</v>
      </c>
      <c r="AV103" s="12" t="s">
        <v>82</v>
      </c>
      <c r="AW103" s="12" t="s">
        <v>35</v>
      </c>
      <c r="AX103" s="12" t="s">
        <v>72</v>
      </c>
      <c r="AY103" s="195" t="s">
        <v>158</v>
      </c>
    </row>
    <row r="104" spans="2:65" s="13" customFormat="1" ht="13.5">
      <c r="B104" s="202"/>
      <c r="D104" s="187" t="s">
        <v>166</v>
      </c>
      <c r="E104" s="203" t="s">
        <v>116</v>
      </c>
      <c r="F104" s="204" t="s">
        <v>169</v>
      </c>
      <c r="H104" s="205">
        <v>3.395</v>
      </c>
      <c r="I104" s="206"/>
      <c r="L104" s="202"/>
      <c r="M104" s="207"/>
      <c r="N104" s="208"/>
      <c r="O104" s="208"/>
      <c r="P104" s="208"/>
      <c r="Q104" s="208"/>
      <c r="R104" s="208"/>
      <c r="S104" s="208"/>
      <c r="T104" s="209"/>
      <c r="AT104" s="203" t="s">
        <v>166</v>
      </c>
      <c r="AU104" s="203" t="s">
        <v>82</v>
      </c>
      <c r="AV104" s="13" t="s">
        <v>101</v>
      </c>
      <c r="AW104" s="13" t="s">
        <v>35</v>
      </c>
      <c r="AX104" s="13" t="s">
        <v>80</v>
      </c>
      <c r="AY104" s="203" t="s">
        <v>158</v>
      </c>
    </row>
    <row r="105" spans="2:65" s="1" customFormat="1" ht="16.5" customHeight="1">
      <c r="B105" s="173"/>
      <c r="C105" s="174" t="s">
        <v>192</v>
      </c>
      <c r="D105" s="174" t="s">
        <v>160</v>
      </c>
      <c r="E105" s="175" t="s">
        <v>228</v>
      </c>
      <c r="F105" s="176" t="s">
        <v>229</v>
      </c>
      <c r="G105" s="177" t="s">
        <v>178</v>
      </c>
      <c r="H105" s="178">
        <v>3.395</v>
      </c>
      <c r="I105" s="179"/>
      <c r="J105" s="180">
        <f>ROUND(I105*H105,2)</f>
        <v>0</v>
      </c>
      <c r="K105" s="176" t="s">
        <v>164</v>
      </c>
      <c r="L105" s="40"/>
      <c r="M105" s="181" t="s">
        <v>5</v>
      </c>
      <c r="N105" s="182" t="s">
        <v>43</v>
      </c>
      <c r="O105" s="41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AR105" s="23" t="s">
        <v>101</v>
      </c>
      <c r="AT105" s="23" t="s">
        <v>160</v>
      </c>
      <c r="AU105" s="23" t="s">
        <v>82</v>
      </c>
      <c r="AY105" s="23" t="s">
        <v>158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23" t="s">
        <v>80</v>
      </c>
      <c r="BK105" s="185">
        <f>ROUND(I105*H105,2)</f>
        <v>0</v>
      </c>
      <c r="BL105" s="23" t="s">
        <v>101</v>
      </c>
      <c r="BM105" s="23" t="s">
        <v>625</v>
      </c>
    </row>
    <row r="106" spans="2:65" s="12" customFormat="1" ht="13.5">
      <c r="B106" s="194"/>
      <c r="D106" s="187" t="s">
        <v>166</v>
      </c>
      <c r="E106" s="195" t="s">
        <v>5</v>
      </c>
      <c r="F106" s="196" t="s">
        <v>116</v>
      </c>
      <c r="H106" s="197">
        <v>3.395</v>
      </c>
      <c r="I106" s="198"/>
      <c r="L106" s="194"/>
      <c r="M106" s="199"/>
      <c r="N106" s="200"/>
      <c r="O106" s="200"/>
      <c r="P106" s="200"/>
      <c r="Q106" s="200"/>
      <c r="R106" s="200"/>
      <c r="S106" s="200"/>
      <c r="T106" s="201"/>
      <c r="AT106" s="195" t="s">
        <v>166</v>
      </c>
      <c r="AU106" s="195" t="s">
        <v>82</v>
      </c>
      <c r="AV106" s="12" t="s">
        <v>82</v>
      </c>
      <c r="AW106" s="12" t="s">
        <v>35</v>
      </c>
      <c r="AX106" s="12" t="s">
        <v>80</v>
      </c>
      <c r="AY106" s="195" t="s">
        <v>158</v>
      </c>
    </row>
    <row r="107" spans="2:65" s="1" customFormat="1" ht="16.5" customHeight="1">
      <c r="B107" s="173"/>
      <c r="C107" s="174" t="s">
        <v>202</v>
      </c>
      <c r="D107" s="174" t="s">
        <v>160</v>
      </c>
      <c r="E107" s="175" t="s">
        <v>232</v>
      </c>
      <c r="F107" s="176" t="s">
        <v>233</v>
      </c>
      <c r="G107" s="177" t="s">
        <v>234</v>
      </c>
      <c r="H107" s="178">
        <v>6.1109999999999998</v>
      </c>
      <c r="I107" s="179"/>
      <c r="J107" s="180">
        <f>ROUND(I107*H107,2)</f>
        <v>0</v>
      </c>
      <c r="K107" s="176" t="s">
        <v>164</v>
      </c>
      <c r="L107" s="40"/>
      <c r="M107" s="181" t="s">
        <v>5</v>
      </c>
      <c r="N107" s="182" t="s">
        <v>43</v>
      </c>
      <c r="O107" s="41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AR107" s="23" t="s">
        <v>101</v>
      </c>
      <c r="AT107" s="23" t="s">
        <v>160</v>
      </c>
      <c r="AU107" s="23" t="s">
        <v>82</v>
      </c>
      <c r="AY107" s="23" t="s">
        <v>158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23" t="s">
        <v>80</v>
      </c>
      <c r="BK107" s="185">
        <f>ROUND(I107*H107,2)</f>
        <v>0</v>
      </c>
      <c r="BL107" s="23" t="s">
        <v>101</v>
      </c>
      <c r="BM107" s="23" t="s">
        <v>626</v>
      </c>
    </row>
    <row r="108" spans="2:65" s="12" customFormat="1" ht="13.5">
      <c r="B108" s="194"/>
      <c r="D108" s="187" t="s">
        <v>166</v>
      </c>
      <c r="E108" s="195" t="s">
        <v>5</v>
      </c>
      <c r="F108" s="196" t="s">
        <v>236</v>
      </c>
      <c r="H108" s="197">
        <v>6.1109999999999998</v>
      </c>
      <c r="I108" s="198"/>
      <c r="L108" s="194"/>
      <c r="M108" s="199"/>
      <c r="N108" s="200"/>
      <c r="O108" s="200"/>
      <c r="P108" s="200"/>
      <c r="Q108" s="200"/>
      <c r="R108" s="200"/>
      <c r="S108" s="200"/>
      <c r="T108" s="201"/>
      <c r="AT108" s="195" t="s">
        <v>166</v>
      </c>
      <c r="AU108" s="195" t="s">
        <v>82</v>
      </c>
      <c r="AV108" s="12" t="s">
        <v>82</v>
      </c>
      <c r="AW108" s="12" t="s">
        <v>35</v>
      </c>
      <c r="AX108" s="12" t="s">
        <v>80</v>
      </c>
      <c r="AY108" s="195" t="s">
        <v>158</v>
      </c>
    </row>
    <row r="109" spans="2:65" s="1" customFormat="1" ht="16.5" customHeight="1">
      <c r="B109" s="173"/>
      <c r="C109" s="174" t="s">
        <v>206</v>
      </c>
      <c r="D109" s="174" t="s">
        <v>160</v>
      </c>
      <c r="E109" s="175" t="s">
        <v>238</v>
      </c>
      <c r="F109" s="176" t="s">
        <v>239</v>
      </c>
      <c r="G109" s="177" t="s">
        <v>178</v>
      </c>
      <c r="H109" s="178">
        <v>25.08</v>
      </c>
      <c r="I109" s="179"/>
      <c r="J109" s="180">
        <f>ROUND(I109*H109,2)</f>
        <v>0</v>
      </c>
      <c r="K109" s="176" t="s">
        <v>164</v>
      </c>
      <c r="L109" s="40"/>
      <c r="M109" s="181" t="s">
        <v>5</v>
      </c>
      <c r="N109" s="182" t="s">
        <v>43</v>
      </c>
      <c r="O109" s="41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AR109" s="23" t="s">
        <v>101</v>
      </c>
      <c r="AT109" s="23" t="s">
        <v>160</v>
      </c>
      <c r="AU109" s="23" t="s">
        <v>82</v>
      </c>
      <c r="AY109" s="23" t="s">
        <v>158</v>
      </c>
      <c r="BE109" s="185">
        <f>IF(N109="základní",J109,0)</f>
        <v>0</v>
      </c>
      <c r="BF109" s="185">
        <f>IF(N109="snížená",J109,0)</f>
        <v>0</v>
      </c>
      <c r="BG109" s="185">
        <f>IF(N109="zákl. přenesená",J109,0)</f>
        <v>0</v>
      </c>
      <c r="BH109" s="185">
        <f>IF(N109="sníž. přenesená",J109,0)</f>
        <v>0</v>
      </c>
      <c r="BI109" s="185">
        <f>IF(N109="nulová",J109,0)</f>
        <v>0</v>
      </c>
      <c r="BJ109" s="23" t="s">
        <v>80</v>
      </c>
      <c r="BK109" s="185">
        <f>ROUND(I109*H109,2)</f>
        <v>0</v>
      </c>
      <c r="BL109" s="23" t="s">
        <v>101</v>
      </c>
      <c r="BM109" s="23" t="s">
        <v>627</v>
      </c>
    </row>
    <row r="110" spans="2:65" s="12" customFormat="1" ht="13.5">
      <c r="B110" s="194"/>
      <c r="D110" s="187" t="s">
        <v>166</v>
      </c>
      <c r="E110" s="195" t="s">
        <v>5</v>
      </c>
      <c r="F110" s="196" t="s">
        <v>628</v>
      </c>
      <c r="H110" s="197">
        <v>20.462</v>
      </c>
      <c r="I110" s="198"/>
      <c r="L110" s="194"/>
      <c r="M110" s="199"/>
      <c r="N110" s="200"/>
      <c r="O110" s="200"/>
      <c r="P110" s="200"/>
      <c r="Q110" s="200"/>
      <c r="R110" s="200"/>
      <c r="S110" s="200"/>
      <c r="T110" s="201"/>
      <c r="AT110" s="195" t="s">
        <v>166</v>
      </c>
      <c r="AU110" s="195" t="s">
        <v>82</v>
      </c>
      <c r="AV110" s="12" t="s">
        <v>82</v>
      </c>
      <c r="AW110" s="12" t="s">
        <v>35</v>
      </c>
      <c r="AX110" s="12" t="s">
        <v>72</v>
      </c>
      <c r="AY110" s="195" t="s">
        <v>158</v>
      </c>
    </row>
    <row r="111" spans="2:65" s="12" customFormat="1" ht="13.5">
      <c r="B111" s="194"/>
      <c r="D111" s="187" t="s">
        <v>166</v>
      </c>
      <c r="E111" s="195" t="s">
        <v>5</v>
      </c>
      <c r="F111" s="196" t="s">
        <v>629</v>
      </c>
      <c r="H111" s="197">
        <v>5.85</v>
      </c>
      <c r="I111" s="198"/>
      <c r="L111" s="194"/>
      <c r="M111" s="199"/>
      <c r="N111" s="200"/>
      <c r="O111" s="200"/>
      <c r="P111" s="200"/>
      <c r="Q111" s="200"/>
      <c r="R111" s="200"/>
      <c r="S111" s="200"/>
      <c r="T111" s="201"/>
      <c r="AT111" s="195" t="s">
        <v>166</v>
      </c>
      <c r="AU111" s="195" t="s">
        <v>82</v>
      </c>
      <c r="AV111" s="12" t="s">
        <v>82</v>
      </c>
      <c r="AW111" s="12" t="s">
        <v>35</v>
      </c>
      <c r="AX111" s="12" t="s">
        <v>72</v>
      </c>
      <c r="AY111" s="195" t="s">
        <v>158</v>
      </c>
    </row>
    <row r="112" spans="2:65" s="12" customFormat="1" ht="13.5">
      <c r="B112" s="194"/>
      <c r="D112" s="187" t="s">
        <v>166</v>
      </c>
      <c r="E112" s="195" t="s">
        <v>5</v>
      </c>
      <c r="F112" s="196" t="s">
        <v>630</v>
      </c>
      <c r="H112" s="197">
        <v>-1.232</v>
      </c>
      <c r="I112" s="198"/>
      <c r="L112" s="194"/>
      <c r="M112" s="199"/>
      <c r="N112" s="200"/>
      <c r="O112" s="200"/>
      <c r="P112" s="200"/>
      <c r="Q112" s="200"/>
      <c r="R112" s="200"/>
      <c r="S112" s="200"/>
      <c r="T112" s="201"/>
      <c r="AT112" s="195" t="s">
        <v>166</v>
      </c>
      <c r="AU112" s="195" t="s">
        <v>82</v>
      </c>
      <c r="AV112" s="12" t="s">
        <v>82</v>
      </c>
      <c r="AW112" s="12" t="s">
        <v>35</v>
      </c>
      <c r="AX112" s="12" t="s">
        <v>72</v>
      </c>
      <c r="AY112" s="195" t="s">
        <v>158</v>
      </c>
    </row>
    <row r="113" spans="2:65" s="13" customFormat="1" ht="13.5">
      <c r="B113" s="202"/>
      <c r="D113" s="187" t="s">
        <v>166</v>
      </c>
      <c r="E113" s="203" t="s">
        <v>105</v>
      </c>
      <c r="F113" s="204" t="s">
        <v>169</v>
      </c>
      <c r="H113" s="205">
        <v>25.08</v>
      </c>
      <c r="I113" s="206"/>
      <c r="L113" s="202"/>
      <c r="M113" s="207"/>
      <c r="N113" s="208"/>
      <c r="O113" s="208"/>
      <c r="P113" s="208"/>
      <c r="Q113" s="208"/>
      <c r="R113" s="208"/>
      <c r="S113" s="208"/>
      <c r="T113" s="209"/>
      <c r="AT113" s="203" t="s">
        <v>166</v>
      </c>
      <c r="AU113" s="203" t="s">
        <v>82</v>
      </c>
      <c r="AV113" s="13" t="s">
        <v>101</v>
      </c>
      <c r="AW113" s="13" t="s">
        <v>35</v>
      </c>
      <c r="AX113" s="13" t="s">
        <v>80</v>
      </c>
      <c r="AY113" s="203" t="s">
        <v>158</v>
      </c>
    </row>
    <row r="114" spans="2:65" s="1" customFormat="1" ht="25.5" customHeight="1">
      <c r="B114" s="173"/>
      <c r="C114" s="174" t="s">
        <v>212</v>
      </c>
      <c r="D114" s="174" t="s">
        <v>160</v>
      </c>
      <c r="E114" s="175" t="s">
        <v>260</v>
      </c>
      <c r="F114" s="176" t="s">
        <v>261</v>
      </c>
      <c r="G114" s="177" t="s">
        <v>163</v>
      </c>
      <c r="H114" s="178">
        <v>16</v>
      </c>
      <c r="I114" s="179"/>
      <c r="J114" s="180">
        <f>ROUND(I114*H114,2)</f>
        <v>0</v>
      </c>
      <c r="K114" s="176" t="s">
        <v>164</v>
      </c>
      <c r="L114" s="40"/>
      <c r="M114" s="181" t="s">
        <v>5</v>
      </c>
      <c r="N114" s="182" t="s">
        <v>43</v>
      </c>
      <c r="O114" s="41"/>
      <c r="P114" s="183">
        <f>O114*H114</f>
        <v>0</v>
      </c>
      <c r="Q114" s="183">
        <v>0</v>
      </c>
      <c r="R114" s="183">
        <f>Q114*H114</f>
        <v>0</v>
      </c>
      <c r="S114" s="183">
        <v>0</v>
      </c>
      <c r="T114" s="184">
        <f>S114*H114</f>
        <v>0</v>
      </c>
      <c r="AR114" s="23" t="s">
        <v>101</v>
      </c>
      <c r="AT114" s="23" t="s">
        <v>160</v>
      </c>
      <c r="AU114" s="23" t="s">
        <v>82</v>
      </c>
      <c r="AY114" s="23" t="s">
        <v>158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23" t="s">
        <v>80</v>
      </c>
      <c r="BK114" s="185">
        <f>ROUND(I114*H114,2)</f>
        <v>0</v>
      </c>
      <c r="BL114" s="23" t="s">
        <v>101</v>
      </c>
      <c r="BM114" s="23" t="s">
        <v>631</v>
      </c>
    </row>
    <row r="115" spans="2:65" s="12" customFormat="1" ht="13.5">
      <c r="B115" s="194"/>
      <c r="D115" s="187" t="s">
        <v>166</v>
      </c>
      <c r="E115" s="195" t="s">
        <v>5</v>
      </c>
      <c r="F115" s="196" t="s">
        <v>98</v>
      </c>
      <c r="H115" s="197">
        <v>16</v>
      </c>
      <c r="I115" s="198"/>
      <c r="L115" s="194"/>
      <c r="M115" s="199"/>
      <c r="N115" s="200"/>
      <c r="O115" s="200"/>
      <c r="P115" s="200"/>
      <c r="Q115" s="200"/>
      <c r="R115" s="200"/>
      <c r="S115" s="200"/>
      <c r="T115" s="201"/>
      <c r="AT115" s="195" t="s">
        <v>166</v>
      </c>
      <c r="AU115" s="195" t="s">
        <v>82</v>
      </c>
      <c r="AV115" s="12" t="s">
        <v>82</v>
      </c>
      <c r="AW115" s="12" t="s">
        <v>35</v>
      </c>
      <c r="AX115" s="12" t="s">
        <v>80</v>
      </c>
      <c r="AY115" s="195" t="s">
        <v>158</v>
      </c>
    </row>
    <row r="116" spans="2:65" s="1" customFormat="1" ht="25.5" customHeight="1">
      <c r="B116" s="173"/>
      <c r="C116" s="174" t="s">
        <v>216</v>
      </c>
      <c r="D116" s="174" t="s">
        <v>160</v>
      </c>
      <c r="E116" s="175" t="s">
        <v>264</v>
      </c>
      <c r="F116" s="176" t="s">
        <v>265</v>
      </c>
      <c r="G116" s="177" t="s">
        <v>163</v>
      </c>
      <c r="H116" s="178">
        <v>16</v>
      </c>
      <c r="I116" s="179"/>
      <c r="J116" s="180">
        <f>ROUND(I116*H116,2)</f>
        <v>0</v>
      </c>
      <c r="K116" s="176" t="s">
        <v>164</v>
      </c>
      <c r="L116" s="40"/>
      <c r="M116" s="181" t="s">
        <v>5</v>
      </c>
      <c r="N116" s="182" t="s">
        <v>43</v>
      </c>
      <c r="O116" s="41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AR116" s="23" t="s">
        <v>101</v>
      </c>
      <c r="AT116" s="23" t="s">
        <v>160</v>
      </c>
      <c r="AU116" s="23" t="s">
        <v>82</v>
      </c>
      <c r="AY116" s="23" t="s">
        <v>158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23" t="s">
        <v>80</v>
      </c>
      <c r="BK116" s="185">
        <f>ROUND(I116*H116,2)</f>
        <v>0</v>
      </c>
      <c r="BL116" s="23" t="s">
        <v>101</v>
      </c>
      <c r="BM116" s="23" t="s">
        <v>632</v>
      </c>
    </row>
    <row r="117" spans="2:65" s="12" customFormat="1" ht="13.5">
      <c r="B117" s="194"/>
      <c r="D117" s="187" t="s">
        <v>166</v>
      </c>
      <c r="E117" s="195" t="s">
        <v>5</v>
      </c>
      <c r="F117" s="196" t="s">
        <v>633</v>
      </c>
      <c r="H117" s="197">
        <v>16</v>
      </c>
      <c r="I117" s="198"/>
      <c r="L117" s="194"/>
      <c r="M117" s="199"/>
      <c r="N117" s="200"/>
      <c r="O117" s="200"/>
      <c r="P117" s="200"/>
      <c r="Q117" s="200"/>
      <c r="R117" s="200"/>
      <c r="S117" s="200"/>
      <c r="T117" s="201"/>
      <c r="AT117" s="195" t="s">
        <v>166</v>
      </c>
      <c r="AU117" s="195" t="s">
        <v>82</v>
      </c>
      <c r="AV117" s="12" t="s">
        <v>82</v>
      </c>
      <c r="AW117" s="12" t="s">
        <v>35</v>
      </c>
      <c r="AX117" s="12" t="s">
        <v>72</v>
      </c>
      <c r="AY117" s="195" t="s">
        <v>158</v>
      </c>
    </row>
    <row r="118" spans="2:65" s="13" customFormat="1" ht="13.5">
      <c r="B118" s="202"/>
      <c r="D118" s="187" t="s">
        <v>166</v>
      </c>
      <c r="E118" s="203" t="s">
        <v>98</v>
      </c>
      <c r="F118" s="204" t="s">
        <v>169</v>
      </c>
      <c r="H118" s="205">
        <v>16</v>
      </c>
      <c r="I118" s="206"/>
      <c r="L118" s="202"/>
      <c r="M118" s="207"/>
      <c r="N118" s="208"/>
      <c r="O118" s="208"/>
      <c r="P118" s="208"/>
      <c r="Q118" s="208"/>
      <c r="R118" s="208"/>
      <c r="S118" s="208"/>
      <c r="T118" s="209"/>
      <c r="AT118" s="203" t="s">
        <v>166</v>
      </c>
      <c r="AU118" s="203" t="s">
        <v>82</v>
      </c>
      <c r="AV118" s="13" t="s">
        <v>101</v>
      </c>
      <c r="AW118" s="13" t="s">
        <v>35</v>
      </c>
      <c r="AX118" s="13" t="s">
        <v>80</v>
      </c>
      <c r="AY118" s="203" t="s">
        <v>158</v>
      </c>
    </row>
    <row r="119" spans="2:65" s="1" customFormat="1" ht="25.5" customHeight="1">
      <c r="B119" s="173"/>
      <c r="C119" s="174" t="s">
        <v>220</v>
      </c>
      <c r="D119" s="174" t="s">
        <v>160</v>
      </c>
      <c r="E119" s="175" t="s">
        <v>271</v>
      </c>
      <c r="F119" s="176" t="s">
        <v>272</v>
      </c>
      <c r="G119" s="177" t="s">
        <v>163</v>
      </c>
      <c r="H119" s="178">
        <v>16</v>
      </c>
      <c r="I119" s="179"/>
      <c r="J119" s="180">
        <f>ROUND(I119*H119,2)</f>
        <v>0</v>
      </c>
      <c r="K119" s="176" t="s">
        <v>164</v>
      </c>
      <c r="L119" s="40"/>
      <c r="M119" s="181" t="s">
        <v>5</v>
      </c>
      <c r="N119" s="182" t="s">
        <v>43</v>
      </c>
      <c r="O119" s="41"/>
      <c r="P119" s="183">
        <f>O119*H119</f>
        <v>0</v>
      </c>
      <c r="Q119" s="183">
        <v>0</v>
      </c>
      <c r="R119" s="183">
        <f>Q119*H119</f>
        <v>0</v>
      </c>
      <c r="S119" s="183">
        <v>0</v>
      </c>
      <c r="T119" s="184">
        <f>S119*H119</f>
        <v>0</v>
      </c>
      <c r="AR119" s="23" t="s">
        <v>101</v>
      </c>
      <c r="AT119" s="23" t="s">
        <v>160</v>
      </c>
      <c r="AU119" s="23" t="s">
        <v>82</v>
      </c>
      <c r="AY119" s="23" t="s">
        <v>158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23" t="s">
        <v>80</v>
      </c>
      <c r="BK119" s="185">
        <f>ROUND(I119*H119,2)</f>
        <v>0</v>
      </c>
      <c r="BL119" s="23" t="s">
        <v>101</v>
      </c>
      <c r="BM119" s="23" t="s">
        <v>634</v>
      </c>
    </row>
    <row r="120" spans="2:65" s="12" customFormat="1" ht="13.5">
      <c r="B120" s="194"/>
      <c r="D120" s="187" t="s">
        <v>166</v>
      </c>
      <c r="E120" s="195" t="s">
        <v>5</v>
      </c>
      <c r="F120" s="196" t="s">
        <v>98</v>
      </c>
      <c r="H120" s="197">
        <v>16</v>
      </c>
      <c r="I120" s="198"/>
      <c r="L120" s="194"/>
      <c r="M120" s="199"/>
      <c r="N120" s="200"/>
      <c r="O120" s="200"/>
      <c r="P120" s="200"/>
      <c r="Q120" s="200"/>
      <c r="R120" s="200"/>
      <c r="S120" s="200"/>
      <c r="T120" s="201"/>
      <c r="AT120" s="195" t="s">
        <v>166</v>
      </c>
      <c r="AU120" s="195" t="s">
        <v>82</v>
      </c>
      <c r="AV120" s="12" t="s">
        <v>82</v>
      </c>
      <c r="AW120" s="12" t="s">
        <v>35</v>
      </c>
      <c r="AX120" s="12" t="s">
        <v>80</v>
      </c>
      <c r="AY120" s="195" t="s">
        <v>158</v>
      </c>
    </row>
    <row r="121" spans="2:65" s="1" customFormat="1" ht="16.5" customHeight="1">
      <c r="B121" s="173"/>
      <c r="C121" s="213" t="s">
        <v>103</v>
      </c>
      <c r="D121" s="213" t="s">
        <v>245</v>
      </c>
      <c r="E121" s="214" t="s">
        <v>274</v>
      </c>
      <c r="F121" s="215" t="s">
        <v>275</v>
      </c>
      <c r="G121" s="216" t="s">
        <v>276</v>
      </c>
      <c r="H121" s="217">
        <v>0.24</v>
      </c>
      <c r="I121" s="218"/>
      <c r="J121" s="219">
        <f>ROUND(I121*H121,2)</f>
        <v>0</v>
      </c>
      <c r="K121" s="215" t="s">
        <v>164</v>
      </c>
      <c r="L121" s="220"/>
      <c r="M121" s="221" t="s">
        <v>5</v>
      </c>
      <c r="N121" s="222" t="s">
        <v>43</v>
      </c>
      <c r="O121" s="41"/>
      <c r="P121" s="183">
        <f>O121*H121</f>
        <v>0</v>
      </c>
      <c r="Q121" s="183">
        <v>1E-3</v>
      </c>
      <c r="R121" s="183">
        <f>Q121*H121</f>
        <v>2.4000000000000001E-4</v>
      </c>
      <c r="S121" s="183">
        <v>0</v>
      </c>
      <c r="T121" s="184">
        <f>S121*H121</f>
        <v>0</v>
      </c>
      <c r="AR121" s="23" t="s">
        <v>206</v>
      </c>
      <c r="AT121" s="23" t="s">
        <v>245</v>
      </c>
      <c r="AU121" s="23" t="s">
        <v>82</v>
      </c>
      <c r="AY121" s="23" t="s">
        <v>158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23" t="s">
        <v>80</v>
      </c>
      <c r="BK121" s="185">
        <f>ROUND(I121*H121,2)</f>
        <v>0</v>
      </c>
      <c r="BL121" s="23" t="s">
        <v>101</v>
      </c>
      <c r="BM121" s="23" t="s">
        <v>635</v>
      </c>
    </row>
    <row r="122" spans="2:65" s="12" customFormat="1" ht="13.5">
      <c r="B122" s="194"/>
      <c r="D122" s="187" t="s">
        <v>166</v>
      </c>
      <c r="E122" s="195" t="s">
        <v>5</v>
      </c>
      <c r="F122" s="196" t="s">
        <v>278</v>
      </c>
      <c r="H122" s="197">
        <v>0.24</v>
      </c>
      <c r="I122" s="198"/>
      <c r="L122" s="194"/>
      <c r="M122" s="199"/>
      <c r="N122" s="200"/>
      <c r="O122" s="200"/>
      <c r="P122" s="200"/>
      <c r="Q122" s="200"/>
      <c r="R122" s="200"/>
      <c r="S122" s="200"/>
      <c r="T122" s="201"/>
      <c r="AT122" s="195" t="s">
        <v>166</v>
      </c>
      <c r="AU122" s="195" t="s">
        <v>82</v>
      </c>
      <c r="AV122" s="12" t="s">
        <v>82</v>
      </c>
      <c r="AW122" s="12" t="s">
        <v>35</v>
      </c>
      <c r="AX122" s="12" t="s">
        <v>80</v>
      </c>
      <c r="AY122" s="195" t="s">
        <v>158</v>
      </c>
    </row>
    <row r="123" spans="2:65" s="10" customFormat="1" ht="29.85" customHeight="1">
      <c r="B123" s="160"/>
      <c r="D123" s="161" t="s">
        <v>71</v>
      </c>
      <c r="E123" s="171" t="s">
        <v>101</v>
      </c>
      <c r="F123" s="171" t="s">
        <v>286</v>
      </c>
      <c r="I123" s="163"/>
      <c r="J123" s="172">
        <f>BK123</f>
        <v>0</v>
      </c>
      <c r="L123" s="160"/>
      <c r="M123" s="165"/>
      <c r="N123" s="166"/>
      <c r="O123" s="166"/>
      <c r="P123" s="167">
        <f>SUM(P124:P133)</f>
        <v>0</v>
      </c>
      <c r="Q123" s="166"/>
      <c r="R123" s="167">
        <f>SUM(R124:R133)</f>
        <v>0</v>
      </c>
      <c r="S123" s="166"/>
      <c r="T123" s="168">
        <f>SUM(T124:T133)</f>
        <v>0</v>
      </c>
      <c r="AR123" s="161" t="s">
        <v>80</v>
      </c>
      <c r="AT123" s="169" t="s">
        <v>71</v>
      </c>
      <c r="AU123" s="169" t="s">
        <v>80</v>
      </c>
      <c r="AY123" s="161" t="s">
        <v>158</v>
      </c>
      <c r="BK123" s="170">
        <f>SUM(BK124:BK133)</f>
        <v>0</v>
      </c>
    </row>
    <row r="124" spans="2:65" s="1" customFormat="1" ht="16.5" customHeight="1">
      <c r="B124" s="173"/>
      <c r="C124" s="174" t="s">
        <v>231</v>
      </c>
      <c r="D124" s="174" t="s">
        <v>160</v>
      </c>
      <c r="E124" s="175" t="s">
        <v>288</v>
      </c>
      <c r="F124" s="176" t="s">
        <v>289</v>
      </c>
      <c r="G124" s="177" t="s">
        <v>178</v>
      </c>
      <c r="H124" s="178">
        <v>1.9379999999999999</v>
      </c>
      <c r="I124" s="179"/>
      <c r="J124" s="180">
        <f>ROUND(I124*H124,2)</f>
        <v>0</v>
      </c>
      <c r="K124" s="176" t="s">
        <v>164</v>
      </c>
      <c r="L124" s="40"/>
      <c r="M124" s="181" t="s">
        <v>5</v>
      </c>
      <c r="N124" s="182" t="s">
        <v>43</v>
      </c>
      <c r="O124" s="41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AR124" s="23" t="s">
        <v>101</v>
      </c>
      <c r="AT124" s="23" t="s">
        <v>160</v>
      </c>
      <c r="AU124" s="23" t="s">
        <v>82</v>
      </c>
      <c r="AY124" s="23" t="s">
        <v>158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23" t="s">
        <v>80</v>
      </c>
      <c r="BK124" s="185">
        <f>ROUND(I124*H124,2)</f>
        <v>0</v>
      </c>
      <c r="BL124" s="23" t="s">
        <v>101</v>
      </c>
      <c r="BM124" s="23" t="s">
        <v>636</v>
      </c>
    </row>
    <row r="125" spans="2:65" s="11" customFormat="1" ht="13.5">
      <c r="B125" s="186"/>
      <c r="D125" s="187" t="s">
        <v>166</v>
      </c>
      <c r="E125" s="188" t="s">
        <v>5</v>
      </c>
      <c r="F125" s="189" t="s">
        <v>637</v>
      </c>
      <c r="H125" s="188" t="s">
        <v>5</v>
      </c>
      <c r="I125" s="190"/>
      <c r="L125" s="186"/>
      <c r="M125" s="191"/>
      <c r="N125" s="192"/>
      <c r="O125" s="192"/>
      <c r="P125" s="192"/>
      <c r="Q125" s="192"/>
      <c r="R125" s="192"/>
      <c r="S125" s="192"/>
      <c r="T125" s="193"/>
      <c r="AT125" s="188" t="s">
        <v>166</v>
      </c>
      <c r="AU125" s="188" t="s">
        <v>82</v>
      </c>
      <c r="AV125" s="11" t="s">
        <v>80</v>
      </c>
      <c r="AW125" s="11" t="s">
        <v>35</v>
      </c>
      <c r="AX125" s="11" t="s">
        <v>72</v>
      </c>
      <c r="AY125" s="188" t="s">
        <v>158</v>
      </c>
    </row>
    <row r="126" spans="2:65" s="12" customFormat="1" ht="13.5">
      <c r="B126" s="194"/>
      <c r="D126" s="187" t="s">
        <v>166</v>
      </c>
      <c r="E126" s="195" t="s">
        <v>5</v>
      </c>
      <c r="F126" s="196" t="s">
        <v>638</v>
      </c>
      <c r="H126" s="197">
        <v>1.6</v>
      </c>
      <c r="I126" s="198"/>
      <c r="L126" s="194"/>
      <c r="M126" s="199"/>
      <c r="N126" s="200"/>
      <c r="O126" s="200"/>
      <c r="P126" s="200"/>
      <c r="Q126" s="200"/>
      <c r="R126" s="200"/>
      <c r="S126" s="200"/>
      <c r="T126" s="201"/>
      <c r="AT126" s="195" t="s">
        <v>166</v>
      </c>
      <c r="AU126" s="195" t="s">
        <v>82</v>
      </c>
      <c r="AV126" s="12" t="s">
        <v>82</v>
      </c>
      <c r="AW126" s="12" t="s">
        <v>35</v>
      </c>
      <c r="AX126" s="12" t="s">
        <v>72</v>
      </c>
      <c r="AY126" s="195" t="s">
        <v>158</v>
      </c>
    </row>
    <row r="127" spans="2:65" s="11" customFormat="1" ht="13.5">
      <c r="B127" s="186"/>
      <c r="D127" s="187" t="s">
        <v>166</v>
      </c>
      <c r="E127" s="188" t="s">
        <v>5</v>
      </c>
      <c r="F127" s="189" t="s">
        <v>639</v>
      </c>
      <c r="H127" s="188" t="s">
        <v>5</v>
      </c>
      <c r="I127" s="190"/>
      <c r="L127" s="186"/>
      <c r="M127" s="191"/>
      <c r="N127" s="192"/>
      <c r="O127" s="192"/>
      <c r="P127" s="192"/>
      <c r="Q127" s="192"/>
      <c r="R127" s="192"/>
      <c r="S127" s="192"/>
      <c r="T127" s="193"/>
      <c r="AT127" s="188" t="s">
        <v>166</v>
      </c>
      <c r="AU127" s="188" t="s">
        <v>82</v>
      </c>
      <c r="AV127" s="11" t="s">
        <v>80</v>
      </c>
      <c r="AW127" s="11" t="s">
        <v>35</v>
      </c>
      <c r="AX127" s="11" t="s">
        <v>72</v>
      </c>
      <c r="AY127" s="188" t="s">
        <v>158</v>
      </c>
    </row>
    <row r="128" spans="2:65" s="12" customFormat="1" ht="13.5">
      <c r="B128" s="194"/>
      <c r="D128" s="187" t="s">
        <v>166</v>
      </c>
      <c r="E128" s="195" t="s">
        <v>5</v>
      </c>
      <c r="F128" s="196" t="s">
        <v>640</v>
      </c>
      <c r="H128" s="197">
        <v>0.33800000000000002</v>
      </c>
      <c r="I128" s="198"/>
      <c r="L128" s="194"/>
      <c r="M128" s="199"/>
      <c r="N128" s="200"/>
      <c r="O128" s="200"/>
      <c r="P128" s="200"/>
      <c r="Q128" s="200"/>
      <c r="R128" s="200"/>
      <c r="S128" s="200"/>
      <c r="T128" s="201"/>
      <c r="AT128" s="195" t="s">
        <v>166</v>
      </c>
      <c r="AU128" s="195" t="s">
        <v>82</v>
      </c>
      <c r="AV128" s="12" t="s">
        <v>82</v>
      </c>
      <c r="AW128" s="12" t="s">
        <v>35</v>
      </c>
      <c r="AX128" s="12" t="s">
        <v>72</v>
      </c>
      <c r="AY128" s="195" t="s">
        <v>158</v>
      </c>
    </row>
    <row r="129" spans="2:65" s="13" customFormat="1" ht="13.5">
      <c r="B129" s="202"/>
      <c r="D129" s="187" t="s">
        <v>166</v>
      </c>
      <c r="E129" s="203" t="s">
        <v>93</v>
      </c>
      <c r="F129" s="204" t="s">
        <v>169</v>
      </c>
      <c r="H129" s="205">
        <v>1.9379999999999999</v>
      </c>
      <c r="I129" s="206"/>
      <c r="L129" s="202"/>
      <c r="M129" s="207"/>
      <c r="N129" s="208"/>
      <c r="O129" s="208"/>
      <c r="P129" s="208"/>
      <c r="Q129" s="208"/>
      <c r="R129" s="208"/>
      <c r="S129" s="208"/>
      <c r="T129" s="209"/>
      <c r="AT129" s="203" t="s">
        <v>166</v>
      </c>
      <c r="AU129" s="203" t="s">
        <v>82</v>
      </c>
      <c r="AV129" s="13" t="s">
        <v>101</v>
      </c>
      <c r="AW129" s="13" t="s">
        <v>35</v>
      </c>
      <c r="AX129" s="13" t="s">
        <v>80</v>
      </c>
      <c r="AY129" s="203" t="s">
        <v>158</v>
      </c>
    </row>
    <row r="130" spans="2:65" s="1" customFormat="1" ht="16.5" customHeight="1">
      <c r="B130" s="173"/>
      <c r="C130" s="174" t="s">
        <v>237</v>
      </c>
      <c r="D130" s="174" t="s">
        <v>160</v>
      </c>
      <c r="E130" s="175" t="s">
        <v>641</v>
      </c>
      <c r="F130" s="176" t="s">
        <v>642</v>
      </c>
      <c r="G130" s="177" t="s">
        <v>178</v>
      </c>
      <c r="H130" s="178">
        <v>0.22500000000000001</v>
      </c>
      <c r="I130" s="179"/>
      <c r="J130" s="180">
        <f>ROUND(I130*H130,2)</f>
        <v>0</v>
      </c>
      <c r="K130" s="176" t="s">
        <v>164</v>
      </c>
      <c r="L130" s="40"/>
      <c r="M130" s="181" t="s">
        <v>5</v>
      </c>
      <c r="N130" s="182" t="s">
        <v>43</v>
      </c>
      <c r="O130" s="41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AR130" s="23" t="s">
        <v>101</v>
      </c>
      <c r="AT130" s="23" t="s">
        <v>160</v>
      </c>
      <c r="AU130" s="23" t="s">
        <v>82</v>
      </c>
      <c r="AY130" s="23" t="s">
        <v>158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23" t="s">
        <v>80</v>
      </c>
      <c r="BK130" s="185">
        <f>ROUND(I130*H130,2)</f>
        <v>0</v>
      </c>
      <c r="BL130" s="23" t="s">
        <v>101</v>
      </c>
      <c r="BM130" s="23" t="s">
        <v>643</v>
      </c>
    </row>
    <row r="131" spans="2:65" s="11" customFormat="1" ht="13.5">
      <c r="B131" s="186"/>
      <c r="D131" s="187" t="s">
        <v>166</v>
      </c>
      <c r="E131" s="188" t="s">
        <v>5</v>
      </c>
      <c r="F131" s="189" t="s">
        <v>639</v>
      </c>
      <c r="H131" s="188" t="s">
        <v>5</v>
      </c>
      <c r="I131" s="190"/>
      <c r="L131" s="186"/>
      <c r="M131" s="191"/>
      <c r="N131" s="192"/>
      <c r="O131" s="192"/>
      <c r="P131" s="192"/>
      <c r="Q131" s="192"/>
      <c r="R131" s="192"/>
      <c r="S131" s="192"/>
      <c r="T131" s="193"/>
      <c r="AT131" s="188" t="s">
        <v>166</v>
      </c>
      <c r="AU131" s="188" t="s">
        <v>82</v>
      </c>
      <c r="AV131" s="11" t="s">
        <v>80</v>
      </c>
      <c r="AW131" s="11" t="s">
        <v>35</v>
      </c>
      <c r="AX131" s="11" t="s">
        <v>72</v>
      </c>
      <c r="AY131" s="188" t="s">
        <v>158</v>
      </c>
    </row>
    <row r="132" spans="2:65" s="12" customFormat="1" ht="13.5">
      <c r="B132" s="194"/>
      <c r="D132" s="187" t="s">
        <v>166</v>
      </c>
      <c r="E132" s="195" t="s">
        <v>5</v>
      </c>
      <c r="F132" s="196" t="s">
        <v>644</v>
      </c>
      <c r="H132" s="197">
        <v>0.22500000000000001</v>
      </c>
      <c r="I132" s="198"/>
      <c r="L132" s="194"/>
      <c r="M132" s="199"/>
      <c r="N132" s="200"/>
      <c r="O132" s="200"/>
      <c r="P132" s="200"/>
      <c r="Q132" s="200"/>
      <c r="R132" s="200"/>
      <c r="S132" s="200"/>
      <c r="T132" s="201"/>
      <c r="AT132" s="195" t="s">
        <v>166</v>
      </c>
      <c r="AU132" s="195" t="s">
        <v>82</v>
      </c>
      <c r="AV132" s="12" t="s">
        <v>82</v>
      </c>
      <c r="AW132" s="12" t="s">
        <v>35</v>
      </c>
      <c r="AX132" s="12" t="s">
        <v>72</v>
      </c>
      <c r="AY132" s="195" t="s">
        <v>158</v>
      </c>
    </row>
    <row r="133" spans="2:65" s="13" customFormat="1" ht="13.5">
      <c r="B133" s="202"/>
      <c r="D133" s="187" t="s">
        <v>166</v>
      </c>
      <c r="E133" s="203" t="s">
        <v>114</v>
      </c>
      <c r="F133" s="204" t="s">
        <v>169</v>
      </c>
      <c r="H133" s="205">
        <v>0.22500000000000001</v>
      </c>
      <c r="I133" s="206"/>
      <c r="L133" s="202"/>
      <c r="M133" s="207"/>
      <c r="N133" s="208"/>
      <c r="O133" s="208"/>
      <c r="P133" s="208"/>
      <c r="Q133" s="208"/>
      <c r="R133" s="208"/>
      <c r="S133" s="208"/>
      <c r="T133" s="209"/>
      <c r="AT133" s="203" t="s">
        <v>166</v>
      </c>
      <c r="AU133" s="203" t="s">
        <v>82</v>
      </c>
      <c r="AV133" s="13" t="s">
        <v>101</v>
      </c>
      <c r="AW133" s="13" t="s">
        <v>35</v>
      </c>
      <c r="AX133" s="13" t="s">
        <v>80</v>
      </c>
      <c r="AY133" s="203" t="s">
        <v>158</v>
      </c>
    </row>
    <row r="134" spans="2:65" s="10" customFormat="1" ht="29.85" customHeight="1">
      <c r="B134" s="160"/>
      <c r="D134" s="161" t="s">
        <v>71</v>
      </c>
      <c r="E134" s="171" t="s">
        <v>206</v>
      </c>
      <c r="F134" s="171" t="s">
        <v>341</v>
      </c>
      <c r="I134" s="163"/>
      <c r="J134" s="172">
        <f>BK134</f>
        <v>0</v>
      </c>
      <c r="L134" s="160"/>
      <c r="M134" s="165"/>
      <c r="N134" s="166"/>
      <c r="O134" s="166"/>
      <c r="P134" s="167">
        <f>SUM(P135:P156)</f>
        <v>0</v>
      </c>
      <c r="Q134" s="166"/>
      <c r="R134" s="167">
        <f>SUM(R135:R156)</f>
        <v>0.18753</v>
      </c>
      <c r="S134" s="166"/>
      <c r="T134" s="168">
        <f>SUM(T135:T156)</f>
        <v>0</v>
      </c>
      <c r="AR134" s="161" t="s">
        <v>80</v>
      </c>
      <c r="AT134" s="169" t="s">
        <v>71</v>
      </c>
      <c r="AU134" s="169" t="s">
        <v>80</v>
      </c>
      <c r="AY134" s="161" t="s">
        <v>158</v>
      </c>
      <c r="BK134" s="170">
        <f>SUM(BK135:BK156)</f>
        <v>0</v>
      </c>
    </row>
    <row r="135" spans="2:65" s="1" customFormat="1" ht="25.5" customHeight="1">
      <c r="B135" s="173"/>
      <c r="C135" s="174" t="s">
        <v>11</v>
      </c>
      <c r="D135" s="174" t="s">
        <v>160</v>
      </c>
      <c r="E135" s="175" t="s">
        <v>352</v>
      </c>
      <c r="F135" s="176" t="s">
        <v>353</v>
      </c>
      <c r="G135" s="177" t="s">
        <v>283</v>
      </c>
      <c r="H135" s="178">
        <v>20</v>
      </c>
      <c r="I135" s="179"/>
      <c r="J135" s="180">
        <f>ROUND(I135*H135,2)</f>
        <v>0</v>
      </c>
      <c r="K135" s="176" t="s">
        <v>164</v>
      </c>
      <c r="L135" s="40"/>
      <c r="M135" s="181" t="s">
        <v>5</v>
      </c>
      <c r="N135" s="182" t="s">
        <v>43</v>
      </c>
      <c r="O135" s="41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AR135" s="23" t="s">
        <v>101</v>
      </c>
      <c r="AT135" s="23" t="s">
        <v>160</v>
      </c>
      <c r="AU135" s="23" t="s">
        <v>82</v>
      </c>
      <c r="AY135" s="23" t="s">
        <v>158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23" t="s">
        <v>80</v>
      </c>
      <c r="BK135" s="185">
        <f>ROUND(I135*H135,2)</f>
        <v>0</v>
      </c>
      <c r="BL135" s="23" t="s">
        <v>101</v>
      </c>
      <c r="BM135" s="23" t="s">
        <v>645</v>
      </c>
    </row>
    <row r="136" spans="2:65" s="11" customFormat="1" ht="13.5">
      <c r="B136" s="186"/>
      <c r="D136" s="187" t="s">
        <v>166</v>
      </c>
      <c r="E136" s="188" t="s">
        <v>5</v>
      </c>
      <c r="F136" s="189" t="s">
        <v>637</v>
      </c>
      <c r="H136" s="188" t="s">
        <v>5</v>
      </c>
      <c r="I136" s="190"/>
      <c r="L136" s="186"/>
      <c r="M136" s="191"/>
      <c r="N136" s="192"/>
      <c r="O136" s="192"/>
      <c r="P136" s="192"/>
      <c r="Q136" s="192"/>
      <c r="R136" s="192"/>
      <c r="S136" s="192"/>
      <c r="T136" s="193"/>
      <c r="AT136" s="188" t="s">
        <v>166</v>
      </c>
      <c r="AU136" s="188" t="s">
        <v>82</v>
      </c>
      <c r="AV136" s="11" t="s">
        <v>80</v>
      </c>
      <c r="AW136" s="11" t="s">
        <v>35</v>
      </c>
      <c r="AX136" s="11" t="s">
        <v>72</v>
      </c>
      <c r="AY136" s="188" t="s">
        <v>158</v>
      </c>
    </row>
    <row r="137" spans="2:65" s="12" customFormat="1" ht="13.5">
      <c r="B137" s="194"/>
      <c r="D137" s="187" t="s">
        <v>166</v>
      </c>
      <c r="E137" s="195" t="s">
        <v>5</v>
      </c>
      <c r="F137" s="196" t="s">
        <v>270</v>
      </c>
      <c r="H137" s="197">
        <v>20</v>
      </c>
      <c r="I137" s="198"/>
      <c r="L137" s="194"/>
      <c r="M137" s="199"/>
      <c r="N137" s="200"/>
      <c r="O137" s="200"/>
      <c r="P137" s="200"/>
      <c r="Q137" s="200"/>
      <c r="R137" s="200"/>
      <c r="S137" s="200"/>
      <c r="T137" s="201"/>
      <c r="AT137" s="195" t="s">
        <v>166</v>
      </c>
      <c r="AU137" s="195" t="s">
        <v>82</v>
      </c>
      <c r="AV137" s="12" t="s">
        <v>82</v>
      </c>
      <c r="AW137" s="12" t="s">
        <v>35</v>
      </c>
      <c r="AX137" s="12" t="s">
        <v>80</v>
      </c>
      <c r="AY137" s="195" t="s">
        <v>158</v>
      </c>
    </row>
    <row r="138" spans="2:65" s="1" customFormat="1" ht="25.5" customHeight="1">
      <c r="B138" s="173"/>
      <c r="C138" s="213" t="s">
        <v>249</v>
      </c>
      <c r="D138" s="213" t="s">
        <v>245</v>
      </c>
      <c r="E138" s="214" t="s">
        <v>357</v>
      </c>
      <c r="F138" s="215" t="s">
        <v>358</v>
      </c>
      <c r="G138" s="216" t="s">
        <v>283</v>
      </c>
      <c r="H138" s="217">
        <v>22</v>
      </c>
      <c r="I138" s="218"/>
      <c r="J138" s="219">
        <f>ROUND(I138*H138,2)</f>
        <v>0</v>
      </c>
      <c r="K138" s="215" t="s">
        <v>164</v>
      </c>
      <c r="L138" s="220"/>
      <c r="M138" s="221" t="s">
        <v>5</v>
      </c>
      <c r="N138" s="222" t="s">
        <v>43</v>
      </c>
      <c r="O138" s="41"/>
      <c r="P138" s="183">
        <f>O138*H138</f>
        <v>0</v>
      </c>
      <c r="Q138" s="183">
        <v>4.2999999999999999E-4</v>
      </c>
      <c r="R138" s="183">
        <f>Q138*H138</f>
        <v>9.4599999999999997E-3</v>
      </c>
      <c r="S138" s="183">
        <v>0</v>
      </c>
      <c r="T138" s="184">
        <f>S138*H138</f>
        <v>0</v>
      </c>
      <c r="AR138" s="23" t="s">
        <v>206</v>
      </c>
      <c r="AT138" s="23" t="s">
        <v>245</v>
      </c>
      <c r="AU138" s="23" t="s">
        <v>82</v>
      </c>
      <c r="AY138" s="23" t="s">
        <v>158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23" t="s">
        <v>80</v>
      </c>
      <c r="BK138" s="185">
        <f>ROUND(I138*H138,2)</f>
        <v>0</v>
      </c>
      <c r="BL138" s="23" t="s">
        <v>101</v>
      </c>
      <c r="BM138" s="23" t="s">
        <v>646</v>
      </c>
    </row>
    <row r="139" spans="2:65" s="12" customFormat="1" ht="13.5">
      <c r="B139" s="194"/>
      <c r="D139" s="187" t="s">
        <v>166</v>
      </c>
      <c r="E139" s="195" t="s">
        <v>5</v>
      </c>
      <c r="F139" s="196" t="s">
        <v>647</v>
      </c>
      <c r="H139" s="197">
        <v>22</v>
      </c>
      <c r="I139" s="198"/>
      <c r="L139" s="194"/>
      <c r="M139" s="199"/>
      <c r="N139" s="200"/>
      <c r="O139" s="200"/>
      <c r="P139" s="200"/>
      <c r="Q139" s="200"/>
      <c r="R139" s="200"/>
      <c r="S139" s="200"/>
      <c r="T139" s="201"/>
      <c r="AT139" s="195" t="s">
        <v>166</v>
      </c>
      <c r="AU139" s="195" t="s">
        <v>82</v>
      </c>
      <c r="AV139" s="12" t="s">
        <v>82</v>
      </c>
      <c r="AW139" s="12" t="s">
        <v>35</v>
      </c>
      <c r="AX139" s="12" t="s">
        <v>80</v>
      </c>
      <c r="AY139" s="195" t="s">
        <v>158</v>
      </c>
    </row>
    <row r="140" spans="2:65" s="1" customFormat="1" ht="16.5" customHeight="1">
      <c r="B140" s="173"/>
      <c r="C140" s="174" t="s">
        <v>255</v>
      </c>
      <c r="D140" s="174" t="s">
        <v>160</v>
      </c>
      <c r="E140" s="175" t="s">
        <v>372</v>
      </c>
      <c r="F140" s="176" t="s">
        <v>373</v>
      </c>
      <c r="G140" s="177" t="s">
        <v>283</v>
      </c>
      <c r="H140" s="178">
        <v>8</v>
      </c>
      <c r="I140" s="179"/>
      <c r="J140" s="180">
        <f>ROUND(I140*H140,2)</f>
        <v>0</v>
      </c>
      <c r="K140" s="176" t="s">
        <v>164</v>
      </c>
      <c r="L140" s="40"/>
      <c r="M140" s="181" t="s">
        <v>5</v>
      </c>
      <c r="N140" s="182" t="s">
        <v>43</v>
      </c>
      <c r="O140" s="41"/>
      <c r="P140" s="183">
        <f>O140*H140</f>
        <v>0</v>
      </c>
      <c r="Q140" s="183">
        <v>2.6800000000000001E-3</v>
      </c>
      <c r="R140" s="183">
        <f>Q140*H140</f>
        <v>2.1440000000000001E-2</v>
      </c>
      <c r="S140" s="183">
        <v>0</v>
      </c>
      <c r="T140" s="184">
        <f>S140*H140</f>
        <v>0</v>
      </c>
      <c r="AR140" s="23" t="s">
        <v>101</v>
      </c>
      <c r="AT140" s="23" t="s">
        <v>160</v>
      </c>
      <c r="AU140" s="23" t="s">
        <v>82</v>
      </c>
      <c r="AY140" s="23" t="s">
        <v>158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23" t="s">
        <v>80</v>
      </c>
      <c r="BK140" s="185">
        <f>ROUND(I140*H140,2)</f>
        <v>0</v>
      </c>
      <c r="BL140" s="23" t="s">
        <v>101</v>
      </c>
      <c r="BM140" s="23" t="s">
        <v>648</v>
      </c>
    </row>
    <row r="141" spans="2:65" s="11" customFormat="1" ht="13.5">
      <c r="B141" s="186"/>
      <c r="D141" s="187" t="s">
        <v>166</v>
      </c>
      <c r="E141" s="188" t="s">
        <v>5</v>
      </c>
      <c r="F141" s="189" t="s">
        <v>649</v>
      </c>
      <c r="H141" s="188" t="s">
        <v>5</v>
      </c>
      <c r="I141" s="190"/>
      <c r="L141" s="186"/>
      <c r="M141" s="191"/>
      <c r="N141" s="192"/>
      <c r="O141" s="192"/>
      <c r="P141" s="192"/>
      <c r="Q141" s="192"/>
      <c r="R141" s="192"/>
      <c r="S141" s="192"/>
      <c r="T141" s="193"/>
      <c r="AT141" s="188" t="s">
        <v>166</v>
      </c>
      <c r="AU141" s="188" t="s">
        <v>82</v>
      </c>
      <c r="AV141" s="11" t="s">
        <v>80</v>
      </c>
      <c r="AW141" s="11" t="s">
        <v>35</v>
      </c>
      <c r="AX141" s="11" t="s">
        <v>72</v>
      </c>
      <c r="AY141" s="188" t="s">
        <v>158</v>
      </c>
    </row>
    <row r="142" spans="2:65" s="12" customFormat="1" ht="13.5">
      <c r="B142" s="194"/>
      <c r="D142" s="187" t="s">
        <v>166</v>
      </c>
      <c r="E142" s="195" t="s">
        <v>5</v>
      </c>
      <c r="F142" s="196" t="s">
        <v>206</v>
      </c>
      <c r="H142" s="197">
        <v>8</v>
      </c>
      <c r="I142" s="198"/>
      <c r="L142" s="194"/>
      <c r="M142" s="199"/>
      <c r="N142" s="200"/>
      <c r="O142" s="200"/>
      <c r="P142" s="200"/>
      <c r="Q142" s="200"/>
      <c r="R142" s="200"/>
      <c r="S142" s="200"/>
      <c r="T142" s="201"/>
      <c r="AT142" s="195" t="s">
        <v>166</v>
      </c>
      <c r="AU142" s="195" t="s">
        <v>82</v>
      </c>
      <c r="AV142" s="12" t="s">
        <v>82</v>
      </c>
      <c r="AW142" s="12" t="s">
        <v>35</v>
      </c>
      <c r="AX142" s="12" t="s">
        <v>80</v>
      </c>
      <c r="AY142" s="195" t="s">
        <v>158</v>
      </c>
    </row>
    <row r="143" spans="2:65" s="1" customFormat="1" ht="16.5" customHeight="1">
      <c r="B143" s="173"/>
      <c r="C143" s="174" t="s">
        <v>259</v>
      </c>
      <c r="D143" s="174" t="s">
        <v>160</v>
      </c>
      <c r="E143" s="175" t="s">
        <v>377</v>
      </c>
      <c r="F143" s="176" t="s">
        <v>378</v>
      </c>
      <c r="G143" s="177" t="s">
        <v>379</v>
      </c>
      <c r="H143" s="178">
        <v>1</v>
      </c>
      <c r="I143" s="179"/>
      <c r="J143" s="180">
        <f t="shared" ref="J143:J154" si="0">ROUND(I143*H143,2)</f>
        <v>0</v>
      </c>
      <c r="K143" s="176" t="s">
        <v>164</v>
      </c>
      <c r="L143" s="40"/>
      <c r="M143" s="181" t="s">
        <v>5</v>
      </c>
      <c r="N143" s="182" t="s">
        <v>43</v>
      </c>
      <c r="O143" s="41"/>
      <c r="P143" s="183">
        <f t="shared" ref="P143:P154" si="1">O143*H143</f>
        <v>0</v>
      </c>
      <c r="Q143" s="183">
        <v>0</v>
      </c>
      <c r="R143" s="183">
        <f t="shared" ref="R143:R154" si="2">Q143*H143</f>
        <v>0</v>
      </c>
      <c r="S143" s="183">
        <v>0</v>
      </c>
      <c r="T143" s="184">
        <f t="shared" ref="T143:T154" si="3">S143*H143</f>
        <v>0</v>
      </c>
      <c r="AR143" s="23" t="s">
        <v>101</v>
      </c>
      <c r="AT143" s="23" t="s">
        <v>160</v>
      </c>
      <c r="AU143" s="23" t="s">
        <v>82</v>
      </c>
      <c r="AY143" s="23" t="s">
        <v>158</v>
      </c>
      <c r="BE143" s="185">
        <f t="shared" ref="BE143:BE154" si="4">IF(N143="základní",J143,0)</f>
        <v>0</v>
      </c>
      <c r="BF143" s="185">
        <f t="shared" ref="BF143:BF154" si="5">IF(N143="snížená",J143,0)</f>
        <v>0</v>
      </c>
      <c r="BG143" s="185">
        <f t="shared" ref="BG143:BG154" si="6">IF(N143="zákl. přenesená",J143,0)</f>
        <v>0</v>
      </c>
      <c r="BH143" s="185">
        <f t="shared" ref="BH143:BH154" si="7">IF(N143="sníž. přenesená",J143,0)</f>
        <v>0</v>
      </c>
      <c r="BI143" s="185">
        <f t="shared" ref="BI143:BI154" si="8">IF(N143="nulová",J143,0)</f>
        <v>0</v>
      </c>
      <c r="BJ143" s="23" t="s">
        <v>80</v>
      </c>
      <c r="BK143" s="185">
        <f t="shared" ref="BK143:BK154" si="9">ROUND(I143*H143,2)</f>
        <v>0</v>
      </c>
      <c r="BL143" s="23" t="s">
        <v>101</v>
      </c>
      <c r="BM143" s="23" t="s">
        <v>650</v>
      </c>
    </row>
    <row r="144" spans="2:65" s="1" customFormat="1" ht="16.5" customHeight="1">
      <c r="B144" s="173"/>
      <c r="C144" s="213" t="s">
        <v>263</v>
      </c>
      <c r="D144" s="213" t="s">
        <v>245</v>
      </c>
      <c r="E144" s="214" t="s">
        <v>382</v>
      </c>
      <c r="F144" s="215" t="s">
        <v>383</v>
      </c>
      <c r="G144" s="216" t="s">
        <v>379</v>
      </c>
      <c r="H144" s="217">
        <v>1</v>
      </c>
      <c r="I144" s="218"/>
      <c r="J144" s="219">
        <f t="shared" si="0"/>
        <v>0</v>
      </c>
      <c r="K144" s="215" t="s">
        <v>5</v>
      </c>
      <c r="L144" s="220"/>
      <c r="M144" s="221" t="s">
        <v>5</v>
      </c>
      <c r="N144" s="222" t="s">
        <v>43</v>
      </c>
      <c r="O144" s="41"/>
      <c r="P144" s="183">
        <f t="shared" si="1"/>
        <v>0</v>
      </c>
      <c r="Q144" s="183">
        <v>8.0000000000000007E-5</v>
      </c>
      <c r="R144" s="183">
        <f t="shared" si="2"/>
        <v>8.0000000000000007E-5</v>
      </c>
      <c r="S144" s="183">
        <v>0</v>
      </c>
      <c r="T144" s="184">
        <f t="shared" si="3"/>
        <v>0</v>
      </c>
      <c r="AR144" s="23" t="s">
        <v>206</v>
      </c>
      <c r="AT144" s="23" t="s">
        <v>245</v>
      </c>
      <c r="AU144" s="23" t="s">
        <v>82</v>
      </c>
      <c r="AY144" s="23" t="s">
        <v>158</v>
      </c>
      <c r="BE144" s="185">
        <f t="shared" si="4"/>
        <v>0</v>
      </c>
      <c r="BF144" s="185">
        <f t="shared" si="5"/>
        <v>0</v>
      </c>
      <c r="BG144" s="185">
        <f t="shared" si="6"/>
        <v>0</v>
      </c>
      <c r="BH144" s="185">
        <f t="shared" si="7"/>
        <v>0</v>
      </c>
      <c r="BI144" s="185">
        <f t="shared" si="8"/>
        <v>0</v>
      </c>
      <c r="BJ144" s="23" t="s">
        <v>80</v>
      </c>
      <c r="BK144" s="185">
        <f t="shared" si="9"/>
        <v>0</v>
      </c>
      <c r="BL144" s="23" t="s">
        <v>101</v>
      </c>
      <c r="BM144" s="23" t="s">
        <v>651</v>
      </c>
    </row>
    <row r="145" spans="2:65" s="1" customFormat="1" ht="16.5" customHeight="1">
      <c r="B145" s="173"/>
      <c r="C145" s="174" t="s">
        <v>270</v>
      </c>
      <c r="D145" s="174" t="s">
        <v>160</v>
      </c>
      <c r="E145" s="175" t="s">
        <v>402</v>
      </c>
      <c r="F145" s="176" t="s">
        <v>403</v>
      </c>
      <c r="G145" s="177" t="s">
        <v>379</v>
      </c>
      <c r="H145" s="178">
        <v>1</v>
      </c>
      <c r="I145" s="179"/>
      <c r="J145" s="180">
        <f t="shared" si="0"/>
        <v>0</v>
      </c>
      <c r="K145" s="176" t="s">
        <v>164</v>
      </c>
      <c r="L145" s="40"/>
      <c r="M145" s="181" t="s">
        <v>5</v>
      </c>
      <c r="N145" s="182" t="s">
        <v>43</v>
      </c>
      <c r="O145" s="41"/>
      <c r="P145" s="183">
        <f t="shared" si="1"/>
        <v>0</v>
      </c>
      <c r="Q145" s="183">
        <v>7.2000000000000005E-4</v>
      </c>
      <c r="R145" s="183">
        <f t="shared" si="2"/>
        <v>7.2000000000000005E-4</v>
      </c>
      <c r="S145" s="183">
        <v>0</v>
      </c>
      <c r="T145" s="184">
        <f t="shared" si="3"/>
        <v>0</v>
      </c>
      <c r="AR145" s="23" t="s">
        <v>101</v>
      </c>
      <c r="AT145" s="23" t="s">
        <v>160</v>
      </c>
      <c r="AU145" s="23" t="s">
        <v>82</v>
      </c>
      <c r="AY145" s="23" t="s">
        <v>158</v>
      </c>
      <c r="BE145" s="185">
        <f t="shared" si="4"/>
        <v>0</v>
      </c>
      <c r="BF145" s="185">
        <f t="shared" si="5"/>
        <v>0</v>
      </c>
      <c r="BG145" s="185">
        <f t="shared" si="6"/>
        <v>0</v>
      </c>
      <c r="BH145" s="185">
        <f t="shared" si="7"/>
        <v>0</v>
      </c>
      <c r="BI145" s="185">
        <f t="shared" si="8"/>
        <v>0</v>
      </c>
      <c r="BJ145" s="23" t="s">
        <v>80</v>
      </c>
      <c r="BK145" s="185">
        <f t="shared" si="9"/>
        <v>0</v>
      </c>
      <c r="BL145" s="23" t="s">
        <v>101</v>
      </c>
      <c r="BM145" s="23" t="s">
        <v>652</v>
      </c>
    </row>
    <row r="146" spans="2:65" s="1" customFormat="1" ht="25.5" customHeight="1">
      <c r="B146" s="173"/>
      <c r="C146" s="213" t="s">
        <v>10</v>
      </c>
      <c r="D146" s="213" t="s">
        <v>245</v>
      </c>
      <c r="E146" s="214" t="s">
        <v>405</v>
      </c>
      <c r="F146" s="215" t="s">
        <v>406</v>
      </c>
      <c r="G146" s="216" t="s">
        <v>379</v>
      </c>
      <c r="H146" s="217">
        <v>1</v>
      </c>
      <c r="I146" s="218"/>
      <c r="J146" s="219">
        <f t="shared" si="0"/>
        <v>0</v>
      </c>
      <c r="K146" s="215" t="s">
        <v>164</v>
      </c>
      <c r="L146" s="220"/>
      <c r="M146" s="221" t="s">
        <v>5</v>
      </c>
      <c r="N146" s="222" t="s">
        <v>43</v>
      </c>
      <c r="O146" s="41"/>
      <c r="P146" s="183">
        <f t="shared" si="1"/>
        <v>0</v>
      </c>
      <c r="Q146" s="183">
        <v>1.0999999999999999E-2</v>
      </c>
      <c r="R146" s="183">
        <f t="shared" si="2"/>
        <v>1.0999999999999999E-2</v>
      </c>
      <c r="S146" s="183">
        <v>0</v>
      </c>
      <c r="T146" s="184">
        <f t="shared" si="3"/>
        <v>0</v>
      </c>
      <c r="AR146" s="23" t="s">
        <v>206</v>
      </c>
      <c r="AT146" s="23" t="s">
        <v>245</v>
      </c>
      <c r="AU146" s="23" t="s">
        <v>82</v>
      </c>
      <c r="AY146" s="23" t="s">
        <v>158</v>
      </c>
      <c r="BE146" s="185">
        <f t="shared" si="4"/>
        <v>0</v>
      </c>
      <c r="BF146" s="185">
        <f t="shared" si="5"/>
        <v>0</v>
      </c>
      <c r="BG146" s="185">
        <f t="shared" si="6"/>
        <v>0</v>
      </c>
      <c r="BH146" s="185">
        <f t="shared" si="7"/>
        <v>0</v>
      </c>
      <c r="BI146" s="185">
        <f t="shared" si="8"/>
        <v>0</v>
      </c>
      <c r="BJ146" s="23" t="s">
        <v>80</v>
      </c>
      <c r="BK146" s="185">
        <f t="shared" si="9"/>
        <v>0</v>
      </c>
      <c r="BL146" s="23" t="s">
        <v>101</v>
      </c>
      <c r="BM146" s="23" t="s">
        <v>653</v>
      </c>
    </row>
    <row r="147" spans="2:65" s="1" customFormat="1" ht="16.5" customHeight="1">
      <c r="B147" s="173"/>
      <c r="C147" s="213" t="s">
        <v>280</v>
      </c>
      <c r="D147" s="213" t="s">
        <v>245</v>
      </c>
      <c r="E147" s="214" t="s">
        <v>409</v>
      </c>
      <c r="F147" s="215" t="s">
        <v>410</v>
      </c>
      <c r="G147" s="216" t="s">
        <v>379</v>
      </c>
      <c r="H147" s="217">
        <v>1</v>
      </c>
      <c r="I147" s="218"/>
      <c r="J147" s="219">
        <f t="shared" si="0"/>
        <v>0</v>
      </c>
      <c r="K147" s="215" t="s">
        <v>164</v>
      </c>
      <c r="L147" s="220"/>
      <c r="M147" s="221" t="s">
        <v>5</v>
      </c>
      <c r="N147" s="222" t="s">
        <v>43</v>
      </c>
      <c r="O147" s="41"/>
      <c r="P147" s="183">
        <f t="shared" si="1"/>
        <v>0</v>
      </c>
      <c r="Q147" s="183">
        <v>3.5000000000000001E-3</v>
      </c>
      <c r="R147" s="183">
        <f t="shared" si="2"/>
        <v>3.5000000000000001E-3</v>
      </c>
      <c r="S147" s="183">
        <v>0</v>
      </c>
      <c r="T147" s="184">
        <f t="shared" si="3"/>
        <v>0</v>
      </c>
      <c r="AR147" s="23" t="s">
        <v>206</v>
      </c>
      <c r="AT147" s="23" t="s">
        <v>245</v>
      </c>
      <c r="AU147" s="23" t="s">
        <v>82</v>
      </c>
      <c r="AY147" s="23" t="s">
        <v>158</v>
      </c>
      <c r="BE147" s="185">
        <f t="shared" si="4"/>
        <v>0</v>
      </c>
      <c r="BF147" s="185">
        <f t="shared" si="5"/>
        <v>0</v>
      </c>
      <c r="BG147" s="185">
        <f t="shared" si="6"/>
        <v>0</v>
      </c>
      <c r="BH147" s="185">
        <f t="shared" si="7"/>
        <v>0</v>
      </c>
      <c r="BI147" s="185">
        <f t="shared" si="8"/>
        <v>0</v>
      </c>
      <c r="BJ147" s="23" t="s">
        <v>80</v>
      </c>
      <c r="BK147" s="185">
        <f t="shared" si="9"/>
        <v>0</v>
      </c>
      <c r="BL147" s="23" t="s">
        <v>101</v>
      </c>
      <c r="BM147" s="23" t="s">
        <v>654</v>
      </c>
    </row>
    <row r="148" spans="2:65" s="1" customFormat="1" ht="16.5" customHeight="1">
      <c r="B148" s="173"/>
      <c r="C148" s="174" t="s">
        <v>287</v>
      </c>
      <c r="D148" s="174" t="s">
        <v>160</v>
      </c>
      <c r="E148" s="175" t="s">
        <v>413</v>
      </c>
      <c r="F148" s="176" t="s">
        <v>414</v>
      </c>
      <c r="G148" s="177" t="s">
        <v>283</v>
      </c>
      <c r="H148" s="178">
        <v>20</v>
      </c>
      <c r="I148" s="179"/>
      <c r="J148" s="180">
        <f t="shared" si="0"/>
        <v>0</v>
      </c>
      <c r="K148" s="176" t="s">
        <v>164</v>
      </c>
      <c r="L148" s="40"/>
      <c r="M148" s="181" t="s">
        <v>5</v>
      </c>
      <c r="N148" s="182" t="s">
        <v>43</v>
      </c>
      <c r="O148" s="41"/>
      <c r="P148" s="183">
        <f t="shared" si="1"/>
        <v>0</v>
      </c>
      <c r="Q148" s="183">
        <v>0</v>
      </c>
      <c r="R148" s="183">
        <f t="shared" si="2"/>
        <v>0</v>
      </c>
      <c r="S148" s="183">
        <v>0</v>
      </c>
      <c r="T148" s="184">
        <f t="shared" si="3"/>
        <v>0</v>
      </c>
      <c r="AR148" s="23" t="s">
        <v>101</v>
      </c>
      <c r="AT148" s="23" t="s">
        <v>160</v>
      </c>
      <c r="AU148" s="23" t="s">
        <v>82</v>
      </c>
      <c r="AY148" s="23" t="s">
        <v>158</v>
      </c>
      <c r="BE148" s="185">
        <f t="shared" si="4"/>
        <v>0</v>
      </c>
      <c r="BF148" s="185">
        <f t="shared" si="5"/>
        <v>0</v>
      </c>
      <c r="BG148" s="185">
        <f t="shared" si="6"/>
        <v>0</v>
      </c>
      <c r="BH148" s="185">
        <f t="shared" si="7"/>
        <v>0</v>
      </c>
      <c r="BI148" s="185">
        <f t="shared" si="8"/>
        <v>0</v>
      </c>
      <c r="BJ148" s="23" t="s">
        <v>80</v>
      </c>
      <c r="BK148" s="185">
        <f t="shared" si="9"/>
        <v>0</v>
      </c>
      <c r="BL148" s="23" t="s">
        <v>101</v>
      </c>
      <c r="BM148" s="23" t="s">
        <v>655</v>
      </c>
    </row>
    <row r="149" spans="2:65" s="1" customFormat="1" ht="16.5" customHeight="1">
      <c r="B149" s="173"/>
      <c r="C149" s="174" t="s">
        <v>298</v>
      </c>
      <c r="D149" s="174" t="s">
        <v>160</v>
      </c>
      <c r="E149" s="175" t="s">
        <v>442</v>
      </c>
      <c r="F149" s="176" t="s">
        <v>443</v>
      </c>
      <c r="G149" s="177" t="s">
        <v>379</v>
      </c>
      <c r="H149" s="178">
        <v>1</v>
      </c>
      <c r="I149" s="179"/>
      <c r="J149" s="180">
        <f t="shared" si="0"/>
        <v>0</v>
      </c>
      <c r="K149" s="176" t="s">
        <v>164</v>
      </c>
      <c r="L149" s="40"/>
      <c r="M149" s="181" t="s">
        <v>5</v>
      </c>
      <c r="N149" s="182" t="s">
        <v>43</v>
      </c>
      <c r="O149" s="41"/>
      <c r="P149" s="183">
        <f t="shared" si="1"/>
        <v>0</v>
      </c>
      <c r="Q149" s="183">
        <v>0.12303</v>
      </c>
      <c r="R149" s="183">
        <f t="shared" si="2"/>
        <v>0.12303</v>
      </c>
      <c r="S149" s="183">
        <v>0</v>
      </c>
      <c r="T149" s="184">
        <f t="shared" si="3"/>
        <v>0</v>
      </c>
      <c r="AR149" s="23" t="s">
        <v>101</v>
      </c>
      <c r="AT149" s="23" t="s">
        <v>160</v>
      </c>
      <c r="AU149" s="23" t="s">
        <v>82</v>
      </c>
      <c r="AY149" s="23" t="s">
        <v>158</v>
      </c>
      <c r="BE149" s="185">
        <f t="shared" si="4"/>
        <v>0</v>
      </c>
      <c r="BF149" s="185">
        <f t="shared" si="5"/>
        <v>0</v>
      </c>
      <c r="BG149" s="185">
        <f t="shared" si="6"/>
        <v>0</v>
      </c>
      <c r="BH149" s="185">
        <f t="shared" si="7"/>
        <v>0</v>
      </c>
      <c r="BI149" s="185">
        <f t="shared" si="8"/>
        <v>0</v>
      </c>
      <c r="BJ149" s="23" t="s">
        <v>80</v>
      </c>
      <c r="BK149" s="185">
        <f t="shared" si="9"/>
        <v>0</v>
      </c>
      <c r="BL149" s="23" t="s">
        <v>101</v>
      </c>
      <c r="BM149" s="23" t="s">
        <v>656</v>
      </c>
    </row>
    <row r="150" spans="2:65" s="1" customFormat="1" ht="25.5" customHeight="1">
      <c r="B150" s="173"/>
      <c r="C150" s="213" t="s">
        <v>303</v>
      </c>
      <c r="D150" s="213" t="s">
        <v>245</v>
      </c>
      <c r="E150" s="214" t="s">
        <v>446</v>
      </c>
      <c r="F150" s="215" t="s">
        <v>447</v>
      </c>
      <c r="G150" s="216" t="s">
        <v>379</v>
      </c>
      <c r="H150" s="217">
        <v>1</v>
      </c>
      <c r="I150" s="218"/>
      <c r="J150" s="219">
        <f t="shared" si="0"/>
        <v>0</v>
      </c>
      <c r="K150" s="215" t="s">
        <v>164</v>
      </c>
      <c r="L150" s="220"/>
      <c r="M150" s="221" t="s">
        <v>5</v>
      </c>
      <c r="N150" s="222" t="s">
        <v>43</v>
      </c>
      <c r="O150" s="41"/>
      <c r="P150" s="183">
        <f t="shared" si="1"/>
        <v>0</v>
      </c>
      <c r="Q150" s="183">
        <v>1.3299999999999999E-2</v>
      </c>
      <c r="R150" s="183">
        <f t="shared" si="2"/>
        <v>1.3299999999999999E-2</v>
      </c>
      <c r="S150" s="183">
        <v>0</v>
      </c>
      <c r="T150" s="184">
        <f t="shared" si="3"/>
        <v>0</v>
      </c>
      <c r="AR150" s="23" t="s">
        <v>206</v>
      </c>
      <c r="AT150" s="23" t="s">
        <v>245</v>
      </c>
      <c r="AU150" s="23" t="s">
        <v>82</v>
      </c>
      <c r="AY150" s="23" t="s">
        <v>158</v>
      </c>
      <c r="BE150" s="185">
        <f t="shared" si="4"/>
        <v>0</v>
      </c>
      <c r="BF150" s="185">
        <f t="shared" si="5"/>
        <v>0</v>
      </c>
      <c r="BG150" s="185">
        <f t="shared" si="6"/>
        <v>0</v>
      </c>
      <c r="BH150" s="185">
        <f t="shared" si="7"/>
        <v>0</v>
      </c>
      <c r="BI150" s="185">
        <f t="shared" si="8"/>
        <v>0</v>
      </c>
      <c r="BJ150" s="23" t="s">
        <v>80</v>
      </c>
      <c r="BK150" s="185">
        <f t="shared" si="9"/>
        <v>0</v>
      </c>
      <c r="BL150" s="23" t="s">
        <v>101</v>
      </c>
      <c r="BM150" s="23" t="s">
        <v>657</v>
      </c>
    </row>
    <row r="151" spans="2:65" s="1" customFormat="1" ht="16.5" customHeight="1">
      <c r="B151" s="173"/>
      <c r="C151" s="213" t="s">
        <v>309</v>
      </c>
      <c r="D151" s="213" t="s">
        <v>245</v>
      </c>
      <c r="E151" s="214" t="s">
        <v>450</v>
      </c>
      <c r="F151" s="215" t="s">
        <v>451</v>
      </c>
      <c r="G151" s="216" t="s">
        <v>452</v>
      </c>
      <c r="H151" s="217">
        <v>1</v>
      </c>
      <c r="I151" s="218"/>
      <c r="J151" s="219">
        <f t="shared" si="0"/>
        <v>0</v>
      </c>
      <c r="K151" s="215" t="s">
        <v>5</v>
      </c>
      <c r="L151" s="220"/>
      <c r="M151" s="221" t="s">
        <v>5</v>
      </c>
      <c r="N151" s="222" t="s">
        <v>43</v>
      </c>
      <c r="O151" s="41"/>
      <c r="P151" s="183">
        <f t="shared" si="1"/>
        <v>0</v>
      </c>
      <c r="Q151" s="183">
        <v>0</v>
      </c>
      <c r="R151" s="183">
        <f t="shared" si="2"/>
        <v>0</v>
      </c>
      <c r="S151" s="183">
        <v>0</v>
      </c>
      <c r="T151" s="184">
        <f t="shared" si="3"/>
        <v>0</v>
      </c>
      <c r="AR151" s="23" t="s">
        <v>206</v>
      </c>
      <c r="AT151" s="23" t="s">
        <v>245</v>
      </c>
      <c r="AU151" s="23" t="s">
        <v>82</v>
      </c>
      <c r="AY151" s="23" t="s">
        <v>158</v>
      </c>
      <c r="BE151" s="185">
        <f t="shared" si="4"/>
        <v>0</v>
      </c>
      <c r="BF151" s="185">
        <f t="shared" si="5"/>
        <v>0</v>
      </c>
      <c r="BG151" s="185">
        <f t="shared" si="6"/>
        <v>0</v>
      </c>
      <c r="BH151" s="185">
        <f t="shared" si="7"/>
        <v>0</v>
      </c>
      <c r="BI151" s="185">
        <f t="shared" si="8"/>
        <v>0</v>
      </c>
      <c r="BJ151" s="23" t="s">
        <v>80</v>
      </c>
      <c r="BK151" s="185">
        <f t="shared" si="9"/>
        <v>0</v>
      </c>
      <c r="BL151" s="23" t="s">
        <v>101</v>
      </c>
      <c r="BM151" s="23" t="s">
        <v>658</v>
      </c>
    </row>
    <row r="152" spans="2:65" s="1" customFormat="1" ht="16.5" customHeight="1">
      <c r="B152" s="173"/>
      <c r="C152" s="174" t="s">
        <v>321</v>
      </c>
      <c r="D152" s="174" t="s">
        <v>160</v>
      </c>
      <c r="E152" s="175" t="s">
        <v>462</v>
      </c>
      <c r="F152" s="176" t="s">
        <v>463</v>
      </c>
      <c r="G152" s="177" t="s">
        <v>283</v>
      </c>
      <c r="H152" s="178">
        <v>20</v>
      </c>
      <c r="I152" s="179"/>
      <c r="J152" s="180">
        <f t="shared" si="0"/>
        <v>0</v>
      </c>
      <c r="K152" s="176" t="s">
        <v>164</v>
      </c>
      <c r="L152" s="40"/>
      <c r="M152" s="181" t="s">
        <v>5</v>
      </c>
      <c r="N152" s="182" t="s">
        <v>43</v>
      </c>
      <c r="O152" s="41"/>
      <c r="P152" s="183">
        <f t="shared" si="1"/>
        <v>0</v>
      </c>
      <c r="Q152" s="183">
        <v>1.9000000000000001E-4</v>
      </c>
      <c r="R152" s="183">
        <f t="shared" si="2"/>
        <v>3.8000000000000004E-3</v>
      </c>
      <c r="S152" s="183">
        <v>0</v>
      </c>
      <c r="T152" s="184">
        <f t="shared" si="3"/>
        <v>0</v>
      </c>
      <c r="AR152" s="23" t="s">
        <v>101</v>
      </c>
      <c r="AT152" s="23" t="s">
        <v>160</v>
      </c>
      <c r="AU152" s="23" t="s">
        <v>82</v>
      </c>
      <c r="AY152" s="23" t="s">
        <v>158</v>
      </c>
      <c r="BE152" s="185">
        <f t="shared" si="4"/>
        <v>0</v>
      </c>
      <c r="BF152" s="185">
        <f t="shared" si="5"/>
        <v>0</v>
      </c>
      <c r="BG152" s="185">
        <f t="shared" si="6"/>
        <v>0</v>
      </c>
      <c r="BH152" s="185">
        <f t="shared" si="7"/>
        <v>0</v>
      </c>
      <c r="BI152" s="185">
        <f t="shared" si="8"/>
        <v>0</v>
      </c>
      <c r="BJ152" s="23" t="s">
        <v>80</v>
      </c>
      <c r="BK152" s="185">
        <f t="shared" si="9"/>
        <v>0</v>
      </c>
      <c r="BL152" s="23" t="s">
        <v>101</v>
      </c>
      <c r="BM152" s="23" t="s">
        <v>659</v>
      </c>
    </row>
    <row r="153" spans="2:65" s="1" customFormat="1" ht="16.5" customHeight="1">
      <c r="B153" s="173"/>
      <c r="C153" s="174" t="s">
        <v>325</v>
      </c>
      <c r="D153" s="174" t="s">
        <v>160</v>
      </c>
      <c r="E153" s="175" t="s">
        <v>466</v>
      </c>
      <c r="F153" s="176" t="s">
        <v>467</v>
      </c>
      <c r="G153" s="177" t="s">
        <v>283</v>
      </c>
      <c r="H153" s="178">
        <v>20</v>
      </c>
      <c r="I153" s="179"/>
      <c r="J153" s="180">
        <f t="shared" si="0"/>
        <v>0</v>
      </c>
      <c r="K153" s="176" t="s">
        <v>164</v>
      </c>
      <c r="L153" s="40"/>
      <c r="M153" s="181" t="s">
        <v>5</v>
      </c>
      <c r="N153" s="182" t="s">
        <v>43</v>
      </c>
      <c r="O153" s="41"/>
      <c r="P153" s="183">
        <f t="shared" si="1"/>
        <v>0</v>
      </c>
      <c r="Q153" s="183">
        <v>6.0000000000000002E-5</v>
      </c>
      <c r="R153" s="183">
        <f t="shared" si="2"/>
        <v>1.2000000000000001E-3</v>
      </c>
      <c r="S153" s="183">
        <v>0</v>
      </c>
      <c r="T153" s="184">
        <f t="shared" si="3"/>
        <v>0</v>
      </c>
      <c r="AR153" s="23" t="s">
        <v>101</v>
      </c>
      <c r="AT153" s="23" t="s">
        <v>160</v>
      </c>
      <c r="AU153" s="23" t="s">
        <v>82</v>
      </c>
      <c r="AY153" s="23" t="s">
        <v>158</v>
      </c>
      <c r="BE153" s="185">
        <f t="shared" si="4"/>
        <v>0</v>
      </c>
      <c r="BF153" s="185">
        <f t="shared" si="5"/>
        <v>0</v>
      </c>
      <c r="BG153" s="185">
        <f t="shared" si="6"/>
        <v>0</v>
      </c>
      <c r="BH153" s="185">
        <f t="shared" si="7"/>
        <v>0</v>
      </c>
      <c r="BI153" s="185">
        <f t="shared" si="8"/>
        <v>0</v>
      </c>
      <c r="BJ153" s="23" t="s">
        <v>80</v>
      </c>
      <c r="BK153" s="185">
        <f t="shared" si="9"/>
        <v>0</v>
      </c>
      <c r="BL153" s="23" t="s">
        <v>101</v>
      </c>
      <c r="BM153" s="23" t="s">
        <v>660</v>
      </c>
    </row>
    <row r="154" spans="2:65" s="1" customFormat="1" ht="16.5" customHeight="1">
      <c r="B154" s="173"/>
      <c r="C154" s="174" t="s">
        <v>329</v>
      </c>
      <c r="D154" s="174" t="s">
        <v>160</v>
      </c>
      <c r="E154" s="175" t="s">
        <v>470</v>
      </c>
      <c r="F154" s="176" t="s">
        <v>471</v>
      </c>
      <c r="G154" s="177" t="s">
        <v>472</v>
      </c>
      <c r="H154" s="178">
        <v>1</v>
      </c>
      <c r="I154" s="179"/>
      <c r="J154" s="180">
        <f t="shared" si="0"/>
        <v>0</v>
      </c>
      <c r="K154" s="176" t="s">
        <v>5</v>
      </c>
      <c r="L154" s="40"/>
      <c r="M154" s="181" t="s">
        <v>5</v>
      </c>
      <c r="N154" s="182" t="s">
        <v>43</v>
      </c>
      <c r="O154" s="41"/>
      <c r="P154" s="183">
        <f t="shared" si="1"/>
        <v>0</v>
      </c>
      <c r="Q154" s="183">
        <v>0</v>
      </c>
      <c r="R154" s="183">
        <f t="shared" si="2"/>
        <v>0</v>
      </c>
      <c r="S154" s="183">
        <v>0</v>
      </c>
      <c r="T154" s="184">
        <f t="shared" si="3"/>
        <v>0</v>
      </c>
      <c r="AR154" s="23" t="s">
        <v>101</v>
      </c>
      <c r="AT154" s="23" t="s">
        <v>160</v>
      </c>
      <c r="AU154" s="23" t="s">
        <v>82</v>
      </c>
      <c r="AY154" s="23" t="s">
        <v>158</v>
      </c>
      <c r="BE154" s="185">
        <f t="shared" si="4"/>
        <v>0</v>
      </c>
      <c r="BF154" s="185">
        <f t="shared" si="5"/>
        <v>0</v>
      </c>
      <c r="BG154" s="185">
        <f t="shared" si="6"/>
        <v>0</v>
      </c>
      <c r="BH154" s="185">
        <f t="shared" si="7"/>
        <v>0</v>
      </c>
      <c r="BI154" s="185">
        <f t="shared" si="8"/>
        <v>0</v>
      </c>
      <c r="BJ154" s="23" t="s">
        <v>80</v>
      </c>
      <c r="BK154" s="185">
        <f t="shared" si="9"/>
        <v>0</v>
      </c>
      <c r="BL154" s="23" t="s">
        <v>101</v>
      </c>
      <c r="BM154" s="23" t="s">
        <v>661</v>
      </c>
    </row>
    <row r="155" spans="2:65" s="1" customFormat="1" ht="40.5">
      <c r="B155" s="40"/>
      <c r="D155" s="187" t="s">
        <v>224</v>
      </c>
      <c r="F155" s="210" t="s">
        <v>662</v>
      </c>
      <c r="I155" s="211"/>
      <c r="L155" s="40"/>
      <c r="M155" s="212"/>
      <c r="N155" s="41"/>
      <c r="O155" s="41"/>
      <c r="P155" s="41"/>
      <c r="Q155" s="41"/>
      <c r="R155" s="41"/>
      <c r="S155" s="41"/>
      <c r="T155" s="69"/>
      <c r="AT155" s="23" t="s">
        <v>224</v>
      </c>
      <c r="AU155" s="23" t="s">
        <v>82</v>
      </c>
    </row>
    <row r="156" spans="2:65" s="1" customFormat="1" ht="16.5" customHeight="1">
      <c r="B156" s="173"/>
      <c r="C156" s="174" t="s">
        <v>335</v>
      </c>
      <c r="D156" s="174" t="s">
        <v>160</v>
      </c>
      <c r="E156" s="175" t="s">
        <v>476</v>
      </c>
      <c r="F156" s="176" t="s">
        <v>477</v>
      </c>
      <c r="G156" s="177" t="s">
        <v>478</v>
      </c>
      <c r="H156" s="178">
        <v>1</v>
      </c>
      <c r="I156" s="179"/>
      <c r="J156" s="180">
        <f>ROUND(I156*H156,2)</f>
        <v>0</v>
      </c>
      <c r="K156" s="176" t="s">
        <v>5</v>
      </c>
      <c r="L156" s="40"/>
      <c r="M156" s="181" t="s">
        <v>5</v>
      </c>
      <c r="N156" s="182" t="s">
        <v>43</v>
      </c>
      <c r="O156" s="41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AR156" s="23" t="s">
        <v>101</v>
      </c>
      <c r="AT156" s="23" t="s">
        <v>160</v>
      </c>
      <c r="AU156" s="23" t="s">
        <v>82</v>
      </c>
      <c r="AY156" s="23" t="s">
        <v>158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23" t="s">
        <v>80</v>
      </c>
      <c r="BK156" s="185">
        <f>ROUND(I156*H156,2)</f>
        <v>0</v>
      </c>
      <c r="BL156" s="23" t="s">
        <v>101</v>
      </c>
      <c r="BM156" s="23" t="s">
        <v>663</v>
      </c>
    </row>
    <row r="157" spans="2:65" s="10" customFormat="1" ht="29.85" customHeight="1">
      <c r="B157" s="160"/>
      <c r="D157" s="161" t="s">
        <v>71</v>
      </c>
      <c r="E157" s="171" t="s">
        <v>212</v>
      </c>
      <c r="F157" s="171" t="s">
        <v>490</v>
      </c>
      <c r="I157" s="163"/>
      <c r="J157" s="172">
        <f>BK157</f>
        <v>0</v>
      </c>
      <c r="L157" s="160"/>
      <c r="M157" s="165"/>
      <c r="N157" s="166"/>
      <c r="O157" s="166"/>
      <c r="P157" s="167">
        <f>P158</f>
        <v>0</v>
      </c>
      <c r="Q157" s="166"/>
      <c r="R157" s="167">
        <f>R158</f>
        <v>0</v>
      </c>
      <c r="S157" s="166"/>
      <c r="T157" s="168">
        <f>T158</f>
        <v>0</v>
      </c>
      <c r="AR157" s="161" t="s">
        <v>80</v>
      </c>
      <c r="AT157" s="169" t="s">
        <v>71</v>
      </c>
      <c r="AU157" s="169" t="s">
        <v>80</v>
      </c>
      <c r="AY157" s="161" t="s">
        <v>158</v>
      </c>
      <c r="BK157" s="170">
        <f>BK158</f>
        <v>0</v>
      </c>
    </row>
    <row r="158" spans="2:65" s="1" customFormat="1" ht="16.5" customHeight="1">
      <c r="B158" s="173"/>
      <c r="C158" s="174" t="s">
        <v>342</v>
      </c>
      <c r="D158" s="174" t="s">
        <v>160</v>
      </c>
      <c r="E158" s="175" t="s">
        <v>492</v>
      </c>
      <c r="F158" s="176" t="s">
        <v>493</v>
      </c>
      <c r="G158" s="177" t="s">
        <v>283</v>
      </c>
      <c r="H158" s="178">
        <v>20</v>
      </c>
      <c r="I158" s="179"/>
      <c r="J158" s="180">
        <f>ROUND(I158*H158,2)</f>
        <v>0</v>
      </c>
      <c r="K158" s="176" t="s">
        <v>5</v>
      </c>
      <c r="L158" s="40"/>
      <c r="M158" s="181" t="s">
        <v>5</v>
      </c>
      <c r="N158" s="182" t="s">
        <v>43</v>
      </c>
      <c r="O158" s="41"/>
      <c r="P158" s="183">
        <f>O158*H158</f>
        <v>0</v>
      </c>
      <c r="Q158" s="183">
        <v>0</v>
      </c>
      <c r="R158" s="183">
        <f>Q158*H158</f>
        <v>0</v>
      </c>
      <c r="S158" s="183">
        <v>0</v>
      </c>
      <c r="T158" s="184">
        <f>S158*H158</f>
        <v>0</v>
      </c>
      <c r="AR158" s="23" t="s">
        <v>101</v>
      </c>
      <c r="AT158" s="23" t="s">
        <v>160</v>
      </c>
      <c r="AU158" s="23" t="s">
        <v>82</v>
      </c>
      <c r="AY158" s="23" t="s">
        <v>158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23" t="s">
        <v>80</v>
      </c>
      <c r="BK158" s="185">
        <f>ROUND(I158*H158,2)</f>
        <v>0</v>
      </c>
      <c r="BL158" s="23" t="s">
        <v>101</v>
      </c>
      <c r="BM158" s="23" t="s">
        <v>664</v>
      </c>
    </row>
    <row r="159" spans="2:65" s="10" customFormat="1" ht="29.85" customHeight="1">
      <c r="B159" s="160"/>
      <c r="D159" s="161" t="s">
        <v>71</v>
      </c>
      <c r="E159" s="171" t="s">
        <v>530</v>
      </c>
      <c r="F159" s="171" t="s">
        <v>531</v>
      </c>
      <c r="I159" s="163"/>
      <c r="J159" s="172">
        <f>BK159</f>
        <v>0</v>
      </c>
      <c r="L159" s="160"/>
      <c r="M159" s="165"/>
      <c r="N159" s="166"/>
      <c r="O159" s="166"/>
      <c r="P159" s="167">
        <f>P160</f>
        <v>0</v>
      </c>
      <c r="Q159" s="166"/>
      <c r="R159" s="167">
        <f>R160</f>
        <v>0</v>
      </c>
      <c r="S159" s="166"/>
      <c r="T159" s="168">
        <f>T160</f>
        <v>0</v>
      </c>
      <c r="AR159" s="161" t="s">
        <v>80</v>
      </c>
      <c r="AT159" s="169" t="s">
        <v>71</v>
      </c>
      <c r="AU159" s="169" t="s">
        <v>80</v>
      </c>
      <c r="AY159" s="161" t="s">
        <v>158</v>
      </c>
      <c r="BK159" s="170">
        <f>BK160</f>
        <v>0</v>
      </c>
    </row>
    <row r="160" spans="2:65" s="1" customFormat="1" ht="16.5" customHeight="1">
      <c r="B160" s="173"/>
      <c r="C160" s="174" t="s">
        <v>346</v>
      </c>
      <c r="D160" s="174" t="s">
        <v>160</v>
      </c>
      <c r="E160" s="175" t="s">
        <v>533</v>
      </c>
      <c r="F160" s="176" t="s">
        <v>534</v>
      </c>
      <c r="G160" s="177" t="s">
        <v>234</v>
      </c>
      <c r="H160" s="178">
        <v>0.188</v>
      </c>
      <c r="I160" s="179"/>
      <c r="J160" s="180">
        <f>ROUND(I160*H160,2)</f>
        <v>0</v>
      </c>
      <c r="K160" s="176" t="s">
        <v>164</v>
      </c>
      <c r="L160" s="40"/>
      <c r="M160" s="181" t="s">
        <v>5</v>
      </c>
      <c r="N160" s="182" t="s">
        <v>43</v>
      </c>
      <c r="O160" s="41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AR160" s="23" t="s">
        <v>101</v>
      </c>
      <c r="AT160" s="23" t="s">
        <v>160</v>
      </c>
      <c r="AU160" s="23" t="s">
        <v>82</v>
      </c>
      <c r="AY160" s="23" t="s">
        <v>158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23" t="s">
        <v>80</v>
      </c>
      <c r="BK160" s="185">
        <f>ROUND(I160*H160,2)</f>
        <v>0</v>
      </c>
      <c r="BL160" s="23" t="s">
        <v>101</v>
      </c>
      <c r="BM160" s="23" t="s">
        <v>665</v>
      </c>
    </row>
    <row r="161" spans="2:65" s="10" customFormat="1" ht="37.35" customHeight="1">
      <c r="B161" s="160"/>
      <c r="D161" s="161" t="s">
        <v>71</v>
      </c>
      <c r="E161" s="162" t="s">
        <v>536</v>
      </c>
      <c r="F161" s="162" t="s">
        <v>537</v>
      </c>
      <c r="I161" s="163"/>
      <c r="J161" s="164">
        <f>BK161</f>
        <v>0</v>
      </c>
      <c r="L161" s="160"/>
      <c r="M161" s="165"/>
      <c r="N161" s="166"/>
      <c r="O161" s="166"/>
      <c r="P161" s="167">
        <f>P162</f>
        <v>0</v>
      </c>
      <c r="Q161" s="166"/>
      <c r="R161" s="167">
        <f>R162</f>
        <v>0</v>
      </c>
      <c r="S161" s="166"/>
      <c r="T161" s="168">
        <f>T162</f>
        <v>0</v>
      </c>
      <c r="AR161" s="161" t="s">
        <v>82</v>
      </c>
      <c r="AT161" s="169" t="s">
        <v>71</v>
      </c>
      <c r="AU161" s="169" t="s">
        <v>72</v>
      </c>
      <c r="AY161" s="161" t="s">
        <v>158</v>
      </c>
      <c r="BK161" s="170">
        <f>BK162</f>
        <v>0</v>
      </c>
    </row>
    <row r="162" spans="2:65" s="10" customFormat="1" ht="19.899999999999999" customHeight="1">
      <c r="B162" s="160"/>
      <c r="D162" s="161" t="s">
        <v>71</v>
      </c>
      <c r="E162" s="171" t="s">
        <v>568</v>
      </c>
      <c r="F162" s="171" t="s">
        <v>569</v>
      </c>
      <c r="I162" s="163"/>
      <c r="J162" s="172">
        <f>BK162</f>
        <v>0</v>
      </c>
      <c r="L162" s="160"/>
      <c r="M162" s="165"/>
      <c r="N162" s="166"/>
      <c r="O162" s="166"/>
      <c r="P162" s="167">
        <f>SUM(P163:P164)</f>
        <v>0</v>
      </c>
      <c r="Q162" s="166"/>
      <c r="R162" s="167">
        <f>SUM(R163:R164)</f>
        <v>0</v>
      </c>
      <c r="S162" s="166"/>
      <c r="T162" s="168">
        <f>SUM(T163:T164)</f>
        <v>0</v>
      </c>
      <c r="AR162" s="161" t="s">
        <v>82</v>
      </c>
      <c r="AT162" s="169" t="s">
        <v>71</v>
      </c>
      <c r="AU162" s="169" t="s">
        <v>80</v>
      </c>
      <c r="AY162" s="161" t="s">
        <v>158</v>
      </c>
      <c r="BK162" s="170">
        <f>SUM(BK163:BK164)</f>
        <v>0</v>
      </c>
    </row>
    <row r="163" spans="2:65" s="1" customFormat="1" ht="16.5" customHeight="1">
      <c r="B163" s="173"/>
      <c r="C163" s="174" t="s">
        <v>351</v>
      </c>
      <c r="D163" s="174" t="s">
        <v>160</v>
      </c>
      <c r="E163" s="175" t="s">
        <v>571</v>
      </c>
      <c r="F163" s="176" t="s">
        <v>572</v>
      </c>
      <c r="G163" s="177" t="s">
        <v>472</v>
      </c>
      <c r="H163" s="178">
        <v>1</v>
      </c>
      <c r="I163" s="179"/>
      <c r="J163" s="180">
        <f>ROUND(I163*H163,2)</f>
        <v>0</v>
      </c>
      <c r="K163" s="176" t="s">
        <v>5</v>
      </c>
      <c r="L163" s="40"/>
      <c r="M163" s="181" t="s">
        <v>5</v>
      </c>
      <c r="N163" s="182" t="s">
        <v>43</v>
      </c>
      <c r="O163" s="41"/>
      <c r="P163" s="183">
        <f>O163*H163</f>
        <v>0</v>
      </c>
      <c r="Q163" s="183">
        <v>0</v>
      </c>
      <c r="R163" s="183">
        <f>Q163*H163</f>
        <v>0</v>
      </c>
      <c r="S163" s="183">
        <v>0</v>
      </c>
      <c r="T163" s="184">
        <f>S163*H163</f>
        <v>0</v>
      </c>
      <c r="AR163" s="23" t="s">
        <v>249</v>
      </c>
      <c r="AT163" s="23" t="s">
        <v>160</v>
      </c>
      <c r="AU163" s="23" t="s">
        <v>82</v>
      </c>
      <c r="AY163" s="23" t="s">
        <v>158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23" t="s">
        <v>80</v>
      </c>
      <c r="BK163" s="185">
        <f>ROUND(I163*H163,2)</f>
        <v>0</v>
      </c>
      <c r="BL163" s="23" t="s">
        <v>249</v>
      </c>
      <c r="BM163" s="23" t="s">
        <v>666</v>
      </c>
    </row>
    <row r="164" spans="2:65" s="1" customFormat="1" ht="40.5">
      <c r="B164" s="40"/>
      <c r="D164" s="187" t="s">
        <v>224</v>
      </c>
      <c r="F164" s="210" t="s">
        <v>574</v>
      </c>
      <c r="I164" s="211"/>
      <c r="L164" s="40"/>
      <c r="M164" s="212"/>
      <c r="N164" s="41"/>
      <c r="O164" s="41"/>
      <c r="P164" s="41"/>
      <c r="Q164" s="41"/>
      <c r="R164" s="41"/>
      <c r="S164" s="41"/>
      <c r="T164" s="69"/>
      <c r="AT164" s="23" t="s">
        <v>224</v>
      </c>
      <c r="AU164" s="23" t="s">
        <v>82</v>
      </c>
    </row>
    <row r="165" spans="2:65" s="10" customFormat="1" ht="37.35" customHeight="1">
      <c r="B165" s="160"/>
      <c r="D165" s="161" t="s">
        <v>71</v>
      </c>
      <c r="E165" s="162" t="s">
        <v>580</v>
      </c>
      <c r="F165" s="162" t="s">
        <v>581</v>
      </c>
      <c r="I165" s="163"/>
      <c r="J165" s="164">
        <f>BK165</f>
        <v>0</v>
      </c>
      <c r="L165" s="160"/>
      <c r="M165" s="165"/>
      <c r="N165" s="166"/>
      <c r="O165" s="166"/>
      <c r="P165" s="167">
        <f>P166</f>
        <v>0</v>
      </c>
      <c r="Q165" s="166"/>
      <c r="R165" s="167">
        <f>R166</f>
        <v>0</v>
      </c>
      <c r="S165" s="166"/>
      <c r="T165" s="168">
        <f>T166</f>
        <v>0</v>
      </c>
      <c r="AR165" s="161" t="s">
        <v>101</v>
      </c>
      <c r="AT165" s="169" t="s">
        <v>71</v>
      </c>
      <c r="AU165" s="169" t="s">
        <v>72</v>
      </c>
      <c r="AY165" s="161" t="s">
        <v>158</v>
      </c>
      <c r="BK165" s="170">
        <f>BK166</f>
        <v>0</v>
      </c>
    </row>
    <row r="166" spans="2:65" s="1" customFormat="1" ht="16.5" customHeight="1">
      <c r="B166" s="173"/>
      <c r="C166" s="174" t="s">
        <v>356</v>
      </c>
      <c r="D166" s="174" t="s">
        <v>160</v>
      </c>
      <c r="E166" s="175" t="s">
        <v>583</v>
      </c>
      <c r="F166" s="176" t="s">
        <v>584</v>
      </c>
      <c r="G166" s="177" t="s">
        <v>472</v>
      </c>
      <c r="H166" s="178">
        <v>1</v>
      </c>
      <c r="I166" s="179"/>
      <c r="J166" s="180">
        <f>ROUND(I166*H166,2)</f>
        <v>0</v>
      </c>
      <c r="K166" s="176" t="s">
        <v>5</v>
      </c>
      <c r="L166" s="40"/>
      <c r="M166" s="181" t="s">
        <v>5</v>
      </c>
      <c r="N166" s="223" t="s">
        <v>43</v>
      </c>
      <c r="O166" s="224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AR166" s="23" t="s">
        <v>101</v>
      </c>
      <c r="AT166" s="23" t="s">
        <v>160</v>
      </c>
      <c r="AU166" s="23" t="s">
        <v>80</v>
      </c>
      <c r="AY166" s="23" t="s">
        <v>158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23" t="s">
        <v>80</v>
      </c>
      <c r="BK166" s="185">
        <f>ROUND(I166*H166,2)</f>
        <v>0</v>
      </c>
      <c r="BL166" s="23" t="s">
        <v>101</v>
      </c>
      <c r="BM166" s="23" t="s">
        <v>667</v>
      </c>
    </row>
    <row r="167" spans="2:65" s="1" customFormat="1" ht="6.95" customHeight="1">
      <c r="B167" s="55"/>
      <c r="C167" s="56"/>
      <c r="D167" s="56"/>
      <c r="E167" s="56"/>
      <c r="F167" s="56"/>
      <c r="G167" s="56"/>
      <c r="H167" s="56"/>
      <c r="I167" s="127"/>
      <c r="J167" s="56"/>
      <c r="K167" s="56"/>
      <c r="L167" s="40"/>
    </row>
  </sheetData>
  <sheetProtection password="C78E" sheet="1" objects="1" scenarios="1"/>
  <autoFilter ref="C84:K166"/>
  <mergeCells count="10">
    <mergeCell ref="J51:J52"/>
    <mergeCell ref="E75:H75"/>
    <mergeCell ref="E77:H77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4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tabSelected="1" zoomScaleNormal="100" workbookViewId="0"/>
  </sheetViews>
  <sheetFormatPr defaultRowHeight="13.5"/>
  <cols>
    <col min="1" max="1" width="8.33203125" style="227" customWidth="1"/>
    <col min="2" max="2" width="1.6640625" style="227" customWidth="1"/>
    <col min="3" max="4" width="5" style="227" customWidth="1"/>
    <col min="5" max="5" width="11.6640625" style="227" customWidth="1"/>
    <col min="6" max="6" width="9.1640625" style="227" customWidth="1"/>
    <col min="7" max="7" width="5" style="227" customWidth="1"/>
    <col min="8" max="8" width="77.83203125" style="227" customWidth="1"/>
    <col min="9" max="10" width="20" style="227" customWidth="1"/>
    <col min="11" max="11" width="1.6640625" style="227" customWidth="1"/>
  </cols>
  <sheetData>
    <row r="1" spans="2:11" ht="37.5" customHeight="1"/>
    <row r="2" spans="2:11" ht="7.5" customHeight="1">
      <c r="B2" s="228"/>
      <c r="C2" s="229"/>
      <c r="D2" s="229"/>
      <c r="E2" s="229"/>
      <c r="F2" s="229"/>
      <c r="G2" s="229"/>
      <c r="H2" s="229"/>
      <c r="I2" s="229"/>
      <c r="J2" s="229"/>
      <c r="K2" s="230"/>
    </row>
    <row r="3" spans="2:11" s="14" customFormat="1" ht="45" customHeight="1">
      <c r="B3" s="231"/>
      <c r="C3" s="354" t="s">
        <v>668</v>
      </c>
      <c r="D3" s="354"/>
      <c r="E3" s="354"/>
      <c r="F3" s="354"/>
      <c r="G3" s="354"/>
      <c r="H3" s="354"/>
      <c r="I3" s="354"/>
      <c r="J3" s="354"/>
      <c r="K3" s="232"/>
    </row>
    <row r="4" spans="2:11" ht="25.5" customHeight="1">
      <c r="B4" s="233"/>
      <c r="C4" s="358" t="s">
        <v>669</v>
      </c>
      <c r="D4" s="358"/>
      <c r="E4" s="358"/>
      <c r="F4" s="358"/>
      <c r="G4" s="358"/>
      <c r="H4" s="358"/>
      <c r="I4" s="358"/>
      <c r="J4" s="358"/>
      <c r="K4" s="234"/>
    </row>
    <row r="5" spans="2:11" ht="5.25" customHeight="1">
      <c r="B5" s="233"/>
      <c r="C5" s="235"/>
      <c r="D5" s="235"/>
      <c r="E5" s="235"/>
      <c r="F5" s="235"/>
      <c r="G5" s="235"/>
      <c r="H5" s="235"/>
      <c r="I5" s="235"/>
      <c r="J5" s="235"/>
      <c r="K5" s="234"/>
    </row>
    <row r="6" spans="2:11" ht="15" customHeight="1">
      <c r="B6" s="233"/>
      <c r="C6" s="357" t="s">
        <v>670</v>
      </c>
      <c r="D6" s="357"/>
      <c r="E6" s="357"/>
      <c r="F6" s="357"/>
      <c r="G6" s="357"/>
      <c r="H6" s="357"/>
      <c r="I6" s="357"/>
      <c r="J6" s="357"/>
      <c r="K6" s="234"/>
    </row>
    <row r="7" spans="2:11" ht="15" customHeight="1">
      <c r="B7" s="237"/>
      <c r="C7" s="357" t="s">
        <v>671</v>
      </c>
      <c r="D7" s="357"/>
      <c r="E7" s="357"/>
      <c r="F7" s="357"/>
      <c r="G7" s="357"/>
      <c r="H7" s="357"/>
      <c r="I7" s="357"/>
      <c r="J7" s="357"/>
      <c r="K7" s="234"/>
    </row>
    <row r="8" spans="2:11" ht="12.75" customHeight="1">
      <c r="B8" s="237"/>
      <c r="C8" s="236"/>
      <c r="D8" s="236"/>
      <c r="E8" s="236"/>
      <c r="F8" s="236"/>
      <c r="G8" s="236"/>
      <c r="H8" s="236"/>
      <c r="I8" s="236"/>
      <c r="J8" s="236"/>
      <c r="K8" s="234"/>
    </row>
    <row r="9" spans="2:11" ht="15" customHeight="1">
      <c r="B9" s="237"/>
      <c r="C9" s="357" t="s">
        <v>672</v>
      </c>
      <c r="D9" s="357"/>
      <c r="E9" s="357"/>
      <c r="F9" s="357"/>
      <c r="G9" s="357"/>
      <c r="H9" s="357"/>
      <c r="I9" s="357"/>
      <c r="J9" s="357"/>
      <c r="K9" s="234"/>
    </row>
    <row r="10" spans="2:11" ht="15" customHeight="1">
      <c r="B10" s="237"/>
      <c r="C10" s="236"/>
      <c r="D10" s="357" t="s">
        <v>673</v>
      </c>
      <c r="E10" s="357"/>
      <c r="F10" s="357"/>
      <c r="G10" s="357"/>
      <c r="H10" s="357"/>
      <c r="I10" s="357"/>
      <c r="J10" s="357"/>
      <c r="K10" s="234"/>
    </row>
    <row r="11" spans="2:11" ht="15" customHeight="1">
      <c r="B11" s="237"/>
      <c r="C11" s="238"/>
      <c r="D11" s="357" t="s">
        <v>674</v>
      </c>
      <c r="E11" s="357"/>
      <c r="F11" s="357"/>
      <c r="G11" s="357"/>
      <c r="H11" s="357"/>
      <c r="I11" s="357"/>
      <c r="J11" s="357"/>
      <c r="K11" s="234"/>
    </row>
    <row r="12" spans="2:11" ht="12.75" customHeight="1">
      <c r="B12" s="237"/>
      <c r="C12" s="238"/>
      <c r="D12" s="238"/>
      <c r="E12" s="238"/>
      <c r="F12" s="238"/>
      <c r="G12" s="238"/>
      <c r="H12" s="238"/>
      <c r="I12" s="238"/>
      <c r="J12" s="238"/>
      <c r="K12" s="234"/>
    </row>
    <row r="13" spans="2:11" ht="15" customHeight="1">
      <c r="B13" s="237"/>
      <c r="C13" s="238"/>
      <c r="D13" s="357" t="s">
        <v>675</v>
      </c>
      <c r="E13" s="357"/>
      <c r="F13" s="357"/>
      <c r="G13" s="357"/>
      <c r="H13" s="357"/>
      <c r="I13" s="357"/>
      <c r="J13" s="357"/>
      <c r="K13" s="234"/>
    </row>
    <row r="14" spans="2:11" ht="15" customHeight="1">
      <c r="B14" s="237"/>
      <c r="C14" s="238"/>
      <c r="D14" s="357" t="s">
        <v>676</v>
      </c>
      <c r="E14" s="357"/>
      <c r="F14" s="357"/>
      <c r="G14" s="357"/>
      <c r="H14" s="357"/>
      <c r="I14" s="357"/>
      <c r="J14" s="357"/>
      <c r="K14" s="234"/>
    </row>
    <row r="15" spans="2:11" ht="15" customHeight="1">
      <c r="B15" s="237"/>
      <c r="C15" s="238"/>
      <c r="D15" s="357" t="s">
        <v>677</v>
      </c>
      <c r="E15" s="357"/>
      <c r="F15" s="357"/>
      <c r="G15" s="357"/>
      <c r="H15" s="357"/>
      <c r="I15" s="357"/>
      <c r="J15" s="357"/>
      <c r="K15" s="234"/>
    </row>
    <row r="16" spans="2:11" ht="15" customHeight="1">
      <c r="B16" s="237"/>
      <c r="C16" s="238"/>
      <c r="D16" s="238"/>
      <c r="E16" s="239" t="s">
        <v>79</v>
      </c>
      <c r="F16" s="357" t="s">
        <v>678</v>
      </c>
      <c r="G16" s="357"/>
      <c r="H16" s="357"/>
      <c r="I16" s="357"/>
      <c r="J16" s="357"/>
      <c r="K16" s="234"/>
    </row>
    <row r="17" spans="2:11" ht="15" customHeight="1">
      <c r="B17" s="237"/>
      <c r="C17" s="238"/>
      <c r="D17" s="238"/>
      <c r="E17" s="239" t="s">
        <v>679</v>
      </c>
      <c r="F17" s="357" t="s">
        <v>680</v>
      </c>
      <c r="G17" s="357"/>
      <c r="H17" s="357"/>
      <c r="I17" s="357"/>
      <c r="J17" s="357"/>
      <c r="K17" s="234"/>
    </row>
    <row r="18" spans="2:11" ht="15" customHeight="1">
      <c r="B18" s="237"/>
      <c r="C18" s="238"/>
      <c r="D18" s="238"/>
      <c r="E18" s="239" t="s">
        <v>681</v>
      </c>
      <c r="F18" s="357" t="s">
        <v>682</v>
      </c>
      <c r="G18" s="357"/>
      <c r="H18" s="357"/>
      <c r="I18" s="357"/>
      <c r="J18" s="357"/>
      <c r="K18" s="234"/>
    </row>
    <row r="19" spans="2:11" ht="15" customHeight="1">
      <c r="B19" s="237"/>
      <c r="C19" s="238"/>
      <c r="D19" s="238"/>
      <c r="E19" s="239" t="s">
        <v>683</v>
      </c>
      <c r="F19" s="357" t="s">
        <v>684</v>
      </c>
      <c r="G19" s="357"/>
      <c r="H19" s="357"/>
      <c r="I19" s="357"/>
      <c r="J19" s="357"/>
      <c r="K19" s="234"/>
    </row>
    <row r="20" spans="2:11" ht="15" customHeight="1">
      <c r="B20" s="237"/>
      <c r="C20" s="238"/>
      <c r="D20" s="238"/>
      <c r="E20" s="239" t="s">
        <v>580</v>
      </c>
      <c r="F20" s="357" t="s">
        <v>581</v>
      </c>
      <c r="G20" s="357"/>
      <c r="H20" s="357"/>
      <c r="I20" s="357"/>
      <c r="J20" s="357"/>
      <c r="K20" s="234"/>
    </row>
    <row r="21" spans="2:11" ht="15" customHeight="1">
      <c r="B21" s="237"/>
      <c r="C21" s="238"/>
      <c r="D21" s="238"/>
      <c r="E21" s="239" t="s">
        <v>685</v>
      </c>
      <c r="F21" s="357" t="s">
        <v>686</v>
      </c>
      <c r="G21" s="357"/>
      <c r="H21" s="357"/>
      <c r="I21" s="357"/>
      <c r="J21" s="357"/>
      <c r="K21" s="234"/>
    </row>
    <row r="22" spans="2:11" ht="12.75" customHeight="1">
      <c r="B22" s="237"/>
      <c r="C22" s="238"/>
      <c r="D22" s="238"/>
      <c r="E22" s="238"/>
      <c r="F22" s="238"/>
      <c r="G22" s="238"/>
      <c r="H22" s="238"/>
      <c r="I22" s="238"/>
      <c r="J22" s="238"/>
      <c r="K22" s="234"/>
    </row>
    <row r="23" spans="2:11" ht="15" customHeight="1">
      <c r="B23" s="237"/>
      <c r="C23" s="357" t="s">
        <v>687</v>
      </c>
      <c r="D23" s="357"/>
      <c r="E23" s="357"/>
      <c r="F23" s="357"/>
      <c r="G23" s="357"/>
      <c r="H23" s="357"/>
      <c r="I23" s="357"/>
      <c r="J23" s="357"/>
      <c r="K23" s="234"/>
    </row>
    <row r="24" spans="2:11" ht="15" customHeight="1">
      <c r="B24" s="237"/>
      <c r="C24" s="357" t="s">
        <v>688</v>
      </c>
      <c r="D24" s="357"/>
      <c r="E24" s="357"/>
      <c r="F24" s="357"/>
      <c r="G24" s="357"/>
      <c r="H24" s="357"/>
      <c r="I24" s="357"/>
      <c r="J24" s="357"/>
      <c r="K24" s="234"/>
    </row>
    <row r="25" spans="2:11" ht="15" customHeight="1">
      <c r="B25" s="237"/>
      <c r="C25" s="236"/>
      <c r="D25" s="357" t="s">
        <v>689</v>
      </c>
      <c r="E25" s="357"/>
      <c r="F25" s="357"/>
      <c r="G25" s="357"/>
      <c r="H25" s="357"/>
      <c r="I25" s="357"/>
      <c r="J25" s="357"/>
      <c r="K25" s="234"/>
    </row>
    <row r="26" spans="2:11" ht="15" customHeight="1">
      <c r="B26" s="237"/>
      <c r="C26" s="238"/>
      <c r="D26" s="357" t="s">
        <v>690</v>
      </c>
      <c r="E26" s="357"/>
      <c r="F26" s="357"/>
      <c r="G26" s="357"/>
      <c r="H26" s="357"/>
      <c r="I26" s="357"/>
      <c r="J26" s="357"/>
      <c r="K26" s="234"/>
    </row>
    <row r="27" spans="2:11" ht="12.75" customHeight="1">
      <c r="B27" s="237"/>
      <c r="C27" s="238"/>
      <c r="D27" s="238"/>
      <c r="E27" s="238"/>
      <c r="F27" s="238"/>
      <c r="G27" s="238"/>
      <c r="H27" s="238"/>
      <c r="I27" s="238"/>
      <c r="J27" s="238"/>
      <c r="K27" s="234"/>
    </row>
    <row r="28" spans="2:11" ht="15" customHeight="1">
      <c r="B28" s="237"/>
      <c r="C28" s="238"/>
      <c r="D28" s="357" t="s">
        <v>691</v>
      </c>
      <c r="E28" s="357"/>
      <c r="F28" s="357"/>
      <c r="G28" s="357"/>
      <c r="H28" s="357"/>
      <c r="I28" s="357"/>
      <c r="J28" s="357"/>
      <c r="K28" s="234"/>
    </row>
    <row r="29" spans="2:11" ht="15" customHeight="1">
      <c r="B29" s="237"/>
      <c r="C29" s="238"/>
      <c r="D29" s="357" t="s">
        <v>692</v>
      </c>
      <c r="E29" s="357"/>
      <c r="F29" s="357"/>
      <c r="G29" s="357"/>
      <c r="H29" s="357"/>
      <c r="I29" s="357"/>
      <c r="J29" s="357"/>
      <c r="K29" s="234"/>
    </row>
    <row r="30" spans="2:11" ht="12.75" customHeight="1">
      <c r="B30" s="237"/>
      <c r="C30" s="238"/>
      <c r="D30" s="238"/>
      <c r="E30" s="238"/>
      <c r="F30" s="238"/>
      <c r="G30" s="238"/>
      <c r="H30" s="238"/>
      <c r="I30" s="238"/>
      <c r="J30" s="238"/>
      <c r="K30" s="234"/>
    </row>
    <row r="31" spans="2:11" ht="15" customHeight="1">
      <c r="B31" s="237"/>
      <c r="C31" s="238"/>
      <c r="D31" s="357" t="s">
        <v>693</v>
      </c>
      <c r="E31" s="357"/>
      <c r="F31" s="357"/>
      <c r="G31" s="357"/>
      <c r="H31" s="357"/>
      <c r="I31" s="357"/>
      <c r="J31" s="357"/>
      <c r="K31" s="234"/>
    </row>
    <row r="32" spans="2:11" ht="15" customHeight="1">
      <c r="B32" s="237"/>
      <c r="C32" s="238"/>
      <c r="D32" s="357" t="s">
        <v>694</v>
      </c>
      <c r="E32" s="357"/>
      <c r="F32" s="357"/>
      <c r="G32" s="357"/>
      <c r="H32" s="357"/>
      <c r="I32" s="357"/>
      <c r="J32" s="357"/>
      <c r="K32" s="234"/>
    </row>
    <row r="33" spans="2:11" ht="15" customHeight="1">
      <c r="B33" s="237"/>
      <c r="C33" s="238"/>
      <c r="D33" s="357" t="s">
        <v>695</v>
      </c>
      <c r="E33" s="357"/>
      <c r="F33" s="357"/>
      <c r="G33" s="357"/>
      <c r="H33" s="357"/>
      <c r="I33" s="357"/>
      <c r="J33" s="357"/>
      <c r="K33" s="234"/>
    </row>
    <row r="34" spans="2:11" ht="15" customHeight="1">
      <c r="B34" s="237"/>
      <c r="C34" s="238"/>
      <c r="D34" s="236"/>
      <c r="E34" s="240" t="s">
        <v>143</v>
      </c>
      <c r="F34" s="236"/>
      <c r="G34" s="357" t="s">
        <v>696</v>
      </c>
      <c r="H34" s="357"/>
      <c r="I34" s="357"/>
      <c r="J34" s="357"/>
      <c r="K34" s="234"/>
    </row>
    <row r="35" spans="2:11" ht="30.75" customHeight="1">
      <c r="B35" s="237"/>
      <c r="C35" s="238"/>
      <c r="D35" s="236"/>
      <c r="E35" s="240" t="s">
        <v>697</v>
      </c>
      <c r="F35" s="236"/>
      <c r="G35" s="357" t="s">
        <v>698</v>
      </c>
      <c r="H35" s="357"/>
      <c r="I35" s="357"/>
      <c r="J35" s="357"/>
      <c r="K35" s="234"/>
    </row>
    <row r="36" spans="2:11" ht="15" customHeight="1">
      <c r="B36" s="237"/>
      <c r="C36" s="238"/>
      <c r="D36" s="236"/>
      <c r="E36" s="240" t="s">
        <v>53</v>
      </c>
      <c r="F36" s="236"/>
      <c r="G36" s="357" t="s">
        <v>699</v>
      </c>
      <c r="H36" s="357"/>
      <c r="I36" s="357"/>
      <c r="J36" s="357"/>
      <c r="K36" s="234"/>
    </row>
    <row r="37" spans="2:11" ht="15" customHeight="1">
      <c r="B37" s="237"/>
      <c r="C37" s="238"/>
      <c r="D37" s="236"/>
      <c r="E37" s="240" t="s">
        <v>144</v>
      </c>
      <c r="F37" s="236"/>
      <c r="G37" s="357" t="s">
        <v>700</v>
      </c>
      <c r="H37" s="357"/>
      <c r="I37" s="357"/>
      <c r="J37" s="357"/>
      <c r="K37" s="234"/>
    </row>
    <row r="38" spans="2:11" ht="15" customHeight="1">
      <c r="B38" s="237"/>
      <c r="C38" s="238"/>
      <c r="D38" s="236"/>
      <c r="E38" s="240" t="s">
        <v>145</v>
      </c>
      <c r="F38" s="236"/>
      <c r="G38" s="357" t="s">
        <v>701</v>
      </c>
      <c r="H38" s="357"/>
      <c r="I38" s="357"/>
      <c r="J38" s="357"/>
      <c r="K38" s="234"/>
    </row>
    <row r="39" spans="2:11" ht="15" customHeight="1">
      <c r="B39" s="237"/>
      <c r="C39" s="238"/>
      <c r="D39" s="236"/>
      <c r="E39" s="240" t="s">
        <v>146</v>
      </c>
      <c r="F39" s="236"/>
      <c r="G39" s="357" t="s">
        <v>702</v>
      </c>
      <c r="H39" s="357"/>
      <c r="I39" s="357"/>
      <c r="J39" s="357"/>
      <c r="K39" s="234"/>
    </row>
    <row r="40" spans="2:11" ht="15" customHeight="1">
      <c r="B40" s="237"/>
      <c r="C40" s="238"/>
      <c r="D40" s="236"/>
      <c r="E40" s="240" t="s">
        <v>703</v>
      </c>
      <c r="F40" s="236"/>
      <c r="G40" s="357" t="s">
        <v>704</v>
      </c>
      <c r="H40" s="357"/>
      <c r="I40" s="357"/>
      <c r="J40" s="357"/>
      <c r="K40" s="234"/>
    </row>
    <row r="41" spans="2:11" ht="15" customHeight="1">
      <c r="B41" s="237"/>
      <c r="C41" s="238"/>
      <c r="D41" s="236"/>
      <c r="E41" s="240"/>
      <c r="F41" s="236"/>
      <c r="G41" s="357" t="s">
        <v>705</v>
      </c>
      <c r="H41" s="357"/>
      <c r="I41" s="357"/>
      <c r="J41" s="357"/>
      <c r="K41" s="234"/>
    </row>
    <row r="42" spans="2:11" ht="15" customHeight="1">
      <c r="B42" s="237"/>
      <c r="C42" s="238"/>
      <c r="D42" s="236"/>
      <c r="E42" s="240" t="s">
        <v>706</v>
      </c>
      <c r="F42" s="236"/>
      <c r="G42" s="357" t="s">
        <v>707</v>
      </c>
      <c r="H42" s="357"/>
      <c r="I42" s="357"/>
      <c r="J42" s="357"/>
      <c r="K42" s="234"/>
    </row>
    <row r="43" spans="2:11" ht="15" customHeight="1">
      <c r="B43" s="237"/>
      <c r="C43" s="238"/>
      <c r="D43" s="236"/>
      <c r="E43" s="240" t="s">
        <v>148</v>
      </c>
      <c r="F43" s="236"/>
      <c r="G43" s="357" t="s">
        <v>708</v>
      </c>
      <c r="H43" s="357"/>
      <c r="I43" s="357"/>
      <c r="J43" s="357"/>
      <c r="K43" s="234"/>
    </row>
    <row r="44" spans="2:11" ht="12.75" customHeight="1">
      <c r="B44" s="237"/>
      <c r="C44" s="238"/>
      <c r="D44" s="236"/>
      <c r="E44" s="236"/>
      <c r="F44" s="236"/>
      <c r="G44" s="236"/>
      <c r="H44" s="236"/>
      <c r="I44" s="236"/>
      <c r="J44" s="236"/>
      <c r="K44" s="234"/>
    </row>
    <row r="45" spans="2:11" ht="15" customHeight="1">
      <c r="B45" s="237"/>
      <c r="C45" s="238"/>
      <c r="D45" s="357" t="s">
        <v>709</v>
      </c>
      <c r="E45" s="357"/>
      <c r="F45" s="357"/>
      <c r="G45" s="357"/>
      <c r="H45" s="357"/>
      <c r="I45" s="357"/>
      <c r="J45" s="357"/>
      <c r="K45" s="234"/>
    </row>
    <row r="46" spans="2:11" ht="15" customHeight="1">
      <c r="B46" s="237"/>
      <c r="C46" s="238"/>
      <c r="D46" s="238"/>
      <c r="E46" s="357" t="s">
        <v>710</v>
      </c>
      <c r="F46" s="357"/>
      <c r="G46" s="357"/>
      <c r="H46" s="357"/>
      <c r="I46" s="357"/>
      <c r="J46" s="357"/>
      <c r="K46" s="234"/>
    </row>
    <row r="47" spans="2:11" ht="15" customHeight="1">
      <c r="B47" s="237"/>
      <c r="C47" s="238"/>
      <c r="D47" s="238"/>
      <c r="E47" s="357" t="s">
        <v>711</v>
      </c>
      <c r="F47" s="357"/>
      <c r="G47" s="357"/>
      <c r="H47" s="357"/>
      <c r="I47" s="357"/>
      <c r="J47" s="357"/>
      <c r="K47" s="234"/>
    </row>
    <row r="48" spans="2:11" ht="15" customHeight="1">
      <c r="B48" s="237"/>
      <c r="C48" s="238"/>
      <c r="D48" s="238"/>
      <c r="E48" s="357" t="s">
        <v>712</v>
      </c>
      <c r="F48" s="357"/>
      <c r="G48" s="357"/>
      <c r="H48" s="357"/>
      <c r="I48" s="357"/>
      <c r="J48" s="357"/>
      <c r="K48" s="234"/>
    </row>
    <row r="49" spans="2:11" ht="15" customHeight="1">
      <c r="B49" s="237"/>
      <c r="C49" s="238"/>
      <c r="D49" s="357" t="s">
        <v>713</v>
      </c>
      <c r="E49" s="357"/>
      <c r="F49" s="357"/>
      <c r="G49" s="357"/>
      <c r="H49" s="357"/>
      <c r="I49" s="357"/>
      <c r="J49" s="357"/>
      <c r="K49" s="234"/>
    </row>
    <row r="50" spans="2:11" ht="25.5" customHeight="1">
      <c r="B50" s="233"/>
      <c r="C50" s="358" t="s">
        <v>714</v>
      </c>
      <c r="D50" s="358"/>
      <c r="E50" s="358"/>
      <c r="F50" s="358"/>
      <c r="G50" s="358"/>
      <c r="H50" s="358"/>
      <c r="I50" s="358"/>
      <c r="J50" s="358"/>
      <c r="K50" s="234"/>
    </row>
    <row r="51" spans="2:11" ht="5.25" customHeight="1">
      <c r="B51" s="233"/>
      <c r="C51" s="235"/>
      <c r="D51" s="235"/>
      <c r="E51" s="235"/>
      <c r="F51" s="235"/>
      <c r="G51" s="235"/>
      <c r="H51" s="235"/>
      <c r="I51" s="235"/>
      <c r="J51" s="235"/>
      <c r="K51" s="234"/>
    </row>
    <row r="52" spans="2:11" ht="15" customHeight="1">
      <c r="B52" s="233"/>
      <c r="C52" s="357" t="s">
        <v>715</v>
      </c>
      <c r="D52" s="357"/>
      <c r="E52" s="357"/>
      <c r="F52" s="357"/>
      <c r="G52" s="357"/>
      <c r="H52" s="357"/>
      <c r="I52" s="357"/>
      <c r="J52" s="357"/>
      <c r="K52" s="234"/>
    </row>
    <row r="53" spans="2:11" ht="15" customHeight="1">
      <c r="B53" s="233"/>
      <c r="C53" s="357" t="s">
        <v>716</v>
      </c>
      <c r="D53" s="357"/>
      <c r="E53" s="357"/>
      <c r="F53" s="357"/>
      <c r="G53" s="357"/>
      <c r="H53" s="357"/>
      <c r="I53" s="357"/>
      <c r="J53" s="357"/>
      <c r="K53" s="234"/>
    </row>
    <row r="54" spans="2:11" ht="12.75" customHeight="1">
      <c r="B54" s="233"/>
      <c r="C54" s="236"/>
      <c r="D54" s="236"/>
      <c r="E54" s="236"/>
      <c r="F54" s="236"/>
      <c r="G54" s="236"/>
      <c r="H54" s="236"/>
      <c r="I54" s="236"/>
      <c r="J54" s="236"/>
      <c r="K54" s="234"/>
    </row>
    <row r="55" spans="2:11" ht="15" customHeight="1">
      <c r="B55" s="233"/>
      <c r="C55" s="357" t="s">
        <v>717</v>
      </c>
      <c r="D55" s="357"/>
      <c r="E55" s="357"/>
      <c r="F55" s="357"/>
      <c r="G55" s="357"/>
      <c r="H55" s="357"/>
      <c r="I55" s="357"/>
      <c r="J55" s="357"/>
      <c r="K55" s="234"/>
    </row>
    <row r="56" spans="2:11" ht="15" customHeight="1">
      <c r="B56" s="233"/>
      <c r="C56" s="238"/>
      <c r="D56" s="357" t="s">
        <v>718</v>
      </c>
      <c r="E56" s="357"/>
      <c r="F56" s="357"/>
      <c r="G56" s="357"/>
      <c r="H56" s="357"/>
      <c r="I56" s="357"/>
      <c r="J56" s="357"/>
      <c r="K56" s="234"/>
    </row>
    <row r="57" spans="2:11" ht="15" customHeight="1">
      <c r="B57" s="233"/>
      <c r="C57" s="238"/>
      <c r="D57" s="357" t="s">
        <v>719</v>
      </c>
      <c r="E57" s="357"/>
      <c r="F57" s="357"/>
      <c r="G57" s="357"/>
      <c r="H57" s="357"/>
      <c r="I57" s="357"/>
      <c r="J57" s="357"/>
      <c r="K57" s="234"/>
    </row>
    <row r="58" spans="2:11" ht="15" customHeight="1">
      <c r="B58" s="233"/>
      <c r="C58" s="238"/>
      <c r="D58" s="357" t="s">
        <v>720</v>
      </c>
      <c r="E58" s="357"/>
      <c r="F58" s="357"/>
      <c r="G58" s="357"/>
      <c r="H58" s="357"/>
      <c r="I58" s="357"/>
      <c r="J58" s="357"/>
      <c r="K58" s="234"/>
    </row>
    <row r="59" spans="2:11" ht="15" customHeight="1">
      <c r="B59" s="233"/>
      <c r="C59" s="238"/>
      <c r="D59" s="357" t="s">
        <v>721</v>
      </c>
      <c r="E59" s="357"/>
      <c r="F59" s="357"/>
      <c r="G59" s="357"/>
      <c r="H59" s="357"/>
      <c r="I59" s="357"/>
      <c r="J59" s="357"/>
      <c r="K59" s="234"/>
    </row>
    <row r="60" spans="2:11" ht="15" customHeight="1">
      <c r="B60" s="233"/>
      <c r="C60" s="238"/>
      <c r="D60" s="356" t="s">
        <v>722</v>
      </c>
      <c r="E60" s="356"/>
      <c r="F60" s="356"/>
      <c r="G60" s="356"/>
      <c r="H60" s="356"/>
      <c r="I60" s="356"/>
      <c r="J60" s="356"/>
      <c r="K60" s="234"/>
    </row>
    <row r="61" spans="2:11" ht="15" customHeight="1">
      <c r="B61" s="233"/>
      <c r="C61" s="238"/>
      <c r="D61" s="357" t="s">
        <v>723</v>
      </c>
      <c r="E61" s="357"/>
      <c r="F61" s="357"/>
      <c r="G61" s="357"/>
      <c r="H61" s="357"/>
      <c r="I61" s="357"/>
      <c r="J61" s="357"/>
      <c r="K61" s="234"/>
    </row>
    <row r="62" spans="2:11" ht="12.75" customHeight="1">
      <c r="B62" s="233"/>
      <c r="C62" s="238"/>
      <c r="D62" s="238"/>
      <c r="E62" s="241"/>
      <c r="F62" s="238"/>
      <c r="G62" s="238"/>
      <c r="H62" s="238"/>
      <c r="I62" s="238"/>
      <c r="J62" s="238"/>
      <c r="K62" s="234"/>
    </row>
    <row r="63" spans="2:11" ht="15" customHeight="1">
      <c r="B63" s="233"/>
      <c r="C63" s="238"/>
      <c r="D63" s="357" t="s">
        <v>724</v>
      </c>
      <c r="E63" s="357"/>
      <c r="F63" s="357"/>
      <c r="G63" s="357"/>
      <c r="H63" s="357"/>
      <c r="I63" s="357"/>
      <c r="J63" s="357"/>
      <c r="K63" s="234"/>
    </row>
    <row r="64" spans="2:11" ht="15" customHeight="1">
      <c r="B64" s="233"/>
      <c r="C64" s="238"/>
      <c r="D64" s="356" t="s">
        <v>725</v>
      </c>
      <c r="E64" s="356"/>
      <c r="F64" s="356"/>
      <c r="G64" s="356"/>
      <c r="H64" s="356"/>
      <c r="I64" s="356"/>
      <c r="J64" s="356"/>
      <c r="K64" s="234"/>
    </row>
    <row r="65" spans="2:11" ht="15" customHeight="1">
      <c r="B65" s="233"/>
      <c r="C65" s="238"/>
      <c r="D65" s="357" t="s">
        <v>726</v>
      </c>
      <c r="E65" s="357"/>
      <c r="F65" s="357"/>
      <c r="G65" s="357"/>
      <c r="H65" s="357"/>
      <c r="I65" s="357"/>
      <c r="J65" s="357"/>
      <c r="K65" s="234"/>
    </row>
    <row r="66" spans="2:11" ht="15" customHeight="1">
      <c r="B66" s="233"/>
      <c r="C66" s="238"/>
      <c r="D66" s="357" t="s">
        <v>727</v>
      </c>
      <c r="E66" s="357"/>
      <c r="F66" s="357"/>
      <c r="G66" s="357"/>
      <c r="H66" s="357"/>
      <c r="I66" s="357"/>
      <c r="J66" s="357"/>
      <c r="K66" s="234"/>
    </row>
    <row r="67" spans="2:11" ht="15" customHeight="1">
      <c r="B67" s="233"/>
      <c r="C67" s="238"/>
      <c r="D67" s="357" t="s">
        <v>728</v>
      </c>
      <c r="E67" s="357"/>
      <c r="F67" s="357"/>
      <c r="G67" s="357"/>
      <c r="H67" s="357"/>
      <c r="I67" s="357"/>
      <c r="J67" s="357"/>
      <c r="K67" s="234"/>
    </row>
    <row r="68" spans="2:11" ht="15" customHeight="1">
      <c r="B68" s="233"/>
      <c r="C68" s="238"/>
      <c r="D68" s="357" t="s">
        <v>729</v>
      </c>
      <c r="E68" s="357"/>
      <c r="F68" s="357"/>
      <c r="G68" s="357"/>
      <c r="H68" s="357"/>
      <c r="I68" s="357"/>
      <c r="J68" s="357"/>
      <c r="K68" s="234"/>
    </row>
    <row r="69" spans="2:11" ht="12.75" customHeight="1">
      <c r="B69" s="242"/>
      <c r="C69" s="243"/>
      <c r="D69" s="243"/>
      <c r="E69" s="243"/>
      <c r="F69" s="243"/>
      <c r="G69" s="243"/>
      <c r="H69" s="243"/>
      <c r="I69" s="243"/>
      <c r="J69" s="243"/>
      <c r="K69" s="244"/>
    </row>
    <row r="70" spans="2:11" ht="18.75" customHeight="1">
      <c r="B70" s="245"/>
      <c r="C70" s="245"/>
      <c r="D70" s="245"/>
      <c r="E70" s="245"/>
      <c r="F70" s="245"/>
      <c r="G70" s="245"/>
      <c r="H70" s="245"/>
      <c r="I70" s="245"/>
      <c r="J70" s="245"/>
      <c r="K70" s="246"/>
    </row>
    <row r="71" spans="2:11" ht="18.75" customHeight="1">
      <c r="B71" s="246"/>
      <c r="C71" s="246"/>
      <c r="D71" s="246"/>
      <c r="E71" s="246"/>
      <c r="F71" s="246"/>
      <c r="G71" s="246"/>
      <c r="H71" s="246"/>
      <c r="I71" s="246"/>
      <c r="J71" s="246"/>
      <c r="K71" s="246"/>
    </row>
    <row r="72" spans="2:11" ht="7.5" customHeight="1">
      <c r="B72" s="247"/>
      <c r="C72" s="248"/>
      <c r="D72" s="248"/>
      <c r="E72" s="248"/>
      <c r="F72" s="248"/>
      <c r="G72" s="248"/>
      <c r="H72" s="248"/>
      <c r="I72" s="248"/>
      <c r="J72" s="248"/>
      <c r="K72" s="249"/>
    </row>
    <row r="73" spans="2:11" ht="45" customHeight="1">
      <c r="B73" s="250"/>
      <c r="C73" s="355" t="s">
        <v>90</v>
      </c>
      <c r="D73" s="355"/>
      <c r="E73" s="355"/>
      <c r="F73" s="355"/>
      <c r="G73" s="355"/>
      <c r="H73" s="355"/>
      <c r="I73" s="355"/>
      <c r="J73" s="355"/>
      <c r="K73" s="251"/>
    </row>
    <row r="74" spans="2:11" ht="17.25" customHeight="1">
      <c r="B74" s="250"/>
      <c r="C74" s="252" t="s">
        <v>730</v>
      </c>
      <c r="D74" s="252"/>
      <c r="E74" s="252"/>
      <c r="F74" s="252" t="s">
        <v>731</v>
      </c>
      <c r="G74" s="253"/>
      <c r="H74" s="252" t="s">
        <v>144</v>
      </c>
      <c r="I74" s="252" t="s">
        <v>57</v>
      </c>
      <c r="J74" s="252" t="s">
        <v>732</v>
      </c>
      <c r="K74" s="251"/>
    </row>
    <row r="75" spans="2:11" ht="17.25" customHeight="1">
      <c r="B75" s="250"/>
      <c r="C75" s="254" t="s">
        <v>733</v>
      </c>
      <c r="D75" s="254"/>
      <c r="E75" s="254"/>
      <c r="F75" s="255" t="s">
        <v>734</v>
      </c>
      <c r="G75" s="256"/>
      <c r="H75" s="254"/>
      <c r="I75" s="254"/>
      <c r="J75" s="254" t="s">
        <v>735</v>
      </c>
      <c r="K75" s="251"/>
    </row>
    <row r="76" spans="2:11" ht="5.25" customHeight="1">
      <c r="B76" s="250"/>
      <c r="C76" s="257"/>
      <c r="D76" s="257"/>
      <c r="E76" s="257"/>
      <c r="F76" s="257"/>
      <c r="G76" s="258"/>
      <c r="H76" s="257"/>
      <c r="I76" s="257"/>
      <c r="J76" s="257"/>
      <c r="K76" s="251"/>
    </row>
    <row r="77" spans="2:11" ht="15" customHeight="1">
      <c r="B77" s="250"/>
      <c r="C77" s="240" t="s">
        <v>53</v>
      </c>
      <c r="D77" s="257"/>
      <c r="E77" s="257"/>
      <c r="F77" s="259" t="s">
        <v>736</v>
      </c>
      <c r="G77" s="258"/>
      <c r="H77" s="240" t="s">
        <v>737</v>
      </c>
      <c r="I77" s="240" t="s">
        <v>738</v>
      </c>
      <c r="J77" s="240">
        <v>20</v>
      </c>
      <c r="K77" s="251"/>
    </row>
    <row r="78" spans="2:11" ht="15" customHeight="1">
      <c r="B78" s="250"/>
      <c r="C78" s="240" t="s">
        <v>739</v>
      </c>
      <c r="D78" s="240"/>
      <c r="E78" s="240"/>
      <c r="F78" s="259" t="s">
        <v>736</v>
      </c>
      <c r="G78" s="258"/>
      <c r="H78" s="240" t="s">
        <v>740</v>
      </c>
      <c r="I78" s="240" t="s">
        <v>738</v>
      </c>
      <c r="J78" s="240">
        <v>120</v>
      </c>
      <c r="K78" s="251"/>
    </row>
    <row r="79" spans="2:11" ht="15" customHeight="1">
      <c r="B79" s="260"/>
      <c r="C79" s="240" t="s">
        <v>741</v>
      </c>
      <c r="D79" s="240"/>
      <c r="E79" s="240"/>
      <c r="F79" s="259" t="s">
        <v>742</v>
      </c>
      <c r="G79" s="258"/>
      <c r="H79" s="240" t="s">
        <v>743</v>
      </c>
      <c r="I79" s="240" t="s">
        <v>738</v>
      </c>
      <c r="J79" s="240">
        <v>50</v>
      </c>
      <c r="K79" s="251"/>
    </row>
    <row r="80" spans="2:11" ht="15" customHeight="1">
      <c r="B80" s="260"/>
      <c r="C80" s="240" t="s">
        <v>744</v>
      </c>
      <c r="D80" s="240"/>
      <c r="E80" s="240"/>
      <c r="F80" s="259" t="s">
        <v>736</v>
      </c>
      <c r="G80" s="258"/>
      <c r="H80" s="240" t="s">
        <v>745</v>
      </c>
      <c r="I80" s="240" t="s">
        <v>746</v>
      </c>
      <c r="J80" s="240"/>
      <c r="K80" s="251"/>
    </row>
    <row r="81" spans="2:11" ht="15" customHeight="1">
      <c r="B81" s="260"/>
      <c r="C81" s="261" t="s">
        <v>747</v>
      </c>
      <c r="D81" s="261"/>
      <c r="E81" s="261"/>
      <c r="F81" s="262" t="s">
        <v>742</v>
      </c>
      <c r="G81" s="261"/>
      <c r="H81" s="261" t="s">
        <v>748</v>
      </c>
      <c r="I81" s="261" t="s">
        <v>738</v>
      </c>
      <c r="J81" s="261">
        <v>15</v>
      </c>
      <c r="K81" s="251"/>
    </row>
    <row r="82" spans="2:11" ht="15" customHeight="1">
      <c r="B82" s="260"/>
      <c r="C82" s="261" t="s">
        <v>749</v>
      </c>
      <c r="D82" s="261"/>
      <c r="E82" s="261"/>
      <c r="F82" s="262" t="s">
        <v>742</v>
      </c>
      <c r="G82" s="261"/>
      <c r="H82" s="261" t="s">
        <v>750</v>
      </c>
      <c r="I82" s="261" t="s">
        <v>738</v>
      </c>
      <c r="J82" s="261">
        <v>15</v>
      </c>
      <c r="K82" s="251"/>
    </row>
    <row r="83" spans="2:11" ht="15" customHeight="1">
      <c r="B83" s="260"/>
      <c r="C83" s="261" t="s">
        <v>751</v>
      </c>
      <c r="D83" s="261"/>
      <c r="E83" s="261"/>
      <c r="F83" s="262" t="s">
        <v>742</v>
      </c>
      <c r="G83" s="261"/>
      <c r="H83" s="261" t="s">
        <v>752</v>
      </c>
      <c r="I83" s="261" t="s">
        <v>738</v>
      </c>
      <c r="J83" s="261">
        <v>20</v>
      </c>
      <c r="K83" s="251"/>
    </row>
    <row r="84" spans="2:11" ht="15" customHeight="1">
      <c r="B84" s="260"/>
      <c r="C84" s="261" t="s">
        <v>753</v>
      </c>
      <c r="D84" s="261"/>
      <c r="E84" s="261"/>
      <c r="F84" s="262" t="s">
        <v>742</v>
      </c>
      <c r="G84" s="261"/>
      <c r="H84" s="261" t="s">
        <v>754</v>
      </c>
      <c r="I84" s="261" t="s">
        <v>738</v>
      </c>
      <c r="J84" s="261">
        <v>20</v>
      </c>
      <c r="K84" s="251"/>
    </row>
    <row r="85" spans="2:11" ht="15" customHeight="1">
      <c r="B85" s="260"/>
      <c r="C85" s="240" t="s">
        <v>755</v>
      </c>
      <c r="D85" s="240"/>
      <c r="E85" s="240"/>
      <c r="F85" s="259" t="s">
        <v>742</v>
      </c>
      <c r="G85" s="258"/>
      <c r="H85" s="240" t="s">
        <v>756</v>
      </c>
      <c r="I85" s="240" t="s">
        <v>738</v>
      </c>
      <c r="J85" s="240">
        <v>50</v>
      </c>
      <c r="K85" s="251"/>
    </row>
    <row r="86" spans="2:11" ht="15" customHeight="1">
      <c r="B86" s="260"/>
      <c r="C86" s="240" t="s">
        <v>757</v>
      </c>
      <c r="D86" s="240"/>
      <c r="E86" s="240"/>
      <c r="F86" s="259" t="s">
        <v>742</v>
      </c>
      <c r="G86" s="258"/>
      <c r="H86" s="240" t="s">
        <v>758</v>
      </c>
      <c r="I86" s="240" t="s">
        <v>738</v>
      </c>
      <c r="J86" s="240">
        <v>20</v>
      </c>
      <c r="K86" s="251"/>
    </row>
    <row r="87" spans="2:11" ht="15" customHeight="1">
      <c r="B87" s="260"/>
      <c r="C87" s="240" t="s">
        <v>759</v>
      </c>
      <c r="D87" s="240"/>
      <c r="E87" s="240"/>
      <c r="F87" s="259" t="s">
        <v>742</v>
      </c>
      <c r="G87" s="258"/>
      <c r="H87" s="240" t="s">
        <v>760</v>
      </c>
      <c r="I87" s="240" t="s">
        <v>738</v>
      </c>
      <c r="J87" s="240">
        <v>20</v>
      </c>
      <c r="K87" s="251"/>
    </row>
    <row r="88" spans="2:11" ht="15" customHeight="1">
      <c r="B88" s="260"/>
      <c r="C88" s="240" t="s">
        <v>761</v>
      </c>
      <c r="D88" s="240"/>
      <c r="E88" s="240"/>
      <c r="F88" s="259" t="s">
        <v>742</v>
      </c>
      <c r="G88" s="258"/>
      <c r="H88" s="240" t="s">
        <v>762</v>
      </c>
      <c r="I88" s="240" t="s">
        <v>738</v>
      </c>
      <c r="J88" s="240">
        <v>50</v>
      </c>
      <c r="K88" s="251"/>
    </row>
    <row r="89" spans="2:11" ht="15" customHeight="1">
      <c r="B89" s="260"/>
      <c r="C89" s="240" t="s">
        <v>763</v>
      </c>
      <c r="D89" s="240"/>
      <c r="E89" s="240"/>
      <c r="F89" s="259" t="s">
        <v>742</v>
      </c>
      <c r="G89" s="258"/>
      <c r="H89" s="240" t="s">
        <v>763</v>
      </c>
      <c r="I89" s="240" t="s">
        <v>738</v>
      </c>
      <c r="J89" s="240">
        <v>50</v>
      </c>
      <c r="K89" s="251"/>
    </row>
    <row r="90" spans="2:11" ht="15" customHeight="1">
      <c r="B90" s="260"/>
      <c r="C90" s="240" t="s">
        <v>149</v>
      </c>
      <c r="D90" s="240"/>
      <c r="E90" s="240"/>
      <c r="F90" s="259" t="s">
        <v>742</v>
      </c>
      <c r="G90" s="258"/>
      <c r="H90" s="240" t="s">
        <v>764</v>
      </c>
      <c r="I90" s="240" t="s">
        <v>738</v>
      </c>
      <c r="J90" s="240">
        <v>255</v>
      </c>
      <c r="K90" s="251"/>
    </row>
    <row r="91" spans="2:11" ht="15" customHeight="1">
      <c r="B91" s="260"/>
      <c r="C91" s="240" t="s">
        <v>765</v>
      </c>
      <c r="D91" s="240"/>
      <c r="E91" s="240"/>
      <c r="F91" s="259" t="s">
        <v>736</v>
      </c>
      <c r="G91" s="258"/>
      <c r="H91" s="240" t="s">
        <v>766</v>
      </c>
      <c r="I91" s="240" t="s">
        <v>767</v>
      </c>
      <c r="J91" s="240"/>
      <c r="K91" s="251"/>
    </row>
    <row r="92" spans="2:11" ht="15" customHeight="1">
      <c r="B92" s="260"/>
      <c r="C92" s="240" t="s">
        <v>768</v>
      </c>
      <c r="D92" s="240"/>
      <c r="E92" s="240"/>
      <c r="F92" s="259" t="s">
        <v>736</v>
      </c>
      <c r="G92" s="258"/>
      <c r="H92" s="240" t="s">
        <v>769</v>
      </c>
      <c r="I92" s="240" t="s">
        <v>770</v>
      </c>
      <c r="J92" s="240"/>
      <c r="K92" s="251"/>
    </row>
    <row r="93" spans="2:11" ht="15" customHeight="1">
      <c r="B93" s="260"/>
      <c r="C93" s="240" t="s">
        <v>771</v>
      </c>
      <c r="D93" s="240"/>
      <c r="E93" s="240"/>
      <c r="F93" s="259" t="s">
        <v>736</v>
      </c>
      <c r="G93" s="258"/>
      <c r="H93" s="240" t="s">
        <v>771</v>
      </c>
      <c r="I93" s="240" t="s">
        <v>770</v>
      </c>
      <c r="J93" s="240"/>
      <c r="K93" s="251"/>
    </row>
    <row r="94" spans="2:11" ht="15" customHeight="1">
      <c r="B94" s="260"/>
      <c r="C94" s="240" t="s">
        <v>38</v>
      </c>
      <c r="D94" s="240"/>
      <c r="E94" s="240"/>
      <c r="F94" s="259" t="s">
        <v>736</v>
      </c>
      <c r="G94" s="258"/>
      <c r="H94" s="240" t="s">
        <v>772</v>
      </c>
      <c r="I94" s="240" t="s">
        <v>770</v>
      </c>
      <c r="J94" s="240"/>
      <c r="K94" s="251"/>
    </row>
    <row r="95" spans="2:11" ht="15" customHeight="1">
      <c r="B95" s="260"/>
      <c r="C95" s="240" t="s">
        <v>48</v>
      </c>
      <c r="D95" s="240"/>
      <c r="E95" s="240"/>
      <c r="F95" s="259" t="s">
        <v>736</v>
      </c>
      <c r="G95" s="258"/>
      <c r="H95" s="240" t="s">
        <v>773</v>
      </c>
      <c r="I95" s="240" t="s">
        <v>770</v>
      </c>
      <c r="J95" s="240"/>
      <c r="K95" s="251"/>
    </row>
    <row r="96" spans="2:11" ht="15" customHeight="1">
      <c r="B96" s="263"/>
      <c r="C96" s="264"/>
      <c r="D96" s="264"/>
      <c r="E96" s="264"/>
      <c r="F96" s="264"/>
      <c r="G96" s="264"/>
      <c r="H96" s="264"/>
      <c r="I96" s="264"/>
      <c r="J96" s="264"/>
      <c r="K96" s="265"/>
    </row>
    <row r="97" spans="2:11" ht="18.75" customHeight="1">
      <c r="B97" s="266"/>
      <c r="C97" s="267"/>
      <c r="D97" s="267"/>
      <c r="E97" s="267"/>
      <c r="F97" s="267"/>
      <c r="G97" s="267"/>
      <c r="H97" s="267"/>
      <c r="I97" s="267"/>
      <c r="J97" s="267"/>
      <c r="K97" s="266"/>
    </row>
    <row r="98" spans="2:11" ht="18.75" customHeight="1">
      <c r="B98" s="246"/>
      <c r="C98" s="246"/>
      <c r="D98" s="246"/>
      <c r="E98" s="246"/>
      <c r="F98" s="246"/>
      <c r="G98" s="246"/>
      <c r="H98" s="246"/>
      <c r="I98" s="246"/>
      <c r="J98" s="246"/>
      <c r="K98" s="246"/>
    </row>
    <row r="99" spans="2:11" ht="7.5" customHeight="1">
      <c r="B99" s="247"/>
      <c r="C99" s="248"/>
      <c r="D99" s="248"/>
      <c r="E99" s="248"/>
      <c r="F99" s="248"/>
      <c r="G99" s="248"/>
      <c r="H99" s="248"/>
      <c r="I99" s="248"/>
      <c r="J99" s="248"/>
      <c r="K99" s="249"/>
    </row>
    <row r="100" spans="2:11" ht="45" customHeight="1">
      <c r="B100" s="250"/>
      <c r="C100" s="355" t="s">
        <v>774</v>
      </c>
      <c r="D100" s="355"/>
      <c r="E100" s="355"/>
      <c r="F100" s="355"/>
      <c r="G100" s="355"/>
      <c r="H100" s="355"/>
      <c r="I100" s="355"/>
      <c r="J100" s="355"/>
      <c r="K100" s="251"/>
    </row>
    <row r="101" spans="2:11" ht="17.25" customHeight="1">
      <c r="B101" s="250"/>
      <c r="C101" s="252" t="s">
        <v>730</v>
      </c>
      <c r="D101" s="252"/>
      <c r="E101" s="252"/>
      <c r="F101" s="252" t="s">
        <v>731</v>
      </c>
      <c r="G101" s="253"/>
      <c r="H101" s="252" t="s">
        <v>144</v>
      </c>
      <c r="I101" s="252" t="s">
        <v>57</v>
      </c>
      <c r="J101" s="252" t="s">
        <v>732</v>
      </c>
      <c r="K101" s="251"/>
    </row>
    <row r="102" spans="2:11" ht="17.25" customHeight="1">
      <c r="B102" s="250"/>
      <c r="C102" s="254" t="s">
        <v>733</v>
      </c>
      <c r="D102" s="254"/>
      <c r="E102" s="254"/>
      <c r="F102" s="255" t="s">
        <v>734</v>
      </c>
      <c r="G102" s="256"/>
      <c r="H102" s="254"/>
      <c r="I102" s="254"/>
      <c r="J102" s="254" t="s">
        <v>735</v>
      </c>
      <c r="K102" s="251"/>
    </row>
    <row r="103" spans="2:11" ht="5.25" customHeight="1">
      <c r="B103" s="250"/>
      <c r="C103" s="252"/>
      <c r="D103" s="252"/>
      <c r="E103" s="252"/>
      <c r="F103" s="252"/>
      <c r="G103" s="268"/>
      <c r="H103" s="252"/>
      <c r="I103" s="252"/>
      <c r="J103" s="252"/>
      <c r="K103" s="251"/>
    </row>
    <row r="104" spans="2:11" ht="15" customHeight="1">
      <c r="B104" s="250"/>
      <c r="C104" s="240" t="s">
        <v>53</v>
      </c>
      <c r="D104" s="257"/>
      <c r="E104" s="257"/>
      <c r="F104" s="259" t="s">
        <v>736</v>
      </c>
      <c r="G104" s="268"/>
      <c r="H104" s="240" t="s">
        <v>775</v>
      </c>
      <c r="I104" s="240" t="s">
        <v>738</v>
      </c>
      <c r="J104" s="240">
        <v>20</v>
      </c>
      <c r="K104" s="251"/>
    </row>
    <row r="105" spans="2:11" ht="15" customHeight="1">
      <c r="B105" s="250"/>
      <c r="C105" s="240" t="s">
        <v>739</v>
      </c>
      <c r="D105" s="240"/>
      <c r="E105" s="240"/>
      <c r="F105" s="259" t="s">
        <v>736</v>
      </c>
      <c r="G105" s="240"/>
      <c r="H105" s="240" t="s">
        <v>775</v>
      </c>
      <c r="I105" s="240" t="s">
        <v>738</v>
      </c>
      <c r="J105" s="240">
        <v>120</v>
      </c>
      <c r="K105" s="251"/>
    </row>
    <row r="106" spans="2:11" ht="15" customHeight="1">
      <c r="B106" s="260"/>
      <c r="C106" s="240" t="s">
        <v>741</v>
      </c>
      <c r="D106" s="240"/>
      <c r="E106" s="240"/>
      <c r="F106" s="259" t="s">
        <v>742</v>
      </c>
      <c r="G106" s="240"/>
      <c r="H106" s="240" t="s">
        <v>775</v>
      </c>
      <c r="I106" s="240" t="s">
        <v>738</v>
      </c>
      <c r="J106" s="240">
        <v>50</v>
      </c>
      <c r="K106" s="251"/>
    </row>
    <row r="107" spans="2:11" ht="15" customHeight="1">
      <c r="B107" s="260"/>
      <c r="C107" s="240" t="s">
        <v>744</v>
      </c>
      <c r="D107" s="240"/>
      <c r="E107" s="240"/>
      <c r="F107" s="259" t="s">
        <v>736</v>
      </c>
      <c r="G107" s="240"/>
      <c r="H107" s="240" t="s">
        <v>775</v>
      </c>
      <c r="I107" s="240" t="s">
        <v>746</v>
      </c>
      <c r="J107" s="240"/>
      <c r="K107" s="251"/>
    </row>
    <row r="108" spans="2:11" ht="15" customHeight="1">
      <c r="B108" s="260"/>
      <c r="C108" s="240" t="s">
        <v>755</v>
      </c>
      <c r="D108" s="240"/>
      <c r="E108" s="240"/>
      <c r="F108" s="259" t="s">
        <v>742</v>
      </c>
      <c r="G108" s="240"/>
      <c r="H108" s="240" t="s">
        <v>775</v>
      </c>
      <c r="I108" s="240" t="s">
        <v>738</v>
      </c>
      <c r="J108" s="240">
        <v>50</v>
      </c>
      <c r="K108" s="251"/>
    </row>
    <row r="109" spans="2:11" ht="15" customHeight="1">
      <c r="B109" s="260"/>
      <c r="C109" s="240" t="s">
        <v>763</v>
      </c>
      <c r="D109" s="240"/>
      <c r="E109" s="240"/>
      <c r="F109" s="259" t="s">
        <v>742</v>
      </c>
      <c r="G109" s="240"/>
      <c r="H109" s="240" t="s">
        <v>775</v>
      </c>
      <c r="I109" s="240" t="s">
        <v>738</v>
      </c>
      <c r="J109" s="240">
        <v>50</v>
      </c>
      <c r="K109" s="251"/>
    </row>
    <row r="110" spans="2:11" ht="15" customHeight="1">
      <c r="B110" s="260"/>
      <c r="C110" s="240" t="s">
        <v>761</v>
      </c>
      <c r="D110" s="240"/>
      <c r="E110" s="240"/>
      <c r="F110" s="259" t="s">
        <v>742</v>
      </c>
      <c r="G110" s="240"/>
      <c r="H110" s="240" t="s">
        <v>775</v>
      </c>
      <c r="I110" s="240" t="s">
        <v>738</v>
      </c>
      <c r="J110" s="240">
        <v>50</v>
      </c>
      <c r="K110" s="251"/>
    </row>
    <row r="111" spans="2:11" ht="15" customHeight="1">
      <c r="B111" s="260"/>
      <c r="C111" s="240" t="s">
        <v>53</v>
      </c>
      <c r="D111" s="240"/>
      <c r="E111" s="240"/>
      <c r="F111" s="259" t="s">
        <v>736</v>
      </c>
      <c r="G111" s="240"/>
      <c r="H111" s="240" t="s">
        <v>776</v>
      </c>
      <c r="I111" s="240" t="s">
        <v>738</v>
      </c>
      <c r="J111" s="240">
        <v>20</v>
      </c>
      <c r="K111" s="251"/>
    </row>
    <row r="112" spans="2:11" ht="15" customHeight="1">
      <c r="B112" s="260"/>
      <c r="C112" s="240" t="s">
        <v>777</v>
      </c>
      <c r="D112" s="240"/>
      <c r="E112" s="240"/>
      <c r="F112" s="259" t="s">
        <v>736</v>
      </c>
      <c r="G112" s="240"/>
      <c r="H112" s="240" t="s">
        <v>778</v>
      </c>
      <c r="I112" s="240" t="s">
        <v>738</v>
      </c>
      <c r="J112" s="240">
        <v>120</v>
      </c>
      <c r="K112" s="251"/>
    </row>
    <row r="113" spans="2:11" ht="15" customHeight="1">
      <c r="B113" s="260"/>
      <c r="C113" s="240" t="s">
        <v>38</v>
      </c>
      <c r="D113" s="240"/>
      <c r="E113" s="240"/>
      <c r="F113" s="259" t="s">
        <v>736</v>
      </c>
      <c r="G113" s="240"/>
      <c r="H113" s="240" t="s">
        <v>779</v>
      </c>
      <c r="I113" s="240" t="s">
        <v>770</v>
      </c>
      <c r="J113" s="240"/>
      <c r="K113" s="251"/>
    </row>
    <row r="114" spans="2:11" ht="15" customHeight="1">
      <c r="B114" s="260"/>
      <c r="C114" s="240" t="s">
        <v>48</v>
      </c>
      <c r="D114" s="240"/>
      <c r="E114" s="240"/>
      <c r="F114" s="259" t="s">
        <v>736</v>
      </c>
      <c r="G114" s="240"/>
      <c r="H114" s="240" t="s">
        <v>780</v>
      </c>
      <c r="I114" s="240" t="s">
        <v>770</v>
      </c>
      <c r="J114" s="240"/>
      <c r="K114" s="251"/>
    </row>
    <row r="115" spans="2:11" ht="15" customHeight="1">
      <c r="B115" s="260"/>
      <c r="C115" s="240" t="s">
        <v>57</v>
      </c>
      <c r="D115" s="240"/>
      <c r="E115" s="240"/>
      <c r="F115" s="259" t="s">
        <v>736</v>
      </c>
      <c r="G115" s="240"/>
      <c r="H115" s="240" t="s">
        <v>781</v>
      </c>
      <c r="I115" s="240" t="s">
        <v>782</v>
      </c>
      <c r="J115" s="240"/>
      <c r="K115" s="251"/>
    </row>
    <row r="116" spans="2:11" ht="15" customHeight="1">
      <c r="B116" s="263"/>
      <c r="C116" s="269"/>
      <c r="D116" s="269"/>
      <c r="E116" s="269"/>
      <c r="F116" s="269"/>
      <c r="G116" s="269"/>
      <c r="H116" s="269"/>
      <c r="I116" s="269"/>
      <c r="J116" s="269"/>
      <c r="K116" s="265"/>
    </row>
    <row r="117" spans="2:11" ht="18.75" customHeight="1">
      <c r="B117" s="270"/>
      <c r="C117" s="236"/>
      <c r="D117" s="236"/>
      <c r="E117" s="236"/>
      <c r="F117" s="271"/>
      <c r="G117" s="236"/>
      <c r="H117" s="236"/>
      <c r="I117" s="236"/>
      <c r="J117" s="236"/>
      <c r="K117" s="270"/>
    </row>
    <row r="118" spans="2:11" ht="18.75" customHeight="1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</row>
    <row r="119" spans="2:11" ht="7.5" customHeight="1">
      <c r="B119" s="272"/>
      <c r="C119" s="273"/>
      <c r="D119" s="273"/>
      <c r="E119" s="273"/>
      <c r="F119" s="273"/>
      <c r="G119" s="273"/>
      <c r="H119" s="273"/>
      <c r="I119" s="273"/>
      <c r="J119" s="273"/>
      <c r="K119" s="274"/>
    </row>
    <row r="120" spans="2:11" ht="45" customHeight="1">
      <c r="B120" s="275"/>
      <c r="C120" s="354" t="s">
        <v>783</v>
      </c>
      <c r="D120" s="354"/>
      <c r="E120" s="354"/>
      <c r="F120" s="354"/>
      <c r="G120" s="354"/>
      <c r="H120" s="354"/>
      <c r="I120" s="354"/>
      <c r="J120" s="354"/>
      <c r="K120" s="276"/>
    </row>
    <row r="121" spans="2:11" ht="17.25" customHeight="1">
      <c r="B121" s="277"/>
      <c r="C121" s="252" t="s">
        <v>730</v>
      </c>
      <c r="D121" s="252"/>
      <c r="E121" s="252"/>
      <c r="F121" s="252" t="s">
        <v>731</v>
      </c>
      <c r="G121" s="253"/>
      <c r="H121" s="252" t="s">
        <v>144</v>
      </c>
      <c r="I121" s="252" t="s">
        <v>57</v>
      </c>
      <c r="J121" s="252" t="s">
        <v>732</v>
      </c>
      <c r="K121" s="278"/>
    </row>
    <row r="122" spans="2:11" ht="17.25" customHeight="1">
      <c r="B122" s="277"/>
      <c r="C122" s="254" t="s">
        <v>733</v>
      </c>
      <c r="D122" s="254"/>
      <c r="E122" s="254"/>
      <c r="F122" s="255" t="s">
        <v>734</v>
      </c>
      <c r="G122" s="256"/>
      <c r="H122" s="254"/>
      <c r="I122" s="254"/>
      <c r="J122" s="254" t="s">
        <v>735</v>
      </c>
      <c r="K122" s="278"/>
    </row>
    <row r="123" spans="2:11" ht="5.25" customHeight="1">
      <c r="B123" s="279"/>
      <c r="C123" s="257"/>
      <c r="D123" s="257"/>
      <c r="E123" s="257"/>
      <c r="F123" s="257"/>
      <c r="G123" s="240"/>
      <c r="H123" s="257"/>
      <c r="I123" s="257"/>
      <c r="J123" s="257"/>
      <c r="K123" s="280"/>
    </row>
    <row r="124" spans="2:11" ht="15" customHeight="1">
      <c r="B124" s="279"/>
      <c r="C124" s="240" t="s">
        <v>739</v>
      </c>
      <c r="D124" s="257"/>
      <c r="E124" s="257"/>
      <c r="F124" s="259" t="s">
        <v>736</v>
      </c>
      <c r="G124" s="240"/>
      <c r="H124" s="240" t="s">
        <v>775</v>
      </c>
      <c r="I124" s="240" t="s">
        <v>738</v>
      </c>
      <c r="J124" s="240">
        <v>120</v>
      </c>
      <c r="K124" s="281"/>
    </row>
    <row r="125" spans="2:11" ht="15" customHeight="1">
      <c r="B125" s="279"/>
      <c r="C125" s="240" t="s">
        <v>784</v>
      </c>
      <c r="D125" s="240"/>
      <c r="E125" s="240"/>
      <c r="F125" s="259" t="s">
        <v>736</v>
      </c>
      <c r="G125" s="240"/>
      <c r="H125" s="240" t="s">
        <v>785</v>
      </c>
      <c r="I125" s="240" t="s">
        <v>738</v>
      </c>
      <c r="J125" s="240" t="s">
        <v>786</v>
      </c>
      <c r="K125" s="281"/>
    </row>
    <row r="126" spans="2:11" ht="15" customHeight="1">
      <c r="B126" s="279"/>
      <c r="C126" s="240" t="s">
        <v>685</v>
      </c>
      <c r="D126" s="240"/>
      <c r="E126" s="240"/>
      <c r="F126" s="259" t="s">
        <v>736</v>
      </c>
      <c r="G126" s="240"/>
      <c r="H126" s="240" t="s">
        <v>787</v>
      </c>
      <c r="I126" s="240" t="s">
        <v>738</v>
      </c>
      <c r="J126" s="240" t="s">
        <v>786</v>
      </c>
      <c r="K126" s="281"/>
    </row>
    <row r="127" spans="2:11" ht="15" customHeight="1">
      <c r="B127" s="279"/>
      <c r="C127" s="240" t="s">
        <v>747</v>
      </c>
      <c r="D127" s="240"/>
      <c r="E127" s="240"/>
      <c r="F127" s="259" t="s">
        <v>742</v>
      </c>
      <c r="G127" s="240"/>
      <c r="H127" s="240" t="s">
        <v>748</v>
      </c>
      <c r="I127" s="240" t="s">
        <v>738</v>
      </c>
      <c r="J127" s="240">
        <v>15</v>
      </c>
      <c r="K127" s="281"/>
    </row>
    <row r="128" spans="2:11" ht="15" customHeight="1">
      <c r="B128" s="279"/>
      <c r="C128" s="261" t="s">
        <v>749</v>
      </c>
      <c r="D128" s="261"/>
      <c r="E128" s="261"/>
      <c r="F128" s="262" t="s">
        <v>742</v>
      </c>
      <c r="G128" s="261"/>
      <c r="H128" s="261" t="s">
        <v>750</v>
      </c>
      <c r="I128" s="261" t="s">
        <v>738</v>
      </c>
      <c r="J128" s="261">
        <v>15</v>
      </c>
      <c r="K128" s="281"/>
    </row>
    <row r="129" spans="2:11" ht="15" customHeight="1">
      <c r="B129" s="279"/>
      <c r="C129" s="261" t="s">
        <v>751</v>
      </c>
      <c r="D129" s="261"/>
      <c r="E129" s="261"/>
      <c r="F129" s="262" t="s">
        <v>742</v>
      </c>
      <c r="G129" s="261"/>
      <c r="H129" s="261" t="s">
        <v>752</v>
      </c>
      <c r="I129" s="261" t="s">
        <v>738</v>
      </c>
      <c r="J129" s="261">
        <v>20</v>
      </c>
      <c r="K129" s="281"/>
    </row>
    <row r="130" spans="2:11" ht="15" customHeight="1">
      <c r="B130" s="279"/>
      <c r="C130" s="261" t="s">
        <v>753</v>
      </c>
      <c r="D130" s="261"/>
      <c r="E130" s="261"/>
      <c r="F130" s="262" t="s">
        <v>742</v>
      </c>
      <c r="G130" s="261"/>
      <c r="H130" s="261" t="s">
        <v>754</v>
      </c>
      <c r="I130" s="261" t="s">
        <v>738</v>
      </c>
      <c r="J130" s="261">
        <v>20</v>
      </c>
      <c r="K130" s="281"/>
    </row>
    <row r="131" spans="2:11" ht="15" customHeight="1">
      <c r="B131" s="279"/>
      <c r="C131" s="240" t="s">
        <v>741</v>
      </c>
      <c r="D131" s="240"/>
      <c r="E131" s="240"/>
      <c r="F131" s="259" t="s">
        <v>742</v>
      </c>
      <c r="G131" s="240"/>
      <c r="H131" s="240" t="s">
        <v>775</v>
      </c>
      <c r="I131" s="240" t="s">
        <v>738</v>
      </c>
      <c r="J131" s="240">
        <v>50</v>
      </c>
      <c r="K131" s="281"/>
    </row>
    <row r="132" spans="2:11" ht="15" customHeight="1">
      <c r="B132" s="279"/>
      <c r="C132" s="240" t="s">
        <v>755</v>
      </c>
      <c r="D132" s="240"/>
      <c r="E132" s="240"/>
      <c r="F132" s="259" t="s">
        <v>742</v>
      </c>
      <c r="G132" s="240"/>
      <c r="H132" s="240" t="s">
        <v>775</v>
      </c>
      <c r="I132" s="240" t="s">
        <v>738</v>
      </c>
      <c r="J132" s="240">
        <v>50</v>
      </c>
      <c r="K132" s="281"/>
    </row>
    <row r="133" spans="2:11" ht="15" customHeight="1">
      <c r="B133" s="279"/>
      <c r="C133" s="240" t="s">
        <v>761</v>
      </c>
      <c r="D133" s="240"/>
      <c r="E133" s="240"/>
      <c r="F133" s="259" t="s">
        <v>742</v>
      </c>
      <c r="G133" s="240"/>
      <c r="H133" s="240" t="s">
        <v>775</v>
      </c>
      <c r="I133" s="240" t="s">
        <v>738</v>
      </c>
      <c r="J133" s="240">
        <v>50</v>
      </c>
      <c r="K133" s="281"/>
    </row>
    <row r="134" spans="2:11" ht="15" customHeight="1">
      <c r="B134" s="279"/>
      <c r="C134" s="240" t="s">
        <v>763</v>
      </c>
      <c r="D134" s="240"/>
      <c r="E134" s="240"/>
      <c r="F134" s="259" t="s">
        <v>742</v>
      </c>
      <c r="G134" s="240"/>
      <c r="H134" s="240" t="s">
        <v>775</v>
      </c>
      <c r="I134" s="240" t="s">
        <v>738</v>
      </c>
      <c r="J134" s="240">
        <v>50</v>
      </c>
      <c r="K134" s="281"/>
    </row>
    <row r="135" spans="2:11" ht="15" customHeight="1">
      <c r="B135" s="279"/>
      <c r="C135" s="240" t="s">
        <v>149</v>
      </c>
      <c r="D135" s="240"/>
      <c r="E135" s="240"/>
      <c r="F135" s="259" t="s">
        <v>742</v>
      </c>
      <c r="G135" s="240"/>
      <c r="H135" s="240" t="s">
        <v>788</v>
      </c>
      <c r="I135" s="240" t="s">
        <v>738</v>
      </c>
      <c r="J135" s="240">
        <v>255</v>
      </c>
      <c r="K135" s="281"/>
    </row>
    <row r="136" spans="2:11" ht="15" customHeight="1">
      <c r="B136" s="279"/>
      <c r="C136" s="240" t="s">
        <v>765</v>
      </c>
      <c r="D136" s="240"/>
      <c r="E136" s="240"/>
      <c r="F136" s="259" t="s">
        <v>736</v>
      </c>
      <c r="G136" s="240"/>
      <c r="H136" s="240" t="s">
        <v>789</v>
      </c>
      <c r="I136" s="240" t="s">
        <v>767</v>
      </c>
      <c r="J136" s="240"/>
      <c r="K136" s="281"/>
    </row>
    <row r="137" spans="2:11" ht="15" customHeight="1">
      <c r="B137" s="279"/>
      <c r="C137" s="240" t="s">
        <v>768</v>
      </c>
      <c r="D137" s="240"/>
      <c r="E137" s="240"/>
      <c r="F137" s="259" t="s">
        <v>736</v>
      </c>
      <c r="G137" s="240"/>
      <c r="H137" s="240" t="s">
        <v>790</v>
      </c>
      <c r="I137" s="240" t="s">
        <v>770</v>
      </c>
      <c r="J137" s="240"/>
      <c r="K137" s="281"/>
    </row>
    <row r="138" spans="2:11" ht="15" customHeight="1">
      <c r="B138" s="279"/>
      <c r="C138" s="240" t="s">
        <v>771</v>
      </c>
      <c r="D138" s="240"/>
      <c r="E138" s="240"/>
      <c r="F138" s="259" t="s">
        <v>736</v>
      </c>
      <c r="G138" s="240"/>
      <c r="H138" s="240" t="s">
        <v>771</v>
      </c>
      <c r="I138" s="240" t="s">
        <v>770</v>
      </c>
      <c r="J138" s="240"/>
      <c r="K138" s="281"/>
    </row>
    <row r="139" spans="2:11" ht="15" customHeight="1">
      <c r="B139" s="279"/>
      <c r="C139" s="240" t="s">
        <v>38</v>
      </c>
      <c r="D139" s="240"/>
      <c r="E139" s="240"/>
      <c r="F139" s="259" t="s">
        <v>736</v>
      </c>
      <c r="G139" s="240"/>
      <c r="H139" s="240" t="s">
        <v>791</v>
      </c>
      <c r="I139" s="240" t="s">
        <v>770</v>
      </c>
      <c r="J139" s="240"/>
      <c r="K139" s="281"/>
    </row>
    <row r="140" spans="2:11" ht="15" customHeight="1">
      <c r="B140" s="279"/>
      <c r="C140" s="240" t="s">
        <v>792</v>
      </c>
      <c r="D140" s="240"/>
      <c r="E140" s="240"/>
      <c r="F140" s="259" t="s">
        <v>736</v>
      </c>
      <c r="G140" s="240"/>
      <c r="H140" s="240" t="s">
        <v>793</v>
      </c>
      <c r="I140" s="240" t="s">
        <v>770</v>
      </c>
      <c r="J140" s="240"/>
      <c r="K140" s="281"/>
    </row>
    <row r="141" spans="2:11" ht="15" customHeight="1">
      <c r="B141" s="282"/>
      <c r="C141" s="283"/>
      <c r="D141" s="283"/>
      <c r="E141" s="283"/>
      <c r="F141" s="283"/>
      <c r="G141" s="283"/>
      <c r="H141" s="283"/>
      <c r="I141" s="283"/>
      <c r="J141" s="283"/>
      <c r="K141" s="284"/>
    </row>
    <row r="142" spans="2:11" ht="18.75" customHeight="1">
      <c r="B142" s="236"/>
      <c r="C142" s="236"/>
      <c r="D142" s="236"/>
      <c r="E142" s="236"/>
      <c r="F142" s="271"/>
      <c r="G142" s="236"/>
      <c r="H142" s="236"/>
      <c r="I142" s="236"/>
      <c r="J142" s="236"/>
      <c r="K142" s="236"/>
    </row>
    <row r="143" spans="2:11" ht="18.75" customHeight="1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</row>
    <row r="144" spans="2:11" ht="7.5" customHeight="1">
      <c r="B144" s="247"/>
      <c r="C144" s="248"/>
      <c r="D144" s="248"/>
      <c r="E144" s="248"/>
      <c r="F144" s="248"/>
      <c r="G144" s="248"/>
      <c r="H144" s="248"/>
      <c r="I144" s="248"/>
      <c r="J144" s="248"/>
      <c r="K144" s="249"/>
    </row>
    <row r="145" spans="2:11" ht="45" customHeight="1">
      <c r="B145" s="250"/>
      <c r="C145" s="355" t="s">
        <v>794</v>
      </c>
      <c r="D145" s="355"/>
      <c r="E145" s="355"/>
      <c r="F145" s="355"/>
      <c r="G145" s="355"/>
      <c r="H145" s="355"/>
      <c r="I145" s="355"/>
      <c r="J145" s="355"/>
      <c r="K145" s="251"/>
    </row>
    <row r="146" spans="2:11" ht="17.25" customHeight="1">
      <c r="B146" s="250"/>
      <c r="C146" s="252" t="s">
        <v>730</v>
      </c>
      <c r="D146" s="252"/>
      <c r="E146" s="252"/>
      <c r="F146" s="252" t="s">
        <v>731</v>
      </c>
      <c r="G146" s="253"/>
      <c r="H146" s="252" t="s">
        <v>144</v>
      </c>
      <c r="I146" s="252" t="s">
        <v>57</v>
      </c>
      <c r="J146" s="252" t="s">
        <v>732</v>
      </c>
      <c r="K146" s="251"/>
    </row>
    <row r="147" spans="2:11" ht="17.25" customHeight="1">
      <c r="B147" s="250"/>
      <c r="C147" s="254" t="s">
        <v>733</v>
      </c>
      <c r="D147" s="254"/>
      <c r="E147" s="254"/>
      <c r="F147" s="255" t="s">
        <v>734</v>
      </c>
      <c r="G147" s="256"/>
      <c r="H147" s="254"/>
      <c r="I147" s="254"/>
      <c r="J147" s="254" t="s">
        <v>735</v>
      </c>
      <c r="K147" s="251"/>
    </row>
    <row r="148" spans="2:11" ht="5.25" customHeight="1">
      <c r="B148" s="260"/>
      <c r="C148" s="257"/>
      <c r="D148" s="257"/>
      <c r="E148" s="257"/>
      <c r="F148" s="257"/>
      <c r="G148" s="258"/>
      <c r="H148" s="257"/>
      <c r="I148" s="257"/>
      <c r="J148" s="257"/>
      <c r="K148" s="281"/>
    </row>
    <row r="149" spans="2:11" ht="15" customHeight="1">
      <c r="B149" s="260"/>
      <c r="C149" s="285" t="s">
        <v>739</v>
      </c>
      <c r="D149" s="240"/>
      <c r="E149" s="240"/>
      <c r="F149" s="286" t="s">
        <v>736</v>
      </c>
      <c r="G149" s="240"/>
      <c r="H149" s="285" t="s">
        <v>775</v>
      </c>
      <c r="I149" s="285" t="s">
        <v>738</v>
      </c>
      <c r="J149" s="285">
        <v>120</v>
      </c>
      <c r="K149" s="281"/>
    </row>
    <row r="150" spans="2:11" ht="15" customHeight="1">
      <c r="B150" s="260"/>
      <c r="C150" s="285" t="s">
        <v>784</v>
      </c>
      <c r="D150" s="240"/>
      <c r="E150" s="240"/>
      <c r="F150" s="286" t="s">
        <v>736</v>
      </c>
      <c r="G150" s="240"/>
      <c r="H150" s="285" t="s">
        <v>795</v>
      </c>
      <c r="I150" s="285" t="s">
        <v>738</v>
      </c>
      <c r="J150" s="285" t="s">
        <v>786</v>
      </c>
      <c r="K150" s="281"/>
    </row>
    <row r="151" spans="2:11" ht="15" customHeight="1">
      <c r="B151" s="260"/>
      <c r="C151" s="285" t="s">
        <v>685</v>
      </c>
      <c r="D151" s="240"/>
      <c r="E151" s="240"/>
      <c r="F151" s="286" t="s">
        <v>736</v>
      </c>
      <c r="G151" s="240"/>
      <c r="H151" s="285" t="s">
        <v>796</v>
      </c>
      <c r="I151" s="285" t="s">
        <v>738</v>
      </c>
      <c r="J151" s="285" t="s">
        <v>786</v>
      </c>
      <c r="K151" s="281"/>
    </row>
    <row r="152" spans="2:11" ht="15" customHeight="1">
      <c r="B152" s="260"/>
      <c r="C152" s="285" t="s">
        <v>741</v>
      </c>
      <c r="D152" s="240"/>
      <c r="E152" s="240"/>
      <c r="F152" s="286" t="s">
        <v>742</v>
      </c>
      <c r="G152" s="240"/>
      <c r="H152" s="285" t="s">
        <v>775</v>
      </c>
      <c r="I152" s="285" t="s">
        <v>738</v>
      </c>
      <c r="J152" s="285">
        <v>50</v>
      </c>
      <c r="K152" s="281"/>
    </row>
    <row r="153" spans="2:11" ht="15" customHeight="1">
      <c r="B153" s="260"/>
      <c r="C153" s="285" t="s">
        <v>744</v>
      </c>
      <c r="D153" s="240"/>
      <c r="E153" s="240"/>
      <c r="F153" s="286" t="s">
        <v>736</v>
      </c>
      <c r="G153" s="240"/>
      <c r="H153" s="285" t="s">
        <v>775</v>
      </c>
      <c r="I153" s="285" t="s">
        <v>746</v>
      </c>
      <c r="J153" s="285"/>
      <c r="K153" s="281"/>
    </row>
    <row r="154" spans="2:11" ht="15" customHeight="1">
      <c r="B154" s="260"/>
      <c r="C154" s="285" t="s">
        <v>755</v>
      </c>
      <c r="D154" s="240"/>
      <c r="E154" s="240"/>
      <c r="F154" s="286" t="s">
        <v>742</v>
      </c>
      <c r="G154" s="240"/>
      <c r="H154" s="285" t="s">
        <v>775</v>
      </c>
      <c r="I154" s="285" t="s">
        <v>738</v>
      </c>
      <c r="J154" s="285">
        <v>50</v>
      </c>
      <c r="K154" s="281"/>
    </row>
    <row r="155" spans="2:11" ht="15" customHeight="1">
      <c r="B155" s="260"/>
      <c r="C155" s="285" t="s">
        <v>763</v>
      </c>
      <c r="D155" s="240"/>
      <c r="E155" s="240"/>
      <c r="F155" s="286" t="s">
        <v>742</v>
      </c>
      <c r="G155" s="240"/>
      <c r="H155" s="285" t="s">
        <v>775</v>
      </c>
      <c r="I155" s="285" t="s">
        <v>738</v>
      </c>
      <c r="J155" s="285">
        <v>50</v>
      </c>
      <c r="K155" s="281"/>
    </row>
    <row r="156" spans="2:11" ht="15" customHeight="1">
      <c r="B156" s="260"/>
      <c r="C156" s="285" t="s">
        <v>761</v>
      </c>
      <c r="D156" s="240"/>
      <c r="E156" s="240"/>
      <c r="F156" s="286" t="s">
        <v>742</v>
      </c>
      <c r="G156" s="240"/>
      <c r="H156" s="285" t="s">
        <v>775</v>
      </c>
      <c r="I156" s="285" t="s">
        <v>738</v>
      </c>
      <c r="J156" s="285">
        <v>50</v>
      </c>
      <c r="K156" s="281"/>
    </row>
    <row r="157" spans="2:11" ht="15" customHeight="1">
      <c r="B157" s="260"/>
      <c r="C157" s="285" t="s">
        <v>121</v>
      </c>
      <c r="D157" s="240"/>
      <c r="E157" s="240"/>
      <c r="F157" s="286" t="s">
        <v>736</v>
      </c>
      <c r="G157" s="240"/>
      <c r="H157" s="285" t="s">
        <v>797</v>
      </c>
      <c r="I157" s="285" t="s">
        <v>738</v>
      </c>
      <c r="J157" s="285" t="s">
        <v>798</v>
      </c>
      <c r="K157" s="281"/>
    </row>
    <row r="158" spans="2:11" ht="15" customHeight="1">
      <c r="B158" s="260"/>
      <c r="C158" s="285" t="s">
        <v>799</v>
      </c>
      <c r="D158" s="240"/>
      <c r="E158" s="240"/>
      <c r="F158" s="286" t="s">
        <v>736</v>
      </c>
      <c r="G158" s="240"/>
      <c r="H158" s="285" t="s">
        <v>800</v>
      </c>
      <c r="I158" s="285" t="s">
        <v>770</v>
      </c>
      <c r="J158" s="285"/>
      <c r="K158" s="281"/>
    </row>
    <row r="159" spans="2:11" ht="15" customHeight="1">
      <c r="B159" s="287"/>
      <c r="C159" s="269"/>
      <c r="D159" s="269"/>
      <c r="E159" s="269"/>
      <c r="F159" s="269"/>
      <c r="G159" s="269"/>
      <c r="H159" s="269"/>
      <c r="I159" s="269"/>
      <c r="J159" s="269"/>
      <c r="K159" s="288"/>
    </row>
    <row r="160" spans="2:11" ht="18.75" customHeight="1">
      <c r="B160" s="236"/>
      <c r="C160" s="240"/>
      <c r="D160" s="240"/>
      <c r="E160" s="240"/>
      <c r="F160" s="259"/>
      <c r="G160" s="240"/>
      <c r="H160" s="240"/>
      <c r="I160" s="240"/>
      <c r="J160" s="240"/>
      <c r="K160" s="236"/>
    </row>
    <row r="161" spans="2:11" ht="18.75" customHeight="1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</row>
    <row r="162" spans="2:11" ht="7.5" customHeight="1">
      <c r="B162" s="228"/>
      <c r="C162" s="229"/>
      <c r="D162" s="229"/>
      <c r="E162" s="229"/>
      <c r="F162" s="229"/>
      <c r="G162" s="229"/>
      <c r="H162" s="229"/>
      <c r="I162" s="229"/>
      <c r="J162" s="229"/>
      <c r="K162" s="230"/>
    </row>
    <row r="163" spans="2:11" ht="45" customHeight="1">
      <c r="B163" s="231"/>
      <c r="C163" s="354" t="s">
        <v>801</v>
      </c>
      <c r="D163" s="354"/>
      <c r="E163" s="354"/>
      <c r="F163" s="354"/>
      <c r="G163" s="354"/>
      <c r="H163" s="354"/>
      <c r="I163" s="354"/>
      <c r="J163" s="354"/>
      <c r="K163" s="232"/>
    </row>
    <row r="164" spans="2:11" ht="17.25" customHeight="1">
      <c r="B164" s="231"/>
      <c r="C164" s="252" t="s">
        <v>730</v>
      </c>
      <c r="D164" s="252"/>
      <c r="E164" s="252"/>
      <c r="F164" s="252" t="s">
        <v>731</v>
      </c>
      <c r="G164" s="289"/>
      <c r="H164" s="290" t="s">
        <v>144</v>
      </c>
      <c r="I164" s="290" t="s">
        <v>57</v>
      </c>
      <c r="J164" s="252" t="s">
        <v>732</v>
      </c>
      <c r="K164" s="232"/>
    </row>
    <row r="165" spans="2:11" ht="17.25" customHeight="1">
      <c r="B165" s="233"/>
      <c r="C165" s="254" t="s">
        <v>733</v>
      </c>
      <c r="D165" s="254"/>
      <c r="E165" s="254"/>
      <c r="F165" s="255" t="s">
        <v>734</v>
      </c>
      <c r="G165" s="291"/>
      <c r="H165" s="292"/>
      <c r="I165" s="292"/>
      <c r="J165" s="254" t="s">
        <v>735</v>
      </c>
      <c r="K165" s="234"/>
    </row>
    <row r="166" spans="2:11" ht="5.25" customHeight="1">
      <c r="B166" s="260"/>
      <c r="C166" s="257"/>
      <c r="D166" s="257"/>
      <c r="E166" s="257"/>
      <c r="F166" s="257"/>
      <c r="G166" s="258"/>
      <c r="H166" s="257"/>
      <c r="I166" s="257"/>
      <c r="J166" s="257"/>
      <c r="K166" s="281"/>
    </row>
    <row r="167" spans="2:11" ht="15" customHeight="1">
      <c r="B167" s="260"/>
      <c r="C167" s="240" t="s">
        <v>739</v>
      </c>
      <c r="D167" s="240"/>
      <c r="E167" s="240"/>
      <c r="F167" s="259" t="s">
        <v>736</v>
      </c>
      <c r="G167" s="240"/>
      <c r="H167" s="240" t="s">
        <v>775</v>
      </c>
      <c r="I167" s="240" t="s">
        <v>738</v>
      </c>
      <c r="J167" s="240">
        <v>120</v>
      </c>
      <c r="K167" s="281"/>
    </row>
    <row r="168" spans="2:11" ht="15" customHeight="1">
      <c r="B168" s="260"/>
      <c r="C168" s="240" t="s">
        <v>784</v>
      </c>
      <c r="D168" s="240"/>
      <c r="E168" s="240"/>
      <c r="F168" s="259" t="s">
        <v>736</v>
      </c>
      <c r="G168" s="240"/>
      <c r="H168" s="240" t="s">
        <v>785</v>
      </c>
      <c r="I168" s="240" t="s">
        <v>738</v>
      </c>
      <c r="J168" s="240" t="s">
        <v>786</v>
      </c>
      <c r="K168" s="281"/>
    </row>
    <row r="169" spans="2:11" ht="15" customHeight="1">
      <c r="B169" s="260"/>
      <c r="C169" s="240" t="s">
        <v>685</v>
      </c>
      <c r="D169" s="240"/>
      <c r="E169" s="240"/>
      <c r="F169" s="259" t="s">
        <v>736</v>
      </c>
      <c r="G169" s="240"/>
      <c r="H169" s="240" t="s">
        <v>802</v>
      </c>
      <c r="I169" s="240" t="s">
        <v>738</v>
      </c>
      <c r="J169" s="240" t="s">
        <v>786</v>
      </c>
      <c r="K169" s="281"/>
    </row>
    <row r="170" spans="2:11" ht="15" customHeight="1">
      <c r="B170" s="260"/>
      <c r="C170" s="240" t="s">
        <v>741</v>
      </c>
      <c r="D170" s="240"/>
      <c r="E170" s="240"/>
      <c r="F170" s="259" t="s">
        <v>742</v>
      </c>
      <c r="G170" s="240"/>
      <c r="H170" s="240" t="s">
        <v>802</v>
      </c>
      <c r="I170" s="240" t="s">
        <v>738</v>
      </c>
      <c r="J170" s="240">
        <v>50</v>
      </c>
      <c r="K170" s="281"/>
    </row>
    <row r="171" spans="2:11" ht="15" customHeight="1">
      <c r="B171" s="260"/>
      <c r="C171" s="240" t="s">
        <v>744</v>
      </c>
      <c r="D171" s="240"/>
      <c r="E171" s="240"/>
      <c r="F171" s="259" t="s">
        <v>736</v>
      </c>
      <c r="G171" s="240"/>
      <c r="H171" s="240" t="s">
        <v>802</v>
      </c>
      <c r="I171" s="240" t="s">
        <v>746</v>
      </c>
      <c r="J171" s="240"/>
      <c r="K171" s="281"/>
    </row>
    <row r="172" spans="2:11" ht="15" customHeight="1">
      <c r="B172" s="260"/>
      <c r="C172" s="240" t="s">
        <v>755</v>
      </c>
      <c r="D172" s="240"/>
      <c r="E172" s="240"/>
      <c r="F172" s="259" t="s">
        <v>742</v>
      </c>
      <c r="G172" s="240"/>
      <c r="H172" s="240" t="s">
        <v>802</v>
      </c>
      <c r="I172" s="240" t="s">
        <v>738</v>
      </c>
      <c r="J172" s="240">
        <v>50</v>
      </c>
      <c r="K172" s="281"/>
    </row>
    <row r="173" spans="2:11" ht="15" customHeight="1">
      <c r="B173" s="260"/>
      <c r="C173" s="240" t="s">
        <v>763</v>
      </c>
      <c r="D173" s="240"/>
      <c r="E173" s="240"/>
      <c r="F173" s="259" t="s">
        <v>742</v>
      </c>
      <c r="G173" s="240"/>
      <c r="H173" s="240" t="s">
        <v>802</v>
      </c>
      <c r="I173" s="240" t="s">
        <v>738</v>
      </c>
      <c r="J173" s="240">
        <v>50</v>
      </c>
      <c r="K173" s="281"/>
    </row>
    <row r="174" spans="2:11" ht="15" customHeight="1">
      <c r="B174" s="260"/>
      <c r="C174" s="240" t="s">
        <v>761</v>
      </c>
      <c r="D174" s="240"/>
      <c r="E174" s="240"/>
      <c r="F174" s="259" t="s">
        <v>742</v>
      </c>
      <c r="G174" s="240"/>
      <c r="H174" s="240" t="s">
        <v>802</v>
      </c>
      <c r="I174" s="240" t="s">
        <v>738</v>
      </c>
      <c r="J174" s="240">
        <v>50</v>
      </c>
      <c r="K174" s="281"/>
    </row>
    <row r="175" spans="2:11" ht="15" customHeight="1">
      <c r="B175" s="260"/>
      <c r="C175" s="240" t="s">
        <v>143</v>
      </c>
      <c r="D175" s="240"/>
      <c r="E175" s="240"/>
      <c r="F175" s="259" t="s">
        <v>736</v>
      </c>
      <c r="G175" s="240"/>
      <c r="H175" s="240" t="s">
        <v>803</v>
      </c>
      <c r="I175" s="240" t="s">
        <v>804</v>
      </c>
      <c r="J175" s="240"/>
      <c r="K175" s="281"/>
    </row>
    <row r="176" spans="2:11" ht="15" customHeight="1">
      <c r="B176" s="260"/>
      <c r="C176" s="240" t="s">
        <v>57</v>
      </c>
      <c r="D176" s="240"/>
      <c r="E176" s="240"/>
      <c r="F176" s="259" t="s">
        <v>736</v>
      </c>
      <c r="G176" s="240"/>
      <c r="H176" s="240" t="s">
        <v>805</v>
      </c>
      <c r="I176" s="240" t="s">
        <v>806</v>
      </c>
      <c r="J176" s="240">
        <v>1</v>
      </c>
      <c r="K176" s="281"/>
    </row>
    <row r="177" spans="2:11" ht="15" customHeight="1">
      <c r="B177" s="260"/>
      <c r="C177" s="240" t="s">
        <v>53</v>
      </c>
      <c r="D177" s="240"/>
      <c r="E177" s="240"/>
      <c r="F177" s="259" t="s">
        <v>736</v>
      </c>
      <c r="G177" s="240"/>
      <c r="H177" s="240" t="s">
        <v>807</v>
      </c>
      <c r="I177" s="240" t="s">
        <v>738</v>
      </c>
      <c r="J177" s="240">
        <v>20</v>
      </c>
      <c r="K177" s="281"/>
    </row>
    <row r="178" spans="2:11" ht="15" customHeight="1">
      <c r="B178" s="260"/>
      <c r="C178" s="240" t="s">
        <v>144</v>
      </c>
      <c r="D178" s="240"/>
      <c r="E178" s="240"/>
      <c r="F178" s="259" t="s">
        <v>736</v>
      </c>
      <c r="G178" s="240"/>
      <c r="H178" s="240" t="s">
        <v>808</v>
      </c>
      <c r="I178" s="240" t="s">
        <v>738</v>
      </c>
      <c r="J178" s="240">
        <v>255</v>
      </c>
      <c r="K178" s="281"/>
    </row>
    <row r="179" spans="2:11" ht="15" customHeight="1">
      <c r="B179" s="260"/>
      <c r="C179" s="240" t="s">
        <v>145</v>
      </c>
      <c r="D179" s="240"/>
      <c r="E179" s="240"/>
      <c r="F179" s="259" t="s">
        <v>736</v>
      </c>
      <c r="G179" s="240"/>
      <c r="H179" s="240" t="s">
        <v>701</v>
      </c>
      <c r="I179" s="240" t="s">
        <v>738</v>
      </c>
      <c r="J179" s="240">
        <v>10</v>
      </c>
      <c r="K179" s="281"/>
    </row>
    <row r="180" spans="2:11" ht="15" customHeight="1">
      <c r="B180" s="260"/>
      <c r="C180" s="240" t="s">
        <v>146</v>
      </c>
      <c r="D180" s="240"/>
      <c r="E180" s="240"/>
      <c r="F180" s="259" t="s">
        <v>736</v>
      </c>
      <c r="G180" s="240"/>
      <c r="H180" s="240" t="s">
        <v>809</v>
      </c>
      <c r="I180" s="240" t="s">
        <v>770</v>
      </c>
      <c r="J180" s="240"/>
      <c r="K180" s="281"/>
    </row>
    <row r="181" spans="2:11" ht="15" customHeight="1">
      <c r="B181" s="260"/>
      <c r="C181" s="240" t="s">
        <v>810</v>
      </c>
      <c r="D181" s="240"/>
      <c r="E181" s="240"/>
      <c r="F181" s="259" t="s">
        <v>736</v>
      </c>
      <c r="G181" s="240"/>
      <c r="H181" s="240" t="s">
        <v>811</v>
      </c>
      <c r="I181" s="240" t="s">
        <v>770</v>
      </c>
      <c r="J181" s="240"/>
      <c r="K181" s="281"/>
    </row>
    <row r="182" spans="2:11" ht="15" customHeight="1">
      <c r="B182" s="260"/>
      <c r="C182" s="240" t="s">
        <v>799</v>
      </c>
      <c r="D182" s="240"/>
      <c r="E182" s="240"/>
      <c r="F182" s="259" t="s">
        <v>736</v>
      </c>
      <c r="G182" s="240"/>
      <c r="H182" s="240" t="s">
        <v>812</v>
      </c>
      <c r="I182" s="240" t="s">
        <v>770</v>
      </c>
      <c r="J182" s="240"/>
      <c r="K182" s="281"/>
    </row>
    <row r="183" spans="2:11" ht="15" customHeight="1">
      <c r="B183" s="260"/>
      <c r="C183" s="240" t="s">
        <v>148</v>
      </c>
      <c r="D183" s="240"/>
      <c r="E183" s="240"/>
      <c r="F183" s="259" t="s">
        <v>742</v>
      </c>
      <c r="G183" s="240"/>
      <c r="H183" s="240" t="s">
        <v>813</v>
      </c>
      <c r="I183" s="240" t="s">
        <v>738</v>
      </c>
      <c r="J183" s="240">
        <v>50</v>
      </c>
      <c r="K183" s="281"/>
    </row>
    <row r="184" spans="2:11" ht="15" customHeight="1">
      <c r="B184" s="260"/>
      <c r="C184" s="240" t="s">
        <v>814</v>
      </c>
      <c r="D184" s="240"/>
      <c r="E184" s="240"/>
      <c r="F184" s="259" t="s">
        <v>742</v>
      </c>
      <c r="G184" s="240"/>
      <c r="H184" s="240" t="s">
        <v>815</v>
      </c>
      <c r="I184" s="240" t="s">
        <v>816</v>
      </c>
      <c r="J184" s="240"/>
      <c r="K184" s="281"/>
    </row>
    <row r="185" spans="2:11" ht="15" customHeight="1">
      <c r="B185" s="260"/>
      <c r="C185" s="240" t="s">
        <v>817</v>
      </c>
      <c r="D185" s="240"/>
      <c r="E185" s="240"/>
      <c r="F185" s="259" t="s">
        <v>742</v>
      </c>
      <c r="G185" s="240"/>
      <c r="H185" s="240" t="s">
        <v>818</v>
      </c>
      <c r="I185" s="240" t="s">
        <v>816</v>
      </c>
      <c r="J185" s="240"/>
      <c r="K185" s="281"/>
    </row>
    <row r="186" spans="2:11" ht="15" customHeight="1">
      <c r="B186" s="260"/>
      <c r="C186" s="240" t="s">
        <v>819</v>
      </c>
      <c r="D186" s="240"/>
      <c r="E186" s="240"/>
      <c r="F186" s="259" t="s">
        <v>742</v>
      </c>
      <c r="G186" s="240"/>
      <c r="H186" s="240" t="s">
        <v>820</v>
      </c>
      <c r="I186" s="240" t="s">
        <v>816</v>
      </c>
      <c r="J186" s="240"/>
      <c r="K186" s="281"/>
    </row>
    <row r="187" spans="2:11" ht="15" customHeight="1">
      <c r="B187" s="260"/>
      <c r="C187" s="293" t="s">
        <v>821</v>
      </c>
      <c r="D187" s="240"/>
      <c r="E187" s="240"/>
      <c r="F187" s="259" t="s">
        <v>742</v>
      </c>
      <c r="G187" s="240"/>
      <c r="H187" s="240" t="s">
        <v>822</v>
      </c>
      <c r="I187" s="240" t="s">
        <v>823</v>
      </c>
      <c r="J187" s="294" t="s">
        <v>824</v>
      </c>
      <c r="K187" s="281"/>
    </row>
    <row r="188" spans="2:11" ht="15" customHeight="1">
      <c r="B188" s="260"/>
      <c r="C188" s="245" t="s">
        <v>42</v>
      </c>
      <c r="D188" s="240"/>
      <c r="E188" s="240"/>
      <c r="F188" s="259" t="s">
        <v>736</v>
      </c>
      <c r="G188" s="240"/>
      <c r="H188" s="236" t="s">
        <v>825</v>
      </c>
      <c r="I188" s="240" t="s">
        <v>826</v>
      </c>
      <c r="J188" s="240"/>
      <c r="K188" s="281"/>
    </row>
    <row r="189" spans="2:11" ht="15" customHeight="1">
      <c r="B189" s="260"/>
      <c r="C189" s="245" t="s">
        <v>827</v>
      </c>
      <c r="D189" s="240"/>
      <c r="E189" s="240"/>
      <c r="F189" s="259" t="s">
        <v>736</v>
      </c>
      <c r="G189" s="240"/>
      <c r="H189" s="240" t="s">
        <v>828</v>
      </c>
      <c r="I189" s="240" t="s">
        <v>770</v>
      </c>
      <c r="J189" s="240"/>
      <c r="K189" s="281"/>
    </row>
    <row r="190" spans="2:11" ht="15" customHeight="1">
      <c r="B190" s="260"/>
      <c r="C190" s="245" t="s">
        <v>829</v>
      </c>
      <c r="D190" s="240"/>
      <c r="E190" s="240"/>
      <c r="F190" s="259" t="s">
        <v>736</v>
      </c>
      <c r="G190" s="240"/>
      <c r="H190" s="240" t="s">
        <v>830</v>
      </c>
      <c r="I190" s="240" t="s">
        <v>770</v>
      </c>
      <c r="J190" s="240"/>
      <c r="K190" s="281"/>
    </row>
    <row r="191" spans="2:11" ht="15" customHeight="1">
      <c r="B191" s="260"/>
      <c r="C191" s="245" t="s">
        <v>831</v>
      </c>
      <c r="D191" s="240"/>
      <c r="E191" s="240"/>
      <c r="F191" s="259" t="s">
        <v>742</v>
      </c>
      <c r="G191" s="240"/>
      <c r="H191" s="240" t="s">
        <v>832</v>
      </c>
      <c r="I191" s="240" t="s">
        <v>770</v>
      </c>
      <c r="J191" s="240"/>
      <c r="K191" s="281"/>
    </row>
    <row r="192" spans="2:11" ht="15" customHeight="1">
      <c r="B192" s="287"/>
      <c r="C192" s="295"/>
      <c r="D192" s="269"/>
      <c r="E192" s="269"/>
      <c r="F192" s="269"/>
      <c r="G192" s="269"/>
      <c r="H192" s="269"/>
      <c r="I192" s="269"/>
      <c r="J192" s="269"/>
      <c r="K192" s="288"/>
    </row>
    <row r="193" spans="2:11" ht="18.75" customHeight="1">
      <c r="B193" s="236"/>
      <c r="C193" s="240"/>
      <c r="D193" s="240"/>
      <c r="E193" s="240"/>
      <c r="F193" s="259"/>
      <c r="G193" s="240"/>
      <c r="H193" s="240"/>
      <c r="I193" s="240"/>
      <c r="J193" s="240"/>
      <c r="K193" s="236"/>
    </row>
    <row r="194" spans="2:11" ht="18.75" customHeight="1">
      <c r="B194" s="236"/>
      <c r="C194" s="240"/>
      <c r="D194" s="240"/>
      <c r="E194" s="240"/>
      <c r="F194" s="259"/>
      <c r="G194" s="240"/>
      <c r="H194" s="240"/>
      <c r="I194" s="240"/>
      <c r="J194" s="240"/>
      <c r="K194" s="236"/>
    </row>
    <row r="195" spans="2:11" ht="18.75" customHeight="1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</row>
    <row r="196" spans="2:11">
      <c r="B196" s="228"/>
      <c r="C196" s="229"/>
      <c r="D196" s="229"/>
      <c r="E196" s="229"/>
      <c r="F196" s="229"/>
      <c r="G196" s="229"/>
      <c r="H196" s="229"/>
      <c r="I196" s="229"/>
      <c r="J196" s="229"/>
      <c r="K196" s="230"/>
    </row>
    <row r="197" spans="2:11" ht="21">
      <c r="B197" s="231"/>
      <c r="C197" s="354" t="s">
        <v>833</v>
      </c>
      <c r="D197" s="354"/>
      <c r="E197" s="354"/>
      <c r="F197" s="354"/>
      <c r="G197" s="354"/>
      <c r="H197" s="354"/>
      <c r="I197" s="354"/>
      <c r="J197" s="354"/>
      <c r="K197" s="232"/>
    </row>
    <row r="198" spans="2:11" ht="25.5" customHeight="1">
      <c r="B198" s="231"/>
      <c r="C198" s="296" t="s">
        <v>834</v>
      </c>
      <c r="D198" s="296"/>
      <c r="E198" s="296"/>
      <c r="F198" s="296" t="s">
        <v>835</v>
      </c>
      <c r="G198" s="297"/>
      <c r="H198" s="353" t="s">
        <v>836</v>
      </c>
      <c r="I198" s="353"/>
      <c r="J198" s="353"/>
      <c r="K198" s="232"/>
    </row>
    <row r="199" spans="2:11" ht="5.25" customHeight="1">
      <c r="B199" s="260"/>
      <c r="C199" s="257"/>
      <c r="D199" s="257"/>
      <c r="E199" s="257"/>
      <c r="F199" s="257"/>
      <c r="G199" s="240"/>
      <c r="H199" s="257"/>
      <c r="I199" s="257"/>
      <c r="J199" s="257"/>
      <c r="K199" s="281"/>
    </row>
    <row r="200" spans="2:11" ht="15" customHeight="1">
      <c r="B200" s="260"/>
      <c r="C200" s="240" t="s">
        <v>826</v>
      </c>
      <c r="D200" s="240"/>
      <c r="E200" s="240"/>
      <c r="F200" s="259" t="s">
        <v>43</v>
      </c>
      <c r="G200" s="240"/>
      <c r="H200" s="351" t="s">
        <v>837</v>
      </c>
      <c r="I200" s="351"/>
      <c r="J200" s="351"/>
      <c r="K200" s="281"/>
    </row>
    <row r="201" spans="2:11" ht="15" customHeight="1">
      <c r="B201" s="260"/>
      <c r="C201" s="266"/>
      <c r="D201" s="240"/>
      <c r="E201" s="240"/>
      <c r="F201" s="259" t="s">
        <v>44</v>
      </c>
      <c r="G201" s="240"/>
      <c r="H201" s="351" t="s">
        <v>838</v>
      </c>
      <c r="I201" s="351"/>
      <c r="J201" s="351"/>
      <c r="K201" s="281"/>
    </row>
    <row r="202" spans="2:11" ht="15" customHeight="1">
      <c r="B202" s="260"/>
      <c r="C202" s="266"/>
      <c r="D202" s="240"/>
      <c r="E202" s="240"/>
      <c r="F202" s="259" t="s">
        <v>47</v>
      </c>
      <c r="G202" s="240"/>
      <c r="H202" s="351" t="s">
        <v>839</v>
      </c>
      <c r="I202" s="351"/>
      <c r="J202" s="351"/>
      <c r="K202" s="281"/>
    </row>
    <row r="203" spans="2:11" ht="15" customHeight="1">
      <c r="B203" s="260"/>
      <c r="C203" s="240"/>
      <c r="D203" s="240"/>
      <c r="E203" s="240"/>
      <c r="F203" s="259" t="s">
        <v>45</v>
      </c>
      <c r="G203" s="240"/>
      <c r="H203" s="351" t="s">
        <v>840</v>
      </c>
      <c r="I203" s="351"/>
      <c r="J203" s="351"/>
      <c r="K203" s="281"/>
    </row>
    <row r="204" spans="2:11" ht="15" customHeight="1">
      <c r="B204" s="260"/>
      <c r="C204" s="240"/>
      <c r="D204" s="240"/>
      <c r="E204" s="240"/>
      <c r="F204" s="259" t="s">
        <v>46</v>
      </c>
      <c r="G204" s="240"/>
      <c r="H204" s="351" t="s">
        <v>841</v>
      </c>
      <c r="I204" s="351"/>
      <c r="J204" s="351"/>
      <c r="K204" s="281"/>
    </row>
    <row r="205" spans="2:11" ht="15" customHeight="1">
      <c r="B205" s="260"/>
      <c r="C205" s="240"/>
      <c r="D205" s="240"/>
      <c r="E205" s="240"/>
      <c r="F205" s="259"/>
      <c r="G205" s="240"/>
      <c r="H205" s="240"/>
      <c r="I205" s="240"/>
      <c r="J205" s="240"/>
      <c r="K205" s="281"/>
    </row>
    <row r="206" spans="2:11" ht="15" customHeight="1">
      <c r="B206" s="260"/>
      <c r="C206" s="240" t="s">
        <v>782</v>
      </c>
      <c r="D206" s="240"/>
      <c r="E206" s="240"/>
      <c r="F206" s="259" t="s">
        <v>79</v>
      </c>
      <c r="G206" s="240"/>
      <c r="H206" s="351" t="s">
        <v>842</v>
      </c>
      <c r="I206" s="351"/>
      <c r="J206" s="351"/>
      <c r="K206" s="281"/>
    </row>
    <row r="207" spans="2:11" ht="15" customHeight="1">
      <c r="B207" s="260"/>
      <c r="C207" s="266"/>
      <c r="D207" s="240"/>
      <c r="E207" s="240"/>
      <c r="F207" s="259" t="s">
        <v>681</v>
      </c>
      <c r="G207" s="240"/>
      <c r="H207" s="351" t="s">
        <v>682</v>
      </c>
      <c r="I207" s="351"/>
      <c r="J207" s="351"/>
      <c r="K207" s="281"/>
    </row>
    <row r="208" spans="2:11" ht="15" customHeight="1">
      <c r="B208" s="260"/>
      <c r="C208" s="240"/>
      <c r="D208" s="240"/>
      <c r="E208" s="240"/>
      <c r="F208" s="259" t="s">
        <v>679</v>
      </c>
      <c r="G208" s="240"/>
      <c r="H208" s="351" t="s">
        <v>843</v>
      </c>
      <c r="I208" s="351"/>
      <c r="J208" s="351"/>
      <c r="K208" s="281"/>
    </row>
    <row r="209" spans="2:11" ht="15" customHeight="1">
      <c r="B209" s="298"/>
      <c r="C209" s="266"/>
      <c r="D209" s="266"/>
      <c r="E209" s="266"/>
      <c r="F209" s="259" t="s">
        <v>683</v>
      </c>
      <c r="G209" s="245"/>
      <c r="H209" s="352" t="s">
        <v>684</v>
      </c>
      <c r="I209" s="352"/>
      <c r="J209" s="352"/>
      <c r="K209" s="299"/>
    </row>
    <row r="210" spans="2:11" ht="15" customHeight="1">
      <c r="B210" s="298"/>
      <c r="C210" s="266"/>
      <c r="D210" s="266"/>
      <c r="E210" s="266"/>
      <c r="F210" s="259" t="s">
        <v>580</v>
      </c>
      <c r="G210" s="245"/>
      <c r="H210" s="352" t="s">
        <v>844</v>
      </c>
      <c r="I210" s="352"/>
      <c r="J210" s="352"/>
      <c r="K210" s="299"/>
    </row>
    <row r="211" spans="2:11" ht="15" customHeight="1">
      <c r="B211" s="298"/>
      <c r="C211" s="266"/>
      <c r="D211" s="266"/>
      <c r="E211" s="266"/>
      <c r="F211" s="300"/>
      <c r="G211" s="245"/>
      <c r="H211" s="301"/>
      <c r="I211" s="301"/>
      <c r="J211" s="301"/>
      <c r="K211" s="299"/>
    </row>
    <row r="212" spans="2:11" ht="15" customHeight="1">
      <c r="B212" s="298"/>
      <c r="C212" s="240" t="s">
        <v>806</v>
      </c>
      <c r="D212" s="266"/>
      <c r="E212" s="266"/>
      <c r="F212" s="259">
        <v>1</v>
      </c>
      <c r="G212" s="245"/>
      <c r="H212" s="352" t="s">
        <v>845</v>
      </c>
      <c r="I212" s="352"/>
      <c r="J212" s="352"/>
      <c r="K212" s="299"/>
    </row>
    <row r="213" spans="2:11" ht="15" customHeight="1">
      <c r="B213" s="298"/>
      <c r="C213" s="266"/>
      <c r="D213" s="266"/>
      <c r="E213" s="266"/>
      <c r="F213" s="259">
        <v>2</v>
      </c>
      <c r="G213" s="245"/>
      <c r="H213" s="352" t="s">
        <v>846</v>
      </c>
      <c r="I213" s="352"/>
      <c r="J213" s="352"/>
      <c r="K213" s="299"/>
    </row>
    <row r="214" spans="2:11" ht="15" customHeight="1">
      <c r="B214" s="298"/>
      <c r="C214" s="266"/>
      <c r="D214" s="266"/>
      <c r="E214" s="266"/>
      <c r="F214" s="259">
        <v>3</v>
      </c>
      <c r="G214" s="245"/>
      <c r="H214" s="352" t="s">
        <v>847</v>
      </c>
      <c r="I214" s="352"/>
      <c r="J214" s="352"/>
      <c r="K214" s="299"/>
    </row>
    <row r="215" spans="2:11" ht="15" customHeight="1">
      <c r="B215" s="298"/>
      <c r="C215" s="266"/>
      <c r="D215" s="266"/>
      <c r="E215" s="266"/>
      <c r="F215" s="259">
        <v>4</v>
      </c>
      <c r="G215" s="245"/>
      <c r="H215" s="352" t="s">
        <v>848</v>
      </c>
      <c r="I215" s="352"/>
      <c r="J215" s="352"/>
      <c r="K215" s="299"/>
    </row>
    <row r="216" spans="2:11" ht="12.75" customHeight="1">
      <c r="B216" s="302"/>
      <c r="C216" s="303"/>
      <c r="D216" s="303"/>
      <c r="E216" s="303"/>
      <c r="F216" s="303"/>
      <c r="G216" s="303"/>
      <c r="H216" s="303"/>
      <c r="I216" s="303"/>
      <c r="J216" s="303"/>
      <c r="K216" s="304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002 - Soupis prací - čp. ...</vt:lpstr>
      <vt:lpstr>003 - Soupis prací čp. 73</vt:lpstr>
      <vt:lpstr>Pokyny pro vyplnění</vt:lpstr>
      <vt:lpstr>'002 - Soupis prací - čp. ...'!Názvy_tisku</vt:lpstr>
      <vt:lpstr>'003 - Soupis prací čp. 73'!Názvy_tisku</vt:lpstr>
      <vt:lpstr>'Rekapitulace stavby'!Názvy_tisku</vt:lpstr>
      <vt:lpstr>'002 - Soupis prací - čp. ...'!Oblast_tisku</vt:lpstr>
      <vt:lpstr>'003 - Soupis prací čp. 73'!Oblast_tisku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DESKTOP-R8FN99I\Kasperova</dc:creator>
  <cp:lastModifiedBy>starost</cp:lastModifiedBy>
  <dcterms:created xsi:type="dcterms:W3CDTF">2018-02-05T11:22:50Z</dcterms:created>
  <dcterms:modified xsi:type="dcterms:W3CDTF">2018-02-05T13:20:27Z</dcterms:modified>
</cp:coreProperties>
</file>