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630" windowWidth="13095" windowHeight="11445"/>
  </bookViews>
  <sheets>
    <sheet name="Rekapitulace stavby" sheetId="1" r:id="rId1"/>
    <sheet name="SO 01 - Stoka A a A1" sheetId="2" r:id="rId2"/>
    <sheet name="SO 02 - Stoka B" sheetId="3" r:id="rId3"/>
  </sheets>
  <definedNames>
    <definedName name="_xlnm.Print_Titles" localSheetId="0">'Rekapitulace stavby'!$85:$85</definedName>
    <definedName name="_xlnm.Print_Titles" localSheetId="1">'SO 01 - Stoka A a A1'!$116:$116</definedName>
    <definedName name="_xlnm.Print_Titles" localSheetId="2">'SO 02 - Stoka B'!$116:$116</definedName>
    <definedName name="_xlnm.Print_Area" localSheetId="0">'Rekapitulace stavby'!$C$4:$AP$70,'Rekapitulace stavby'!$C$76:$AP$93</definedName>
    <definedName name="_xlnm.Print_Area" localSheetId="1">'SO 01 - Stoka A a A1'!$C$4:$Q$70,'SO 01 - Stoka A a A1'!$C$76:$Q$100,'SO 01 - Stoka A a A1'!$C$106:$Q$231</definedName>
    <definedName name="_xlnm.Print_Area" localSheetId="2">'SO 02 - Stoka B'!$C$4:$Q$70,'SO 02 - Stoka B'!$C$76:$Q$100,'SO 02 - Stoka B'!$C$106:$Q$230</definedName>
  </definedNames>
  <calcPr calcId="125725"/>
</workbook>
</file>

<file path=xl/calcChain.xml><?xml version="1.0" encoding="utf-8"?>
<calcChain xmlns="http://schemas.openxmlformats.org/spreadsheetml/2006/main">
  <c r="AY89" i="1"/>
  <c r="AX89"/>
  <c r="BI230" i="3"/>
  <c r="BH230"/>
  <c r="BG230"/>
  <c r="BF230"/>
  <c r="AA230"/>
  <c r="AA229" s="1"/>
  <c r="Y230"/>
  <c r="Y229" s="1"/>
  <c r="W230"/>
  <c r="W229" s="1"/>
  <c r="BK230"/>
  <c r="BK229" s="1"/>
  <c r="N229" s="1"/>
  <c r="N96" s="1"/>
  <c r="N230"/>
  <c r="BE230" s="1"/>
  <c r="BI228"/>
  <c r="BH228"/>
  <c r="BG228"/>
  <c r="BF228"/>
  <c r="AA228"/>
  <c r="AA227" s="1"/>
  <c r="Y228"/>
  <c r="Y227" s="1"/>
  <c r="W228"/>
  <c r="W227" s="1"/>
  <c r="BK228"/>
  <c r="BK227" s="1"/>
  <c r="N227" s="1"/>
  <c r="N95" s="1"/>
  <c r="N228"/>
  <c r="BE228" s="1"/>
  <c r="BI226"/>
  <c r="BH226"/>
  <c r="BG226"/>
  <c r="BF226"/>
  <c r="AA226"/>
  <c r="Y226"/>
  <c r="W226"/>
  <c r="BK226"/>
  <c r="N226"/>
  <c r="BE226" s="1"/>
  <c r="BI225"/>
  <c r="BH225"/>
  <c r="BG225"/>
  <c r="BF225"/>
  <c r="BE225"/>
  <c r="AA225"/>
  <c r="Y225"/>
  <c r="W225"/>
  <c r="BK225"/>
  <c r="N225"/>
  <c r="BI223"/>
  <c r="BH223"/>
  <c r="BG223"/>
  <c r="BF223"/>
  <c r="BE223"/>
  <c r="AA223"/>
  <c r="Y223"/>
  <c r="W223"/>
  <c r="BK223"/>
  <c r="N223"/>
  <c r="BI222"/>
  <c r="BH222"/>
  <c r="BG222"/>
  <c r="BF222"/>
  <c r="BE222"/>
  <c r="AA222"/>
  <c r="Y222"/>
  <c r="W222"/>
  <c r="BK222"/>
  <c r="N222"/>
  <c r="BI220"/>
  <c r="BH220"/>
  <c r="BG220"/>
  <c r="BF220"/>
  <c r="BE220"/>
  <c r="AA220"/>
  <c r="Y220"/>
  <c r="W220"/>
  <c r="BK220"/>
  <c r="N220"/>
  <c r="BI219"/>
  <c r="BH219"/>
  <c r="BG219"/>
  <c r="BF219"/>
  <c r="BE219"/>
  <c r="AA219"/>
  <c r="Y219"/>
  <c r="W219"/>
  <c r="BK219"/>
  <c r="N219"/>
  <c r="BI217"/>
  <c r="BH217"/>
  <c r="BG217"/>
  <c r="BF217"/>
  <c r="BE217"/>
  <c r="AA217"/>
  <c r="AA216" s="1"/>
  <c r="Y217"/>
  <c r="Y216" s="1"/>
  <c r="W217"/>
  <c r="W216" s="1"/>
  <c r="BK217"/>
  <c r="BK216" s="1"/>
  <c r="N216" s="1"/>
  <c r="N94" s="1"/>
  <c r="N217"/>
  <c r="BI215"/>
  <c r="BH215"/>
  <c r="BG215"/>
  <c r="BF215"/>
  <c r="AA215"/>
  <c r="Y215"/>
  <c r="W215"/>
  <c r="BK215"/>
  <c r="N215"/>
  <c r="BE215" s="1"/>
  <c r="BI214"/>
  <c r="BH214"/>
  <c r="BG214"/>
  <c r="BF214"/>
  <c r="AA214"/>
  <c r="Y214"/>
  <c r="W214"/>
  <c r="BK214"/>
  <c r="N214"/>
  <c r="BE214" s="1"/>
  <c r="BI213"/>
  <c r="BH213"/>
  <c r="BG213"/>
  <c r="BF213"/>
  <c r="AA213"/>
  <c r="Y213"/>
  <c r="W213"/>
  <c r="BK213"/>
  <c r="N213"/>
  <c r="BE213" s="1"/>
  <c r="BI212"/>
  <c r="BH212"/>
  <c r="BG212"/>
  <c r="BF212"/>
  <c r="AA212"/>
  <c r="Y212"/>
  <c r="W212"/>
  <c r="BK212"/>
  <c r="N212"/>
  <c r="BE212" s="1"/>
  <c r="BI211"/>
  <c r="BH211"/>
  <c r="BG211"/>
  <c r="BF211"/>
  <c r="AA211"/>
  <c r="Y211"/>
  <c r="W211"/>
  <c r="BK211"/>
  <c r="N211"/>
  <c r="BE211" s="1"/>
  <c r="BI210"/>
  <c r="BH210"/>
  <c r="BG210"/>
  <c r="BF210"/>
  <c r="AA210"/>
  <c r="Y210"/>
  <c r="W210"/>
  <c r="BK210"/>
  <c r="N210"/>
  <c r="BE210" s="1"/>
  <c r="BI209"/>
  <c r="BH209"/>
  <c r="BG209"/>
  <c r="BF209"/>
  <c r="AA209"/>
  <c r="Y209"/>
  <c r="W209"/>
  <c r="BK209"/>
  <c r="N209"/>
  <c r="BE209" s="1"/>
  <c r="BI208"/>
  <c r="BH208"/>
  <c r="BG208"/>
  <c r="BF208"/>
  <c r="AA208"/>
  <c r="Y208"/>
  <c r="W208"/>
  <c r="BK208"/>
  <c r="N208"/>
  <c r="BE208" s="1"/>
  <c r="BI207"/>
  <c r="BH207"/>
  <c r="BG207"/>
  <c r="BF207"/>
  <c r="AA207"/>
  <c r="Y207"/>
  <c r="W207"/>
  <c r="BK207"/>
  <c r="N207"/>
  <c r="BE207" s="1"/>
  <c r="BI206"/>
  <c r="BH206"/>
  <c r="BG206"/>
  <c r="BF206"/>
  <c r="AA206"/>
  <c r="Y206"/>
  <c r="W206"/>
  <c r="BK206"/>
  <c r="N206"/>
  <c r="BE206" s="1"/>
  <c r="BI205"/>
  <c r="BH205"/>
  <c r="BG205"/>
  <c r="BF205"/>
  <c r="AA205"/>
  <c r="Y205"/>
  <c r="W205"/>
  <c r="BK205"/>
  <c r="N205"/>
  <c r="BE205" s="1"/>
  <c r="BI204"/>
  <c r="BH204"/>
  <c r="BG204"/>
  <c r="BF204"/>
  <c r="AA204"/>
  <c r="Y204"/>
  <c r="W204"/>
  <c r="BK204"/>
  <c r="N204"/>
  <c r="BE204" s="1"/>
  <c r="BI203"/>
  <c r="BH203"/>
  <c r="BG203"/>
  <c r="BF203"/>
  <c r="AA203"/>
  <c r="Y203"/>
  <c r="W203"/>
  <c r="BK203"/>
  <c r="N203"/>
  <c r="BE203" s="1"/>
  <c r="BI202"/>
  <c r="BH202"/>
  <c r="BG202"/>
  <c r="BF202"/>
  <c r="AA202"/>
  <c r="Y202"/>
  <c r="W202"/>
  <c r="BK202"/>
  <c r="N202"/>
  <c r="BE202" s="1"/>
  <c r="BI201"/>
  <c r="BH201"/>
  <c r="BG201"/>
  <c r="BF201"/>
  <c r="AA201"/>
  <c r="Y201"/>
  <c r="W201"/>
  <c r="BK201"/>
  <c r="N201"/>
  <c r="BE201" s="1"/>
  <c r="BI200"/>
  <c r="BH200"/>
  <c r="BG200"/>
  <c r="BF200"/>
  <c r="AA200"/>
  <c r="Y200"/>
  <c r="W200"/>
  <c r="BK200"/>
  <c r="N200"/>
  <c r="BE200" s="1"/>
  <c r="BI199"/>
  <c r="BH199"/>
  <c r="BG199"/>
  <c r="BF199"/>
  <c r="BE199"/>
  <c r="AA199"/>
  <c r="Y199"/>
  <c r="W199"/>
  <c r="BK199"/>
  <c r="N199"/>
  <c r="BI198"/>
  <c r="BH198"/>
  <c r="BG198"/>
  <c r="BF198"/>
  <c r="BE198"/>
  <c r="AA198"/>
  <c r="Y198"/>
  <c r="W198"/>
  <c r="BK198"/>
  <c r="N198"/>
  <c r="BI197"/>
  <c r="BH197"/>
  <c r="BG197"/>
  <c r="BF197"/>
  <c r="BE197"/>
  <c r="AA197"/>
  <c r="Y197"/>
  <c r="W197"/>
  <c r="BK197"/>
  <c r="N197"/>
  <c r="BI196"/>
  <c r="BH196"/>
  <c r="BG196"/>
  <c r="BF196"/>
  <c r="BE196"/>
  <c r="AA196"/>
  <c r="Y196"/>
  <c r="W196"/>
  <c r="BK196"/>
  <c r="N196"/>
  <c r="BI195"/>
  <c r="BH195"/>
  <c r="BG195"/>
  <c r="BF195"/>
  <c r="BE195"/>
  <c r="AA195"/>
  <c r="Y195"/>
  <c r="W195"/>
  <c r="BK195"/>
  <c r="N195"/>
  <c r="BI194"/>
  <c r="BH194"/>
  <c r="BG194"/>
  <c r="BF194"/>
  <c r="BE194"/>
  <c r="AA194"/>
  <c r="Y194"/>
  <c r="W194"/>
  <c r="BK194"/>
  <c r="N194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91"/>
  <c r="BH191"/>
  <c r="BG191"/>
  <c r="BF191"/>
  <c r="BE191"/>
  <c r="AA191"/>
  <c r="Y191"/>
  <c r="W191"/>
  <c r="BK191"/>
  <c r="N191"/>
  <c r="BI190"/>
  <c r="BH190"/>
  <c r="BG190"/>
  <c r="BF190"/>
  <c r="BE190"/>
  <c r="AA190"/>
  <c r="Y190"/>
  <c r="W190"/>
  <c r="BK190"/>
  <c r="N190"/>
  <c r="BI189"/>
  <c r="BH189"/>
  <c r="BG189"/>
  <c r="BF189"/>
  <c r="BE189"/>
  <c r="AA189"/>
  <c r="Y189"/>
  <c r="W189"/>
  <c r="BK189"/>
  <c r="N189"/>
  <c r="BI188"/>
  <c r="BH188"/>
  <c r="BG188"/>
  <c r="BF188"/>
  <c r="BE188"/>
  <c r="AA188"/>
  <c r="Y188"/>
  <c r="W188"/>
  <c r="BK188"/>
  <c r="N188"/>
  <c r="BI187"/>
  <c r="BH187"/>
  <c r="BG187"/>
  <c r="BF187"/>
  <c r="BE187"/>
  <c r="AA187"/>
  <c r="Y187"/>
  <c r="W187"/>
  <c r="BK187"/>
  <c r="N187"/>
  <c r="BI186"/>
  <c r="BH186"/>
  <c r="BG186"/>
  <c r="BF186"/>
  <c r="BE186"/>
  <c r="AA186"/>
  <c r="Y186"/>
  <c r="W186"/>
  <c r="BK186"/>
  <c r="N186"/>
  <c r="BI185"/>
  <c r="BH185"/>
  <c r="BG185"/>
  <c r="BF185"/>
  <c r="BE185"/>
  <c r="AA185"/>
  <c r="Y185"/>
  <c r="W185"/>
  <c r="BK185"/>
  <c r="N185"/>
  <c r="BI184"/>
  <c r="BH184"/>
  <c r="BG184"/>
  <c r="BF184"/>
  <c r="BE184"/>
  <c r="AA184"/>
  <c r="Y184"/>
  <c r="W184"/>
  <c r="BK184"/>
  <c r="N184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N182"/>
  <c r="BI181"/>
  <c r="BH181"/>
  <c r="BG181"/>
  <c r="BF181"/>
  <c r="BE181"/>
  <c r="AA181"/>
  <c r="Y181"/>
  <c r="W181"/>
  <c r="BK181"/>
  <c r="N181"/>
  <c r="BI180"/>
  <c r="BH180"/>
  <c r="BG180"/>
  <c r="BF180"/>
  <c r="BE180"/>
  <c r="AA180"/>
  <c r="Y180"/>
  <c r="W180"/>
  <c r="BK180"/>
  <c r="N180"/>
  <c r="BI179"/>
  <c r="BH179"/>
  <c r="BG179"/>
  <c r="BF179"/>
  <c r="BE179"/>
  <c r="AA179"/>
  <c r="Y179"/>
  <c r="W179"/>
  <c r="BK179"/>
  <c r="N179"/>
  <c r="BI178"/>
  <c r="BH178"/>
  <c r="BG178"/>
  <c r="BF178"/>
  <c r="BE178"/>
  <c r="AA178"/>
  <c r="Y178"/>
  <c r="W178"/>
  <c r="BK178"/>
  <c r="N178"/>
  <c r="BI177"/>
  <c r="BH177"/>
  <c r="BG177"/>
  <c r="BF177"/>
  <c r="BE177"/>
  <c r="AA177"/>
  <c r="Y177"/>
  <c r="W177"/>
  <c r="BK177"/>
  <c r="N177"/>
  <c r="BI176"/>
  <c r="BH176"/>
  <c r="BG176"/>
  <c r="BF176"/>
  <c r="BE176"/>
  <c r="AA176"/>
  <c r="Y176"/>
  <c r="W176"/>
  <c r="BK176"/>
  <c r="N176"/>
  <c r="BI175"/>
  <c r="BH175"/>
  <c r="BG175"/>
  <c r="BF175"/>
  <c r="BE175"/>
  <c r="AA175"/>
  <c r="Y175"/>
  <c r="W175"/>
  <c r="BK175"/>
  <c r="N175"/>
  <c r="BI174"/>
  <c r="BH174"/>
  <c r="BG174"/>
  <c r="BF174"/>
  <c r="BE174"/>
  <c r="AA174"/>
  <c r="Y174"/>
  <c r="W174"/>
  <c r="BK174"/>
  <c r="N174"/>
  <c r="BI173"/>
  <c r="BH173"/>
  <c r="BG173"/>
  <c r="BF173"/>
  <c r="BE173"/>
  <c r="AA173"/>
  <c r="Y173"/>
  <c r="W173"/>
  <c r="BK173"/>
  <c r="N173"/>
  <c r="BI172"/>
  <c r="BH172"/>
  <c r="BG172"/>
  <c r="BF172"/>
  <c r="BE172"/>
  <c r="AA172"/>
  <c r="Y172"/>
  <c r="W172"/>
  <c r="BK172"/>
  <c r="N172"/>
  <c r="BI170"/>
  <c r="BH170"/>
  <c r="BG170"/>
  <c r="BF170"/>
  <c r="BE170"/>
  <c r="AA170"/>
  <c r="Y170"/>
  <c r="W170"/>
  <c r="BK170"/>
  <c r="N170"/>
  <c r="BI169"/>
  <c r="BH169"/>
  <c r="BG169"/>
  <c r="BF169"/>
  <c r="BE169"/>
  <c r="AA169"/>
  <c r="Y169"/>
  <c r="W169"/>
  <c r="BK169"/>
  <c r="N169"/>
  <c r="BI168"/>
  <c r="BH168"/>
  <c r="BG168"/>
  <c r="BF168"/>
  <c r="BE168"/>
  <c r="AA168"/>
  <c r="Y168"/>
  <c r="W168"/>
  <c r="BK168"/>
  <c r="N168"/>
  <c r="BI167"/>
  <c r="BH167"/>
  <c r="BG167"/>
  <c r="BF167"/>
  <c r="BE167"/>
  <c r="AA167"/>
  <c r="Y167"/>
  <c r="W167"/>
  <c r="BK167"/>
  <c r="N167"/>
  <c r="BI166"/>
  <c r="BH166"/>
  <c r="BG166"/>
  <c r="BF166"/>
  <c r="BE166"/>
  <c r="AA166"/>
  <c r="AA165" s="1"/>
  <c r="Y166"/>
  <c r="Y165" s="1"/>
  <c r="W166"/>
  <c r="W165" s="1"/>
  <c r="BK166"/>
  <c r="BK165" s="1"/>
  <c r="N165" s="1"/>
  <c r="N93" s="1"/>
  <c r="N166"/>
  <c r="BI164"/>
  <c r="BH164"/>
  <c r="BG164"/>
  <c r="BF164"/>
  <c r="AA164"/>
  <c r="AA163" s="1"/>
  <c r="Y164"/>
  <c r="Y163" s="1"/>
  <c r="W164"/>
  <c r="W163" s="1"/>
  <c r="BK164"/>
  <c r="BK163" s="1"/>
  <c r="N163" s="1"/>
  <c r="N92" s="1"/>
  <c r="N164"/>
  <c r="BE164" s="1"/>
  <c r="BI160"/>
  <c r="BH160"/>
  <c r="BG160"/>
  <c r="BF160"/>
  <c r="AA160"/>
  <c r="Y160"/>
  <c r="W160"/>
  <c r="BK160"/>
  <c r="N160"/>
  <c r="BE160" s="1"/>
  <c r="BI158"/>
  <c r="BH158"/>
  <c r="BG158"/>
  <c r="BF158"/>
  <c r="AA158"/>
  <c r="AA157" s="1"/>
  <c r="Y158"/>
  <c r="Y157" s="1"/>
  <c r="W158"/>
  <c r="W157" s="1"/>
  <c r="BK158"/>
  <c r="BK157" s="1"/>
  <c r="N157" s="1"/>
  <c r="N91" s="1"/>
  <c r="N158"/>
  <c r="BE158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4"/>
  <c r="BH154"/>
  <c r="BG154"/>
  <c r="BF154"/>
  <c r="AA154"/>
  <c r="Y154"/>
  <c r="W154"/>
  <c r="BK154"/>
  <c r="N154"/>
  <c r="BE154" s="1"/>
  <c r="BI151"/>
  <c r="BH151"/>
  <c r="BG151"/>
  <c r="BF151"/>
  <c r="AA151"/>
  <c r="Y151"/>
  <c r="W151"/>
  <c r="BK151"/>
  <c r="N151"/>
  <c r="BE151" s="1"/>
  <c r="BI150"/>
  <c r="BH150"/>
  <c r="BG150"/>
  <c r="BF150"/>
  <c r="AA150"/>
  <c r="Y150"/>
  <c r="W150"/>
  <c r="BK150"/>
  <c r="N150"/>
  <c r="BE150" s="1"/>
  <c r="BI149"/>
  <c r="BH149"/>
  <c r="BG149"/>
  <c r="BF149"/>
  <c r="AA149"/>
  <c r="Y149"/>
  <c r="W149"/>
  <c r="BK149"/>
  <c r="N149"/>
  <c r="BE149" s="1"/>
  <c r="BI147"/>
  <c r="BH147"/>
  <c r="BG147"/>
  <c r="BF147"/>
  <c r="AA147"/>
  <c r="Y147"/>
  <c r="W147"/>
  <c r="BK147"/>
  <c r="N147"/>
  <c r="BE147" s="1"/>
  <c r="BI144"/>
  <c r="BH144"/>
  <c r="BG144"/>
  <c r="BF144"/>
  <c r="AA144"/>
  <c r="Y144"/>
  <c r="W144"/>
  <c r="BK144"/>
  <c r="N144"/>
  <c r="BE144" s="1"/>
  <c r="BI142"/>
  <c r="BH142"/>
  <c r="BG142"/>
  <c r="BF142"/>
  <c r="AA142"/>
  <c r="Y142"/>
  <c r="W142"/>
  <c r="BK142"/>
  <c r="N142"/>
  <c r="BE142" s="1"/>
  <c r="BI140"/>
  <c r="BH140"/>
  <c r="BG140"/>
  <c r="BF140"/>
  <c r="AA140"/>
  <c r="Y140"/>
  <c r="W140"/>
  <c r="BK140"/>
  <c r="N140"/>
  <c r="BE140" s="1"/>
  <c r="BI139"/>
  <c r="BH139"/>
  <c r="BG139"/>
  <c r="BF139"/>
  <c r="AA139"/>
  <c r="Y139"/>
  <c r="W139"/>
  <c r="BK139"/>
  <c r="N139"/>
  <c r="BE139" s="1"/>
  <c r="BI136"/>
  <c r="BH136"/>
  <c r="BG136"/>
  <c r="BF136"/>
  <c r="AA136"/>
  <c r="Y136"/>
  <c r="W136"/>
  <c r="BK136"/>
  <c r="N136"/>
  <c r="BE136" s="1"/>
  <c r="BI133"/>
  <c r="BH133"/>
  <c r="BG133"/>
  <c r="BF133"/>
  <c r="AA133"/>
  <c r="Y133"/>
  <c r="W133"/>
  <c r="BK133"/>
  <c r="N133"/>
  <c r="BE133" s="1"/>
  <c r="BI130"/>
  <c r="BH130"/>
  <c r="BG130"/>
  <c r="BF130"/>
  <c r="AA130"/>
  <c r="Y130"/>
  <c r="W130"/>
  <c r="BK130"/>
  <c r="N130"/>
  <c r="BE130" s="1"/>
  <c r="BI128"/>
  <c r="BH128"/>
  <c r="BG128"/>
  <c r="BF128"/>
  <c r="AA128"/>
  <c r="Y128"/>
  <c r="W128"/>
  <c r="BK128"/>
  <c r="N128"/>
  <c r="BE128" s="1"/>
  <c r="BI125"/>
  <c r="BH125"/>
  <c r="BG125"/>
  <c r="BF125"/>
  <c r="AA125"/>
  <c r="Y125"/>
  <c r="W125"/>
  <c r="BK125"/>
  <c r="N125"/>
  <c r="BE125" s="1"/>
  <c r="BI124"/>
  <c r="BH124"/>
  <c r="BG124"/>
  <c r="BF124"/>
  <c r="AA124"/>
  <c r="Y124"/>
  <c r="W124"/>
  <c r="BK124"/>
  <c r="N124"/>
  <c r="BE124" s="1"/>
  <c r="BI123"/>
  <c r="BH123"/>
  <c r="BG123"/>
  <c r="BF123"/>
  <c r="AA123"/>
  <c r="Y123"/>
  <c r="W123"/>
  <c r="BK123"/>
  <c r="N123"/>
  <c r="BE123" s="1"/>
  <c r="BI122"/>
  <c r="BH122"/>
  <c r="BG122"/>
  <c r="BF122"/>
  <c r="AA122"/>
  <c r="Y122"/>
  <c r="W122"/>
  <c r="BK122"/>
  <c r="N122"/>
  <c r="BE122" s="1"/>
  <c r="BI120"/>
  <c r="H36" s="1"/>
  <c r="BD89" i="1" s="1"/>
  <c r="BH120" i="3"/>
  <c r="BG120"/>
  <c r="H34" s="1"/>
  <c r="BB89" i="1" s="1"/>
  <c r="BF120" i="3"/>
  <c r="AA120"/>
  <c r="AA119" s="1"/>
  <c r="AA118" s="1"/>
  <c r="AA117" s="1"/>
  <c r="Y120"/>
  <c r="Y119" s="1"/>
  <c r="W120"/>
  <c r="W119" s="1"/>
  <c r="W118" s="1"/>
  <c r="W117" s="1"/>
  <c r="AU89" i="1" s="1"/>
  <c r="BK120" i="3"/>
  <c r="N120"/>
  <c r="BE120" s="1"/>
  <c r="M114"/>
  <c r="M113"/>
  <c r="F113"/>
  <c r="F111"/>
  <c r="F109"/>
  <c r="M28"/>
  <c r="AS89" i="1" s="1"/>
  <c r="M84" i="3"/>
  <c r="M83"/>
  <c r="F83"/>
  <c r="F81"/>
  <c r="F79"/>
  <c r="O15"/>
  <c r="E15"/>
  <c r="F84" s="1"/>
  <c r="O14"/>
  <c r="O9"/>
  <c r="M111" s="1"/>
  <c r="F6"/>
  <c r="F78" s="1"/>
  <c r="AY88" i="1"/>
  <c r="AX88"/>
  <c r="BI231" i="2"/>
  <c r="BH231"/>
  <c r="BG231"/>
  <c r="BF231"/>
  <c r="AA231"/>
  <c r="AA230" s="1"/>
  <c r="Y231"/>
  <c r="Y230" s="1"/>
  <c r="W231"/>
  <c r="W230" s="1"/>
  <c r="BK231"/>
  <c r="BK230" s="1"/>
  <c r="N230" s="1"/>
  <c r="N96" s="1"/>
  <c r="N231"/>
  <c r="BE231" s="1"/>
  <c r="BI229"/>
  <c r="BH229"/>
  <c r="BG229"/>
  <c r="BF229"/>
  <c r="AA229"/>
  <c r="AA228" s="1"/>
  <c r="Y229"/>
  <c r="Y228" s="1"/>
  <c r="W229"/>
  <c r="W228" s="1"/>
  <c r="BK229"/>
  <c r="BK228" s="1"/>
  <c r="N228" s="1"/>
  <c r="N95" s="1"/>
  <c r="N229"/>
  <c r="BE229" s="1"/>
  <c r="BI227"/>
  <c r="BH227"/>
  <c r="BG227"/>
  <c r="BF227"/>
  <c r="AA227"/>
  <c r="Y227"/>
  <c r="W227"/>
  <c r="BK227"/>
  <c r="N227"/>
  <c r="BE227" s="1"/>
  <c r="BI226"/>
  <c r="BH226"/>
  <c r="BG226"/>
  <c r="BF226"/>
  <c r="AA226"/>
  <c r="Y226"/>
  <c r="W226"/>
  <c r="BK226"/>
  <c r="N226"/>
  <c r="BE226" s="1"/>
  <c r="BI225"/>
  <c r="BH225"/>
  <c r="BG225"/>
  <c r="BF225"/>
  <c r="AA225"/>
  <c r="Y225"/>
  <c r="W225"/>
  <c r="BK225"/>
  <c r="N225"/>
  <c r="BE225" s="1"/>
  <c r="BI223"/>
  <c r="BH223"/>
  <c r="BG223"/>
  <c r="BF223"/>
  <c r="AA223"/>
  <c r="Y223"/>
  <c r="W223"/>
  <c r="BK223"/>
  <c r="N223"/>
  <c r="BE223" s="1"/>
  <c r="BI222"/>
  <c r="BH222"/>
  <c r="BG222"/>
  <c r="BF222"/>
  <c r="AA222"/>
  <c r="Y222"/>
  <c r="W222"/>
  <c r="BK222"/>
  <c r="N222"/>
  <c r="BE222" s="1"/>
  <c r="BI220"/>
  <c r="BH220"/>
  <c r="BG220"/>
  <c r="BF220"/>
  <c r="AA220"/>
  <c r="Y220"/>
  <c r="W220"/>
  <c r="BK220"/>
  <c r="N220"/>
  <c r="BE220" s="1"/>
  <c r="BI219"/>
  <c r="BH219"/>
  <c r="BG219"/>
  <c r="BF219"/>
  <c r="AA219"/>
  <c r="Y219"/>
  <c r="W219"/>
  <c r="BK219"/>
  <c r="N219"/>
  <c r="BE219" s="1"/>
  <c r="BI217"/>
  <c r="BH217"/>
  <c r="BG217"/>
  <c r="BF217"/>
  <c r="AA217"/>
  <c r="AA216" s="1"/>
  <c r="Y217"/>
  <c r="Y216" s="1"/>
  <c r="W217"/>
  <c r="W216" s="1"/>
  <c r="BK217"/>
  <c r="BK216" s="1"/>
  <c r="N216" s="1"/>
  <c r="N94" s="1"/>
  <c r="N217"/>
  <c r="BE217" s="1"/>
  <c r="BI215"/>
  <c r="BH215"/>
  <c r="BG215"/>
  <c r="BF215"/>
  <c r="AA215"/>
  <c r="Y215"/>
  <c r="W215"/>
  <c r="BK215"/>
  <c r="N215"/>
  <c r="BE215" s="1"/>
  <c r="BI214"/>
  <c r="BH214"/>
  <c r="BG214"/>
  <c r="BF214"/>
  <c r="AA214"/>
  <c r="Y214"/>
  <c r="W214"/>
  <c r="BK214"/>
  <c r="N214"/>
  <c r="BE214" s="1"/>
  <c r="BI213"/>
  <c r="BH213"/>
  <c r="BG213"/>
  <c r="BF213"/>
  <c r="AA213"/>
  <c r="Y213"/>
  <c r="W213"/>
  <c r="BK213"/>
  <c r="N213"/>
  <c r="BE213" s="1"/>
  <c r="BI212"/>
  <c r="BH212"/>
  <c r="BG212"/>
  <c r="BF212"/>
  <c r="AA212"/>
  <c r="Y212"/>
  <c r="W212"/>
  <c r="BK212"/>
  <c r="N212"/>
  <c r="BE212" s="1"/>
  <c r="BI211"/>
  <c r="BH211"/>
  <c r="BG211"/>
  <c r="BF211"/>
  <c r="AA211"/>
  <c r="Y211"/>
  <c r="W211"/>
  <c r="BK211"/>
  <c r="N211"/>
  <c r="BE211" s="1"/>
  <c r="BI210"/>
  <c r="BH210"/>
  <c r="BG210"/>
  <c r="BF210"/>
  <c r="BE210"/>
  <c r="AA210"/>
  <c r="Y210"/>
  <c r="W210"/>
  <c r="BK210"/>
  <c r="N210"/>
  <c r="BI209"/>
  <c r="BH209"/>
  <c r="BG209"/>
  <c r="BF209"/>
  <c r="BE209"/>
  <c r="AA209"/>
  <c r="Y209"/>
  <c r="W209"/>
  <c r="BK209"/>
  <c r="N209"/>
  <c r="BI208"/>
  <c r="BH208"/>
  <c r="BG208"/>
  <c r="BF208"/>
  <c r="BE208"/>
  <c r="AA208"/>
  <c r="Y208"/>
  <c r="W208"/>
  <c r="BK208"/>
  <c r="N208"/>
  <c r="BI207"/>
  <c r="BH207"/>
  <c r="BG207"/>
  <c r="BF207"/>
  <c r="BE207"/>
  <c r="AA207"/>
  <c r="Y207"/>
  <c r="W207"/>
  <c r="BK207"/>
  <c r="N207"/>
  <c r="BI206"/>
  <c r="BH206"/>
  <c r="BG206"/>
  <c r="BF206"/>
  <c r="BE206"/>
  <c r="AA206"/>
  <c r="Y206"/>
  <c r="W206"/>
  <c r="BK206"/>
  <c r="N206"/>
  <c r="BI205"/>
  <c r="BH205"/>
  <c r="BG205"/>
  <c r="BF205"/>
  <c r="BE205"/>
  <c r="AA205"/>
  <c r="Y205"/>
  <c r="W205"/>
  <c r="BK205"/>
  <c r="N205"/>
  <c r="BI204"/>
  <c r="BH204"/>
  <c r="BG204"/>
  <c r="BF204"/>
  <c r="BE204"/>
  <c r="AA204"/>
  <c r="Y204"/>
  <c r="W204"/>
  <c r="BK204"/>
  <c r="N204"/>
  <c r="BI203"/>
  <c r="BH203"/>
  <c r="BG203"/>
  <c r="BF203"/>
  <c r="BE203"/>
  <c r="AA203"/>
  <c r="Y203"/>
  <c r="W203"/>
  <c r="BK203"/>
  <c r="N203"/>
  <c r="BI202"/>
  <c r="BH202"/>
  <c r="BG202"/>
  <c r="BF202"/>
  <c r="BE202"/>
  <c r="AA202"/>
  <c r="Y202"/>
  <c r="W202"/>
  <c r="BK202"/>
  <c r="N202"/>
  <c r="BI201"/>
  <c r="BH201"/>
  <c r="BG201"/>
  <c r="BF201"/>
  <c r="BE201"/>
  <c r="AA201"/>
  <c r="Y201"/>
  <c r="W201"/>
  <c r="BK201"/>
  <c r="N201"/>
  <c r="BI200"/>
  <c r="BH200"/>
  <c r="BG200"/>
  <c r="BF200"/>
  <c r="BE200"/>
  <c r="AA200"/>
  <c r="Y200"/>
  <c r="W200"/>
  <c r="BK200"/>
  <c r="N200"/>
  <c r="BI199"/>
  <c r="BH199"/>
  <c r="BG199"/>
  <c r="BF199"/>
  <c r="BE199"/>
  <c r="AA199"/>
  <c r="Y199"/>
  <c r="W199"/>
  <c r="BK199"/>
  <c r="N199"/>
  <c r="BI198"/>
  <c r="BH198"/>
  <c r="BG198"/>
  <c r="BF198"/>
  <c r="BE198"/>
  <c r="AA198"/>
  <c r="Y198"/>
  <c r="W198"/>
  <c r="BK198"/>
  <c r="N198"/>
  <c r="BI197"/>
  <c r="BH197"/>
  <c r="BG197"/>
  <c r="BF197"/>
  <c r="BE197"/>
  <c r="AA197"/>
  <c r="Y197"/>
  <c r="W197"/>
  <c r="BK197"/>
  <c r="N197"/>
  <c r="BI196"/>
  <c r="BH196"/>
  <c r="BG196"/>
  <c r="BF196"/>
  <c r="BE196"/>
  <c r="AA196"/>
  <c r="Y196"/>
  <c r="W196"/>
  <c r="BK196"/>
  <c r="N196"/>
  <c r="BI195"/>
  <c r="BH195"/>
  <c r="BG195"/>
  <c r="BF195"/>
  <c r="BE195"/>
  <c r="AA195"/>
  <c r="Y195"/>
  <c r="W195"/>
  <c r="BK195"/>
  <c r="N195"/>
  <c r="BI194"/>
  <c r="BH194"/>
  <c r="BG194"/>
  <c r="BF194"/>
  <c r="BE194"/>
  <c r="AA194"/>
  <c r="Y194"/>
  <c r="W194"/>
  <c r="BK194"/>
  <c r="N194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91"/>
  <c r="BH191"/>
  <c r="BG191"/>
  <c r="BF191"/>
  <c r="BE191"/>
  <c r="AA191"/>
  <c r="Y191"/>
  <c r="W191"/>
  <c r="BK191"/>
  <c r="N191"/>
  <c r="BI190"/>
  <c r="BH190"/>
  <c r="BG190"/>
  <c r="BF190"/>
  <c r="BE190"/>
  <c r="AA190"/>
  <c r="Y190"/>
  <c r="W190"/>
  <c r="BK190"/>
  <c r="N190"/>
  <c r="BI189"/>
  <c r="BH189"/>
  <c r="BG189"/>
  <c r="BF189"/>
  <c r="BE189"/>
  <c r="AA189"/>
  <c r="Y189"/>
  <c r="W189"/>
  <c r="BK189"/>
  <c r="N189"/>
  <c r="BI188"/>
  <c r="BH188"/>
  <c r="BG188"/>
  <c r="BF188"/>
  <c r="BE188"/>
  <c r="AA188"/>
  <c r="Y188"/>
  <c r="W188"/>
  <c r="BK188"/>
  <c r="N188"/>
  <c r="BI187"/>
  <c r="BH187"/>
  <c r="BG187"/>
  <c r="BF187"/>
  <c r="BE187"/>
  <c r="AA187"/>
  <c r="Y187"/>
  <c r="W187"/>
  <c r="BK187"/>
  <c r="N187"/>
  <c r="BI186"/>
  <c r="BH186"/>
  <c r="BG186"/>
  <c r="BF186"/>
  <c r="BE186"/>
  <c r="AA186"/>
  <c r="Y186"/>
  <c r="W186"/>
  <c r="BK186"/>
  <c r="N186"/>
  <c r="BI185"/>
  <c r="BH185"/>
  <c r="BG185"/>
  <c r="BF185"/>
  <c r="BE185"/>
  <c r="AA185"/>
  <c r="Y185"/>
  <c r="W185"/>
  <c r="BK185"/>
  <c r="N185"/>
  <c r="BI184"/>
  <c r="BH184"/>
  <c r="BG184"/>
  <c r="BF184"/>
  <c r="BE184"/>
  <c r="AA184"/>
  <c r="Y184"/>
  <c r="W184"/>
  <c r="BK184"/>
  <c r="N184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N182"/>
  <c r="BI181"/>
  <c r="BH181"/>
  <c r="BG181"/>
  <c r="BF181"/>
  <c r="BE181"/>
  <c r="AA181"/>
  <c r="Y181"/>
  <c r="W181"/>
  <c r="BK181"/>
  <c r="N181"/>
  <c r="BI180"/>
  <c r="BH180"/>
  <c r="BG180"/>
  <c r="BF180"/>
  <c r="BE180"/>
  <c r="AA180"/>
  <c r="Y180"/>
  <c r="W180"/>
  <c r="BK180"/>
  <c r="N180"/>
  <c r="BI179"/>
  <c r="BH179"/>
  <c r="BG179"/>
  <c r="BF179"/>
  <c r="BE179"/>
  <c r="AA179"/>
  <c r="Y179"/>
  <c r="W179"/>
  <c r="BK179"/>
  <c r="N179"/>
  <c r="BI177"/>
  <c r="BH177"/>
  <c r="BG177"/>
  <c r="BF177"/>
  <c r="BE177"/>
  <c r="AA177"/>
  <c r="Y177"/>
  <c r="W177"/>
  <c r="BK177"/>
  <c r="N177"/>
  <c r="BI176"/>
  <c r="BH176"/>
  <c r="BG176"/>
  <c r="BF176"/>
  <c r="BE176"/>
  <c r="AA176"/>
  <c r="Y176"/>
  <c r="W176"/>
  <c r="BK176"/>
  <c r="N176"/>
  <c r="BI175"/>
  <c r="BH175"/>
  <c r="BG175"/>
  <c r="BF175"/>
  <c r="BE175"/>
  <c r="AA175"/>
  <c r="Y175"/>
  <c r="W175"/>
  <c r="BK175"/>
  <c r="N175"/>
  <c r="BI174"/>
  <c r="BH174"/>
  <c r="BG174"/>
  <c r="BF174"/>
  <c r="BE174"/>
  <c r="AA174"/>
  <c r="Y174"/>
  <c r="W174"/>
  <c r="BK174"/>
  <c r="N174"/>
  <c r="BI173"/>
  <c r="BH173"/>
  <c r="BG173"/>
  <c r="BF173"/>
  <c r="BE173"/>
  <c r="AA173"/>
  <c r="Y173"/>
  <c r="W173"/>
  <c r="BK173"/>
  <c r="N173"/>
  <c r="BI171"/>
  <c r="BH171"/>
  <c r="BG171"/>
  <c r="BF171"/>
  <c r="BE171"/>
  <c r="AA171"/>
  <c r="Y171"/>
  <c r="W171"/>
  <c r="BK171"/>
  <c r="N171"/>
  <c r="BI170"/>
  <c r="BH170"/>
  <c r="BG170"/>
  <c r="BF170"/>
  <c r="BE170"/>
  <c r="AA170"/>
  <c r="Y170"/>
  <c r="W170"/>
  <c r="BK170"/>
  <c r="N170"/>
  <c r="BI169"/>
  <c r="BH169"/>
  <c r="BG169"/>
  <c r="BF169"/>
  <c r="BE169"/>
  <c r="AA169"/>
  <c r="Y169"/>
  <c r="W169"/>
  <c r="BK169"/>
  <c r="N169"/>
  <c r="BI168"/>
  <c r="BH168"/>
  <c r="BG168"/>
  <c r="BF168"/>
  <c r="BE168"/>
  <c r="AA168"/>
  <c r="Y168"/>
  <c r="W168"/>
  <c r="BK168"/>
  <c r="N168"/>
  <c r="BI167"/>
  <c r="BH167"/>
  <c r="BG167"/>
  <c r="BF167"/>
  <c r="BE167"/>
  <c r="AA167"/>
  <c r="AA166" s="1"/>
  <c r="Y167"/>
  <c r="Y166" s="1"/>
  <c r="W167"/>
  <c r="W166" s="1"/>
  <c r="BK167"/>
  <c r="BK166" s="1"/>
  <c r="N166" s="1"/>
  <c r="N93" s="1"/>
  <c r="N167"/>
  <c r="BI165"/>
  <c r="BH165"/>
  <c r="BG165"/>
  <c r="BF165"/>
  <c r="AA165"/>
  <c r="AA164" s="1"/>
  <c r="Y165"/>
  <c r="Y164" s="1"/>
  <c r="W165"/>
  <c r="W164" s="1"/>
  <c r="BK165"/>
  <c r="BK164" s="1"/>
  <c r="N164" s="1"/>
  <c r="N92" s="1"/>
  <c r="N165"/>
  <c r="BE165" s="1"/>
  <c r="BI161"/>
  <c r="BH161"/>
  <c r="BG161"/>
  <c r="BF161"/>
  <c r="AA161"/>
  <c r="Y161"/>
  <c r="W161"/>
  <c r="BK161"/>
  <c r="N161"/>
  <c r="BE161" s="1"/>
  <c r="BI159"/>
  <c r="BH159"/>
  <c r="BG159"/>
  <c r="BF159"/>
  <c r="AA159"/>
  <c r="AA158" s="1"/>
  <c r="Y159"/>
  <c r="Y158" s="1"/>
  <c r="W159"/>
  <c r="W158" s="1"/>
  <c r="BK159"/>
  <c r="BK158" s="1"/>
  <c r="N158" s="1"/>
  <c r="N91" s="1"/>
  <c r="N159"/>
  <c r="BE159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2"/>
  <c r="BH152"/>
  <c r="BG152"/>
  <c r="BF152"/>
  <c r="AA152"/>
  <c r="Y152"/>
  <c r="W152"/>
  <c r="BK152"/>
  <c r="N152"/>
  <c r="BE152" s="1"/>
  <c r="BI151"/>
  <c r="BH151"/>
  <c r="BG151"/>
  <c r="BF151"/>
  <c r="AA151"/>
  <c r="Y151"/>
  <c r="W151"/>
  <c r="BK151"/>
  <c r="N151"/>
  <c r="BE151" s="1"/>
  <c r="BI150"/>
  <c r="BH150"/>
  <c r="BG150"/>
  <c r="BF150"/>
  <c r="AA150"/>
  <c r="Y150"/>
  <c r="W150"/>
  <c r="BK150"/>
  <c r="N150"/>
  <c r="BE150" s="1"/>
  <c r="BI148"/>
  <c r="BH148"/>
  <c r="BG148"/>
  <c r="BF148"/>
  <c r="AA148"/>
  <c r="Y148"/>
  <c r="W148"/>
  <c r="BK148"/>
  <c r="N148"/>
  <c r="BE148" s="1"/>
  <c r="BI145"/>
  <c r="BH145"/>
  <c r="BG145"/>
  <c r="BF145"/>
  <c r="AA145"/>
  <c r="Y145"/>
  <c r="W145"/>
  <c r="BK145"/>
  <c r="N145"/>
  <c r="BE145" s="1"/>
  <c r="BI143"/>
  <c r="BH143"/>
  <c r="BG143"/>
  <c r="BF143"/>
  <c r="AA143"/>
  <c r="Y143"/>
  <c r="W143"/>
  <c r="BK143"/>
  <c r="N143"/>
  <c r="BE143" s="1"/>
  <c r="BI141"/>
  <c r="BH141"/>
  <c r="BG141"/>
  <c r="BF141"/>
  <c r="AA141"/>
  <c r="Y141"/>
  <c r="W141"/>
  <c r="BK141"/>
  <c r="N141"/>
  <c r="BE141" s="1"/>
  <c r="BI140"/>
  <c r="BH140"/>
  <c r="BG140"/>
  <c r="BF140"/>
  <c r="AA140"/>
  <c r="Y140"/>
  <c r="W140"/>
  <c r="BK140"/>
  <c r="N140"/>
  <c r="BE140" s="1"/>
  <c r="BI137"/>
  <c r="BH137"/>
  <c r="BG137"/>
  <c r="BF137"/>
  <c r="AA137"/>
  <c r="Y137"/>
  <c r="W137"/>
  <c r="BK137"/>
  <c r="N137"/>
  <c r="BE137" s="1"/>
  <c r="BI134"/>
  <c r="BH134"/>
  <c r="BG134"/>
  <c r="BF134"/>
  <c r="AA134"/>
  <c r="Y134"/>
  <c r="W134"/>
  <c r="BK134"/>
  <c r="N134"/>
  <c r="BE134" s="1"/>
  <c r="BI132"/>
  <c r="BH132"/>
  <c r="BG132"/>
  <c r="BF132"/>
  <c r="AA132"/>
  <c r="Y132"/>
  <c r="W132"/>
  <c r="BK132"/>
  <c r="N132"/>
  <c r="BE132" s="1"/>
  <c r="BI130"/>
  <c r="BH130"/>
  <c r="BG130"/>
  <c r="BF130"/>
  <c r="AA130"/>
  <c r="Y130"/>
  <c r="W130"/>
  <c r="BK130"/>
  <c r="N130"/>
  <c r="BE130" s="1"/>
  <c r="BI128"/>
  <c r="BH128"/>
  <c r="BG128"/>
  <c r="BF128"/>
  <c r="AA128"/>
  <c r="Y128"/>
  <c r="W128"/>
  <c r="BK128"/>
  <c r="N128"/>
  <c r="BE128" s="1"/>
  <c r="BI125"/>
  <c r="BH125"/>
  <c r="BG125"/>
  <c r="BF125"/>
  <c r="AA125"/>
  <c r="Y125"/>
  <c r="W125"/>
  <c r="BK125"/>
  <c r="N125"/>
  <c r="BE125" s="1"/>
  <c r="BI124"/>
  <c r="BH124"/>
  <c r="BG124"/>
  <c r="BF124"/>
  <c r="AA124"/>
  <c r="Y124"/>
  <c r="W124"/>
  <c r="BK124"/>
  <c r="N124"/>
  <c r="BE124" s="1"/>
  <c r="BI123"/>
  <c r="BH123"/>
  <c r="BG123"/>
  <c r="BF123"/>
  <c r="AA123"/>
  <c r="Y123"/>
  <c r="W123"/>
  <c r="BK123"/>
  <c r="N123"/>
  <c r="BE123" s="1"/>
  <c r="BI122"/>
  <c r="BH122"/>
  <c r="BG122"/>
  <c r="BF122"/>
  <c r="AA122"/>
  <c r="Y122"/>
  <c r="W122"/>
  <c r="BK122"/>
  <c r="N122"/>
  <c r="BE122" s="1"/>
  <c r="BI120"/>
  <c r="BH120"/>
  <c r="BG120"/>
  <c r="BF120"/>
  <c r="AA120"/>
  <c r="AA119" s="1"/>
  <c r="Y120"/>
  <c r="Y119" s="1"/>
  <c r="Y118" s="1"/>
  <c r="Y117" s="1"/>
  <c r="W120"/>
  <c r="W119" s="1"/>
  <c r="BK120"/>
  <c r="N120"/>
  <c r="BE120" s="1"/>
  <c r="H32" s="1"/>
  <c r="AZ88" i="1" s="1"/>
  <c r="M114" i="2"/>
  <c r="M113"/>
  <c r="F113"/>
  <c r="F111"/>
  <c r="F109"/>
  <c r="M28"/>
  <c r="AS88" i="1" s="1"/>
  <c r="M84" i="2"/>
  <c r="M83"/>
  <c r="F83"/>
  <c r="F81"/>
  <c r="F79"/>
  <c r="F78"/>
  <c r="O15"/>
  <c r="E15"/>
  <c r="F114" s="1"/>
  <c r="O14"/>
  <c r="O9"/>
  <c r="M81" s="1"/>
  <c r="F6"/>
  <c r="F108" s="1"/>
  <c r="AK27" i="1"/>
  <c r="AM83"/>
  <c r="L83"/>
  <c r="AM82"/>
  <c r="L82"/>
  <c r="AM80"/>
  <c r="L80"/>
  <c r="L78"/>
  <c r="L77"/>
  <c r="BK119" i="3" l="1"/>
  <c r="M33"/>
  <c r="AW89" i="1" s="1"/>
  <c r="H35" i="3"/>
  <c r="BC89" i="1" s="1"/>
  <c r="H33" i="2"/>
  <c r="BA88" i="1" s="1"/>
  <c r="H35" i="2"/>
  <c r="BC88" i="1" s="1"/>
  <c r="BC87" s="1"/>
  <c r="BK119" i="2"/>
  <c r="H34"/>
  <c r="BB88" i="1" s="1"/>
  <c r="BB87" s="1"/>
  <c r="H36" i="2"/>
  <c r="BD88" i="1" s="1"/>
  <c r="BD87" s="1"/>
  <c r="W35" s="1"/>
  <c r="N119" i="2"/>
  <c r="N90" s="1"/>
  <c r="BK118"/>
  <c r="M32" i="3"/>
  <c r="AV89" i="1" s="1"/>
  <c r="AT89" s="1"/>
  <c r="H32" i="3"/>
  <c r="AZ89" i="1" s="1"/>
  <c r="W34"/>
  <c r="AY87"/>
  <c r="N119" i="3"/>
  <c r="N90" s="1"/>
  <c r="BK118"/>
  <c r="AS87" i="1"/>
  <c r="W118" i="2"/>
  <c r="W117" s="1"/>
  <c r="AU88" i="1" s="1"/>
  <c r="AU87" s="1"/>
  <c r="AA118" i="2"/>
  <c r="AA117" s="1"/>
  <c r="Y118" i="3"/>
  <c r="Y117" s="1"/>
  <c r="AX87" i="1"/>
  <c r="W33"/>
  <c r="AZ87"/>
  <c r="F84" i="2"/>
  <c r="M111"/>
  <c r="M32"/>
  <c r="AV88" i="1" s="1"/>
  <c r="M33" i="2"/>
  <c r="AW88" i="1" s="1"/>
  <c r="M81" i="3"/>
  <c r="F108"/>
  <c r="F114"/>
  <c r="H33"/>
  <c r="BA89" i="1" s="1"/>
  <c r="BA87" s="1"/>
  <c r="AT88" l="1"/>
  <c r="W32"/>
  <c r="AW87"/>
  <c r="AK32" s="1"/>
  <c r="AV87"/>
  <c r="W31"/>
  <c r="N118" i="3"/>
  <c r="N89" s="1"/>
  <c r="BK117"/>
  <c r="N117" s="1"/>
  <c r="N88" s="1"/>
  <c r="N118" i="2"/>
  <c r="N89" s="1"/>
  <c r="BK117"/>
  <c r="N117" s="1"/>
  <c r="N88" s="1"/>
  <c r="AK31" i="1" l="1"/>
  <c r="AT87"/>
  <c r="L100" i="2"/>
  <c r="M27"/>
  <c r="M30" s="1"/>
  <c r="L100" i="3"/>
  <c r="M27"/>
  <c r="M30" s="1"/>
  <c r="AG89" i="1" l="1"/>
  <c r="AN89" s="1"/>
  <c r="L38" i="3"/>
  <c r="L38" i="2"/>
  <c r="AG88" i="1"/>
  <c r="AG87" l="1"/>
  <c r="AN88"/>
  <c r="AK26" l="1"/>
  <c r="AK29" s="1"/>
  <c r="AK37" s="1"/>
  <c r="AG93"/>
  <c r="AN87"/>
  <c r="AN93" s="1"/>
</calcChain>
</file>

<file path=xl/sharedStrings.xml><?xml version="1.0" encoding="utf-8"?>
<sst xmlns="http://schemas.openxmlformats.org/spreadsheetml/2006/main" count="3084" uniqueCount="550">
  <si>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</si>
  <si>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</si>
  <si>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</si>
  <si>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</si>
  <si>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</si>
  <si>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</si>
  <si>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</si>
  <si>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</si>
  <si>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</si>
  <si>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</si>
  <si>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</si>
  <si>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</si>
  <si>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</si>
  <si>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</si>
  <si>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</si>
  <si>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</si>
  <si>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2017-10-01</t>
  </si>
  <si>
    <t>Stavba:</t>
  </si>
  <si>
    <t>Výměna kanalizace Horní Stropnice-okolo školy</t>
  </si>
  <si>
    <t>0,1</t>
  </si>
  <si>
    <t>JKSO:</t>
  </si>
  <si>
    <t>827 21</t>
  </si>
  <si>
    <t>CC-CZ:</t>
  </si>
  <si>
    <t>2223</t>
  </si>
  <si>
    <t>1</t>
  </si>
  <si>
    <t>Místo:</t>
  </si>
  <si>
    <t>k.ú.Horní Stropnice</t>
  </si>
  <si>
    <t>Datum:</t>
  </si>
  <si>
    <t>11. 12. 2017</t>
  </si>
  <si>
    <t>10</t>
  </si>
  <si>
    <t>100</t>
  </si>
  <si>
    <t>Objednatel:</t>
  </si>
  <si>
    <t>IČ:</t>
  </si>
  <si>
    <t>244929</t>
  </si>
  <si>
    <t>Obec Horní Stropnice</t>
  </si>
  <si>
    <t>DIČ:</t>
  </si>
  <si>
    <t>CZ00244929</t>
  </si>
  <si>
    <t>Zhotovitel:</t>
  </si>
  <si>
    <t xml:space="preserve"> </t>
  </si>
  <si>
    <t>True</t>
  </si>
  <si>
    <t>Projektant:</t>
  </si>
  <si>
    <t>67184707</t>
  </si>
  <si>
    <t>Ing.Václav Kocourek</t>
  </si>
  <si>
    <t>CZ6507260958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</si>
  <si>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</si>
  <si>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</si>
  <si>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</si>
  <si>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</si>
  <si>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</si>
  <si>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</si>
  <si>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</si>
  <si>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</si>
  <si>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</si>
  <si>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</si>
  <si>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</si>
  <si>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</si>
  <si>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</si>
  <si>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</si>
  <si>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</si>
  <si>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</si>
  <si>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</si>
  <si>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</si>
  <si>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</si>
  <si>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</si>
  <si>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</si>
  <si>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</si>
  <si>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</si>
  <si>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</si>
  <si>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</si>
  <si>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</si>
  <si>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</si>
  <si>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</si>
  <si>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</si>
  <si>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</si>
  <si>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</si>
  <si>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</si>
  <si>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</si>
  <si>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</si>
  <si>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</si>
  <si>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</si>
  <si>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</si>
  <si>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</si>
  <si>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</si>
  <si>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</si>
  <si>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</si>
  <si>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</si>
  <si>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</si>
  <si>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</si>
  <si>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{1825b1c1-2a83-46bb-bb02-4ca1c12832b6}</t>
  </si>
  <si>
    <t>{00000000-0000-0000-0000-000000000000}</t>
  </si>
  <si>
    <t>/</t>
  </si>
  <si>
    <t>SO 01</t>
  </si>
  <si>
    <t>Stoka A a A1</t>
  </si>
  <si>
    <t>{94d60d2f-83cd-492e-8e60-2da1160d9b4a}</t>
  </si>
  <si>
    <t>SO 02</t>
  </si>
  <si>
    <t>Stoka B</t>
  </si>
  <si>
    <t>{73ac2aaf-0886-4b1f-8765-4035dfd13d2a}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</si>
  <si>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</si>
  <si>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</si>
  <si>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</si>
  <si>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</si>
  <si>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</si>
  <si>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</si>
  <si>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</si>
  <si>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</si>
  <si>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</si>
  <si>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</si>
  <si>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</si>
  <si>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</si>
  <si>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Stoka A a A1</t>
  </si>
  <si>
    <t>831 14</t>
  </si>
  <si>
    <t>00244929</t>
  </si>
  <si>
    <t>606618532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</si>
  <si>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</si>
  <si>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</si>
  <si>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</si>
  <si>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</si>
  <si>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</si>
  <si>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</si>
  <si>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</si>
  <si>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</si>
  <si>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</si>
  <si>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</si>
  <si>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</si>
  <si>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</si>
  <si>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</si>
  <si>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</si>
  <si>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</si>
  <si>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</si>
  <si>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</si>
  <si>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</si>
  <si>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</si>
  <si>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</si>
  <si>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</si>
  <si>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</si>
  <si>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</si>
  <si>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</si>
  <si>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</si>
  <si>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</si>
  <si>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</si>
  <si>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</si>
  <si>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</si>
  <si>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</si>
  <si>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</si>
  <si>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</si>
  <si>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113107222</t>
  </si>
  <si>
    <t>Odstranění podkladu pl přes 200 m2 z kameniva drceného tl 200 mm</t>
  </si>
  <si>
    <t>m2</t>
  </si>
  <si>
    <t>4</t>
  </si>
  <si>
    <t>812296862</t>
  </si>
  <si>
    <t>(184+1)*1,0+(96,8+1)*1,0+16*3,5*0,9</t>
  </si>
  <si>
    <t>VV</t>
  </si>
  <si>
    <t>113107242</t>
  </si>
  <si>
    <t>Odstranění podkladu pl přes 200 m2 živičných tl 100 mm</t>
  </si>
  <si>
    <t>-99665473</t>
  </si>
  <si>
    <t>3</t>
  </si>
  <si>
    <t>115101201</t>
  </si>
  <si>
    <t>Čerpání vody do 10m výšky &lt;500 lt/min</t>
  </si>
  <si>
    <t>h</t>
  </si>
  <si>
    <t>-739562680</t>
  </si>
  <si>
    <t>115101301</t>
  </si>
  <si>
    <t>Pohotovost čerpací soupravy do 10m výšky &lt;500 lt/min</t>
  </si>
  <si>
    <t>d</t>
  </si>
  <si>
    <t>1201281071</t>
  </si>
  <si>
    <t>5</t>
  </si>
  <si>
    <t>119001401</t>
  </si>
  <si>
    <t>Dočasné zajištění potrubí  DN do 200</t>
  </si>
  <si>
    <t>m</t>
  </si>
  <si>
    <t>-126205410</t>
  </si>
  <si>
    <t>Přípojky voda, plyn</t>
  </si>
  <si>
    <t>P</t>
  </si>
  <si>
    <t>11*(1,1+2*0,2)+6*(1,0+2*0,2)+14*(0,9+2*0,2)</t>
  </si>
  <si>
    <t>6</t>
  </si>
  <si>
    <t>119001421</t>
  </si>
  <si>
    <t>Dočasné zajištění kabelů a kabelových tratí ze 3 volně ložených kabelů</t>
  </si>
  <si>
    <t>444172093</t>
  </si>
  <si>
    <t>3*(1,1+2*0,2)+2*(1,0+2*0,2)</t>
  </si>
  <si>
    <t>7</t>
  </si>
  <si>
    <t>120001101</t>
  </si>
  <si>
    <t>Příplatek za ztížení vykopávky v blízkosti podzemního vedení</t>
  </si>
  <si>
    <t>m3</t>
  </si>
  <si>
    <t>-150972141</t>
  </si>
  <si>
    <t>(43,1+7,3)*2,05*2+18,4*1,0*2,5</t>
  </si>
  <si>
    <t>8</t>
  </si>
  <si>
    <t>132201202</t>
  </si>
  <si>
    <t>Hloubení rýh š do 2000 mm v hornině tř. 3 objemu do 1000 m3</t>
  </si>
  <si>
    <t>1247069636</t>
  </si>
  <si>
    <t>362,08*1,0+190,5*1,0+16*3,5*1,8*0,9+10*2,0*2*1</t>
  </si>
  <si>
    <t>9</t>
  </si>
  <si>
    <t>132201209</t>
  </si>
  <si>
    <t>Příplatek za lepivost k hloubení rýh š do 2000 mm v hornině tř. 3</t>
  </si>
  <si>
    <t>-1196372034</t>
  </si>
  <si>
    <t>lepivost 30%</t>
  </si>
  <si>
    <t>683,3*0,3</t>
  </si>
  <si>
    <t>151101102</t>
  </si>
  <si>
    <t>Zřízení příložného pažení a rozepření stěn rýh hl do 4 m</t>
  </si>
  <si>
    <t>1770883612</t>
  </si>
  <si>
    <t>Plochy 362,08 a 190,5 odečteny z podélných profilů.</t>
  </si>
  <si>
    <t>(362,08+190,5+16*3,5*1,8)*2</t>
  </si>
  <si>
    <t>11</t>
  </si>
  <si>
    <t>151101112</t>
  </si>
  <si>
    <t>Odstranění příložného pažení a rozepření stěn rýh hl do 4 m</t>
  </si>
  <si>
    <t>586364356</t>
  </si>
  <si>
    <t>12</t>
  </si>
  <si>
    <t>161101101</t>
  </si>
  <si>
    <t>Svislé přemístění výkopku z horniny tř. 1 až 4 hl výkopu do 2,5 m</t>
  </si>
  <si>
    <t>276325689</t>
  </si>
  <si>
    <t>683,3-89,3</t>
  </si>
  <si>
    <t>13</t>
  </si>
  <si>
    <t>161101102</t>
  </si>
  <si>
    <t>Svislé přemístění výkopku z horniny tř. 1 až 4 hl výkopu do 4 m</t>
  </si>
  <si>
    <t>-2005900662</t>
  </si>
  <si>
    <t>50,7*1,0+38,6*1,0</t>
  </si>
  <si>
    <t>14</t>
  </si>
  <si>
    <t>162301101</t>
  </si>
  <si>
    <t>Vodorovné přemístění do 500 m výkopku/sypaniny z horniny tř. 1 až 4</t>
  </si>
  <si>
    <t>-1329919883</t>
  </si>
  <si>
    <t>Předpokládá se odvoz výkopku na mezideponii a následné přivezení k zásypu. Odečten objem suti.</t>
  </si>
  <si>
    <t>(683,3-246,7/2)*2</t>
  </si>
  <si>
    <t>167101102</t>
  </si>
  <si>
    <t>Nakládání výkopku z hornin tř. 1 až 4 přes 100 m3</t>
  </si>
  <si>
    <t>-1366142876</t>
  </si>
  <si>
    <t>683,3-246,7/2</t>
  </si>
  <si>
    <t>16</t>
  </si>
  <si>
    <t>171201101</t>
  </si>
  <si>
    <t>Uložení sypaniny do násypů nezhutněných</t>
  </si>
  <si>
    <t>-998603091</t>
  </si>
  <si>
    <t>17</t>
  </si>
  <si>
    <t>174101101</t>
  </si>
  <si>
    <t>Zásyp jam, šachet rýh nebo kolem objektů sypaninou se zhutněním</t>
  </si>
  <si>
    <t>114817570</t>
  </si>
  <si>
    <t>18</t>
  </si>
  <si>
    <t>175101101</t>
  </si>
  <si>
    <t>Obsyp potrubí sypaninou z hornin třídy I-IV bez prohození sypaniny</t>
  </si>
  <si>
    <t>485018081</t>
  </si>
  <si>
    <t>184*0,2+96,8*0,20+16*3,5*0,08</t>
  </si>
  <si>
    <t>19</t>
  </si>
  <si>
    <t>M</t>
  </si>
  <si>
    <t>583313450</t>
  </si>
  <si>
    <t>kamenivo těžené drobné frakce 0-4</t>
  </si>
  <si>
    <t>t</t>
  </si>
  <si>
    <t>-1652313360</t>
  </si>
  <si>
    <t>20</t>
  </si>
  <si>
    <t>R11510101300</t>
  </si>
  <si>
    <t>Převádění vody při rekonstrukci jednotné kanalizace do DN300</t>
  </si>
  <si>
    <t>-135884188</t>
  </si>
  <si>
    <t>96,8+184</t>
  </si>
  <si>
    <t>451573111</t>
  </si>
  <si>
    <t>Lože pod potrubí otevřený výkop ze štěrkopísku</t>
  </si>
  <si>
    <t>-1678418697</t>
  </si>
  <si>
    <t>(184*1,0+96,8*1,0+16*3,5*0,9)*0,1</t>
  </si>
  <si>
    <t>22</t>
  </si>
  <si>
    <t>452311141</t>
  </si>
  <si>
    <t>Podkladní desky z betonu prostého tř. C 16/20 otevřený výkop</t>
  </si>
  <si>
    <t>1569354452</t>
  </si>
  <si>
    <t xml:space="preserve">Podklad pod prefa dna šachet a vpustí. </t>
  </si>
  <si>
    <t>10*1,2*1,2*0,1+16*0,6*0,6*0,2</t>
  </si>
  <si>
    <t>23</t>
  </si>
  <si>
    <t>566901234</t>
  </si>
  <si>
    <t>Vyspravení podkladu po překopech ing sítí plochy přes 15 m2 štěrkodrtí tl. 250 mm</t>
  </si>
  <si>
    <t>-63275202</t>
  </si>
  <si>
    <t>24</t>
  </si>
  <si>
    <t>822392111</t>
  </si>
  <si>
    <t>Montáž potrubí z trub TZH s integrovaným těsněním otevřený výkop sklon do 20 % DN 400</t>
  </si>
  <si>
    <t>784989104</t>
  </si>
  <si>
    <t>25</t>
  </si>
  <si>
    <t>592225400</t>
  </si>
  <si>
    <t>trouba hrdlová přímá železobet. s integrovaným těsněním TZH-Q 400/1000 integro 40 x 100 x 7,5 cm</t>
  </si>
  <si>
    <t>kus</t>
  </si>
  <si>
    <t>150571925</t>
  </si>
  <si>
    <t>26</t>
  </si>
  <si>
    <t>831372121</t>
  </si>
  <si>
    <t>Montáž potrubí z trub kameninových hrdlových s integrovaným těsněním výkop sklon do 20 % DN 300</t>
  </si>
  <si>
    <t>-1983105184</t>
  </si>
  <si>
    <t>27</t>
  </si>
  <si>
    <t>597107070</t>
  </si>
  <si>
    <t>trouba kameninová glazovaná DN300mm L2,50m spojovací systém C Třída 240</t>
  </si>
  <si>
    <t>-1506007073</t>
  </si>
  <si>
    <t>28</t>
  </si>
  <si>
    <t>871313121</t>
  </si>
  <si>
    <t>Montáž potrubí z kanalizačních trub z PVC otevřený výkop sklon do 20 % DN 150</t>
  </si>
  <si>
    <t>-2008556128</t>
  </si>
  <si>
    <t>16*3,5</t>
  </si>
  <si>
    <t>29</t>
  </si>
  <si>
    <t>286171340</t>
  </si>
  <si>
    <t>trubka kanalizační PP SN 12, dl. 1m, DN 150</t>
  </si>
  <si>
    <t>1399209826</t>
  </si>
  <si>
    <t>30</t>
  </si>
  <si>
    <t>286171420</t>
  </si>
  <si>
    <t>trubka kanalizační PP SN 12, dl. 3m, DN 150</t>
  </si>
  <si>
    <t>1739525401</t>
  </si>
  <si>
    <t>31</t>
  </si>
  <si>
    <t>871353121</t>
  </si>
  <si>
    <t>Montáž potrubí z kanalizačních trub z PVC otevřený výkop sklon do 20 % DN 200</t>
  </si>
  <si>
    <t>-2035111241</t>
  </si>
  <si>
    <t>32</t>
  </si>
  <si>
    <t>286171350</t>
  </si>
  <si>
    <t>trubka kanalizační PP SN 12, dl. 1m, DN 200</t>
  </si>
  <si>
    <t>1481465131</t>
  </si>
  <si>
    <t>33</t>
  </si>
  <si>
    <t>871373121</t>
  </si>
  <si>
    <t>Montáž potrubí z kanalizačních trub z PVC, PP otevřený výkop sklon do 20 % do DN 300</t>
  </si>
  <si>
    <t>-102124244</t>
  </si>
  <si>
    <t>34</t>
  </si>
  <si>
    <t>286171520</t>
  </si>
  <si>
    <t>trubka kanalizační PP SN 12, dl.6m, DN 250</t>
  </si>
  <si>
    <t>-184233724</t>
  </si>
  <si>
    <t>35</t>
  </si>
  <si>
    <t>286171360</t>
  </si>
  <si>
    <t>trubka kanalizační PP SN 12, dl. 1m, DN 250</t>
  </si>
  <si>
    <t>633090413</t>
  </si>
  <si>
    <t>36</t>
  </si>
  <si>
    <t>286171530</t>
  </si>
  <si>
    <t>trubka kanalizační PP SN 12, dl.6m, DN 300</t>
  </si>
  <si>
    <t>275829611</t>
  </si>
  <si>
    <t>37</t>
  </si>
  <si>
    <t>286171450</t>
  </si>
  <si>
    <t>trubka kanalizační PP SN 12, dl. 3m, DN 300</t>
  </si>
  <si>
    <t>189814683</t>
  </si>
  <si>
    <t>38</t>
  </si>
  <si>
    <t>286171370</t>
  </si>
  <si>
    <t>trubka kanalizační PP SN 12, dl. 1m, DN 300</t>
  </si>
  <si>
    <t>-1842083673</t>
  </si>
  <si>
    <t>39</t>
  </si>
  <si>
    <t>877315211</t>
  </si>
  <si>
    <t>Montáž tvarovek z tvrdého PVC nebo z polypropylenu jednoosé DN 150</t>
  </si>
  <si>
    <t>1602483421</t>
  </si>
  <si>
    <t>40</t>
  </si>
  <si>
    <t>286171820</t>
  </si>
  <si>
    <t>koleno kanalizační PP 45 ° DN 150</t>
  </si>
  <si>
    <t>1800836664</t>
  </si>
  <si>
    <t>41</t>
  </si>
  <si>
    <t>286171920</t>
  </si>
  <si>
    <t>koleno kanalizační PP  87 ° DN 150</t>
  </si>
  <si>
    <t>-1237751674</t>
  </si>
  <si>
    <t>42</t>
  </si>
  <si>
    <t>877373121</t>
  </si>
  <si>
    <t>Montáž tvarovek odbočných na potrubí z trub z PVC nebo PP těsněných kroužkem otevřený výkop. DN 300</t>
  </si>
  <si>
    <t>-1003145610</t>
  </si>
  <si>
    <t>43</t>
  </si>
  <si>
    <t>286172100</t>
  </si>
  <si>
    <t>odbočka PP  45° DN 250/DN150</t>
  </si>
  <si>
    <t>-317429074</t>
  </si>
  <si>
    <t>44</t>
  </si>
  <si>
    <t>286172110</t>
  </si>
  <si>
    <t>odbočka PP 45° DN 250/DN200</t>
  </si>
  <si>
    <t>-144050577</t>
  </si>
  <si>
    <t>45</t>
  </si>
  <si>
    <t>2028827459</t>
  </si>
  <si>
    <t>46</t>
  </si>
  <si>
    <t>286172100.1</t>
  </si>
  <si>
    <t>odbočka PP 45° DN 250/DN150</t>
  </si>
  <si>
    <t>-1000212626</t>
  </si>
  <si>
    <t>47</t>
  </si>
  <si>
    <t>286172110.1</t>
  </si>
  <si>
    <t>1002858871</t>
  </si>
  <si>
    <t>48</t>
  </si>
  <si>
    <t>286172140</t>
  </si>
  <si>
    <t>odbočka PP 45° DN 300/DN150</t>
  </si>
  <si>
    <t>-1449724247</t>
  </si>
  <si>
    <t>49</t>
  </si>
  <si>
    <t>286172150</t>
  </si>
  <si>
    <t>odbočka PP 45° DN 300/DN200</t>
  </si>
  <si>
    <t>-394986027</t>
  </si>
  <si>
    <t>50</t>
  </si>
  <si>
    <t>286172160</t>
  </si>
  <si>
    <t>odbočka PP 45° DN 300/DN250</t>
  </si>
  <si>
    <t>-1271110803</t>
  </si>
  <si>
    <t>51</t>
  </si>
  <si>
    <t>894411311</t>
  </si>
  <si>
    <t>Osazení železobetonových dílců pro šachty skruží rovných</t>
  </si>
  <si>
    <t>1770628506</t>
  </si>
  <si>
    <t>52</t>
  </si>
  <si>
    <t>592243050</t>
  </si>
  <si>
    <t>skruž betonová šachetní TBS-Q.1 100/25 D100x25x12 cm</t>
  </si>
  <si>
    <t>566808514</t>
  </si>
  <si>
    <t>53</t>
  </si>
  <si>
    <t>592243060</t>
  </si>
  <si>
    <t>skruž betonová šachetní TBS-Q.1 100/50 D100x50x12 cm</t>
  </si>
  <si>
    <t>1876747698</t>
  </si>
  <si>
    <t>54</t>
  </si>
  <si>
    <t>592243070</t>
  </si>
  <si>
    <t>skruž betonová šachetní TBS-Q.1 100/100 D100x100x12 cm</t>
  </si>
  <si>
    <t>1489093540</t>
  </si>
  <si>
    <t>55</t>
  </si>
  <si>
    <t>894412411</t>
  </si>
  <si>
    <t>Osazení železobetonových dílců pro šachty skruží přechodových</t>
  </si>
  <si>
    <t>-1232424571</t>
  </si>
  <si>
    <t>56</t>
  </si>
  <si>
    <t>592241680</t>
  </si>
  <si>
    <t>skruž betonová přechodová TBR-Q 625/600/120 SPK 62,5/100x60x12 cm</t>
  </si>
  <si>
    <t>2136448987</t>
  </si>
  <si>
    <t>57</t>
  </si>
  <si>
    <t>894414111</t>
  </si>
  <si>
    <t>Osazení železobetonových dílců pro šachty skruží základových</t>
  </si>
  <si>
    <t>-975845693</t>
  </si>
  <si>
    <t>58</t>
  </si>
  <si>
    <t>592241830</t>
  </si>
  <si>
    <t xml:space="preserve">dno betonové šachtové kulaté TZZ-Q 100/60 </t>
  </si>
  <si>
    <t>1277666158</t>
  </si>
  <si>
    <t>59</t>
  </si>
  <si>
    <t>894414115</t>
  </si>
  <si>
    <t>Osazení prstence beton vyrovnávací</t>
  </si>
  <si>
    <t>-301251275</t>
  </si>
  <si>
    <t>60</t>
  </si>
  <si>
    <t>592241740</t>
  </si>
  <si>
    <t>prstenec betonový vyrovnávací TBW-Q 625/40/120 62,5x6x12 cm</t>
  </si>
  <si>
    <t>-507385059</t>
  </si>
  <si>
    <t>61</t>
  </si>
  <si>
    <t>592241760</t>
  </si>
  <si>
    <t>prstenec betonový vyrovnávací TBW-Q 625/80/120 62,5x8x12 cm</t>
  </si>
  <si>
    <t>-1280228814</t>
  </si>
  <si>
    <t>62</t>
  </si>
  <si>
    <t>592241770</t>
  </si>
  <si>
    <t>prstenec betonový vyrovnávací TBW-Q 625/100/120 62,5x10x12 cm</t>
  </si>
  <si>
    <t>-1449904368</t>
  </si>
  <si>
    <t>63</t>
  </si>
  <si>
    <t>895941111</t>
  </si>
  <si>
    <t>Zřízení vpusti kanalizační uliční z betonových dílců typ UV-50 normální</t>
  </si>
  <si>
    <t>2113168069</t>
  </si>
  <si>
    <t>64</t>
  </si>
  <si>
    <t>592238500</t>
  </si>
  <si>
    <t>dno betonové pro uliční vpusť s výtokovým otvorem TBV-Q 450/330/1a 45x33x5 cm</t>
  </si>
  <si>
    <t>1853987848</t>
  </si>
  <si>
    <t>65</t>
  </si>
  <si>
    <t>592238580</t>
  </si>
  <si>
    <t>skruž betonová pro uliční vpusť horní TBV-Q 450/570/5d</t>
  </si>
  <si>
    <t>-656369632</t>
  </si>
  <si>
    <t>66</t>
  </si>
  <si>
    <t>592238640</t>
  </si>
  <si>
    <t>prstenec betonový pro uliční vpusť vyrovnávací TBV-Q 390/60/10a, 39x6x5 cm</t>
  </si>
  <si>
    <t>-139637209</t>
  </si>
  <si>
    <t>67</t>
  </si>
  <si>
    <t>592238780</t>
  </si>
  <si>
    <t>mříž s rámem D400 DIN 19583-13, 500/500 mm</t>
  </si>
  <si>
    <t>-1084250364</t>
  </si>
  <si>
    <t>68</t>
  </si>
  <si>
    <t>592238740</t>
  </si>
  <si>
    <t>koš pozink.UV DIN 4052, vysoký</t>
  </si>
  <si>
    <t>1321182983</t>
  </si>
  <si>
    <t>69</t>
  </si>
  <si>
    <t>899104111</t>
  </si>
  <si>
    <t>Osazení poklopů litinových nebo ocelových včetně rámů hmotnosti nad 150 kg</t>
  </si>
  <si>
    <t>-660502013</t>
  </si>
  <si>
    <t>70</t>
  </si>
  <si>
    <t>286619350</t>
  </si>
  <si>
    <t>poklop litinový 600 D400</t>
  </si>
  <si>
    <t>1616068632</t>
  </si>
  <si>
    <t>71</t>
  </si>
  <si>
    <t>919735112</t>
  </si>
  <si>
    <t>Řezání stávajícího živičného krytu hl do 100 mm</t>
  </si>
  <si>
    <t>-753338968</t>
  </si>
  <si>
    <t>2*(184+1+96,8+1+16*3,5)+1,1+1,0</t>
  </si>
  <si>
    <t>72</t>
  </si>
  <si>
    <t>997013501</t>
  </si>
  <si>
    <t>Odvoz suti na skládku a vybouraných hmot nebo meziskládku do 1 km se složením</t>
  </si>
  <si>
    <t>351093515</t>
  </si>
  <si>
    <t>73</t>
  </si>
  <si>
    <t>997013509</t>
  </si>
  <si>
    <t>Příplatek k odvozu suti a vybouraných hmot na skládku ZKD 1 km přes 1 km</t>
  </si>
  <si>
    <t>-1210107341</t>
  </si>
  <si>
    <t>254,426*14</t>
  </si>
  <si>
    <t>74</t>
  </si>
  <si>
    <t>997013801</t>
  </si>
  <si>
    <t>Poplatek za uložení stavebního betonového odpadu na skládce (skládkovné)</t>
  </si>
  <si>
    <t>19077600</t>
  </si>
  <si>
    <t>75</t>
  </si>
  <si>
    <t>R962042329</t>
  </si>
  <si>
    <t>Bourání šachty kanalizažní z železobet. a prefa dílců</t>
  </si>
  <si>
    <t>-698466276</t>
  </si>
  <si>
    <t>(3+2,64+2,17+2,14+2,05+2,64+2,22+1,88+1,88)*0,8+16*1,1*0,28</t>
  </si>
  <si>
    <t>76</t>
  </si>
  <si>
    <t>R969021120</t>
  </si>
  <si>
    <t>Vybourání kanalizačního potrubí bet/kam do DN200</t>
  </si>
  <si>
    <t>969866363</t>
  </si>
  <si>
    <t>77</t>
  </si>
  <si>
    <t>R969021130</t>
  </si>
  <si>
    <t>Vybourání kanalizačního potrubí bet/kam DN 300</t>
  </si>
  <si>
    <t>953300024</t>
  </si>
  <si>
    <t>78</t>
  </si>
  <si>
    <t>R969021140</t>
  </si>
  <si>
    <t>Vybourání kanalizačního potrubí bet DN 400</t>
  </si>
  <si>
    <t>1677733388</t>
  </si>
  <si>
    <t>79</t>
  </si>
  <si>
    <t>997002611</t>
  </si>
  <si>
    <t>Nakládání suti a vybouraných hmot</t>
  </si>
  <si>
    <t>1450336631</t>
  </si>
  <si>
    <t>80</t>
  </si>
  <si>
    <t>998276101</t>
  </si>
  <si>
    <t>Přesun hmot pro trubní vedení z trub z plastických hmot otevřený výkop</t>
  </si>
  <si>
    <t>1773612254</t>
  </si>
  <si>
    <t>SO 02 - Stoka B</t>
  </si>
  <si>
    <t>(12,45+1)*1,1+(175,35+1)*1,0+12*3,5*0,9</t>
  </si>
  <si>
    <t>10*(1,0+2*0,2)+13*(0,9+2*0,2)</t>
  </si>
  <si>
    <t>30,9*2,05*2+45,5*1,0*2,4+73*1,0*1,85</t>
  </si>
  <si>
    <t>Plochy výkopu 18,3 a 366,8 m2 odečteny z podélného profilu.</t>
  </si>
  <si>
    <t>18,3*1,1+366,8*1,0+12*3,5*1,9*0,9+8*2,0*2,12*1</t>
  </si>
  <si>
    <t>492,67*0,3</t>
  </si>
  <si>
    <t>2*(18,3+366,8+12*3,5*2,05)</t>
  </si>
  <si>
    <t>492,67-182,42</t>
  </si>
  <si>
    <t>182,42*1,0</t>
  </si>
  <si>
    <t>(492,67-177.432/2)*2</t>
  </si>
  <si>
    <t>492,67-177,4/2</t>
  </si>
  <si>
    <t>12,45*0,35+109,65*0,26+65,7*0,20+12*3,5*0,08</t>
  </si>
  <si>
    <t>R11510101400</t>
  </si>
  <si>
    <t>Převádění vody při rekonstrukci jednotné kanalizace do DN400</t>
  </si>
  <si>
    <t>-1550372026</t>
  </si>
  <si>
    <t>(12,45*1,1+175,35*1,0+12*3,5*0,9)*0,1</t>
  </si>
  <si>
    <t>8*1,2*1,2*0,1+12*0,6*0,6*0,2</t>
  </si>
  <si>
    <t>831312121</t>
  </si>
  <si>
    <t>Montáž potrubí z trub kameninových hrdlových s integrovaným těsněním výkop sklon do 20 % DN 150</t>
  </si>
  <si>
    <t>-1009822530</t>
  </si>
  <si>
    <t>597106320</t>
  </si>
  <si>
    <t>trouba kameninová glazovaná DN150mm L1,00m spojovací systém F</t>
  </si>
  <si>
    <t>-1839473677</t>
  </si>
  <si>
    <t>12*3,5</t>
  </si>
  <si>
    <t>484925043</t>
  </si>
  <si>
    <t>1154921644</t>
  </si>
  <si>
    <t>871393121</t>
  </si>
  <si>
    <t>Montáž potrubí z kanalizačních trub z PVC otevřený výkop sklon do 20 % DN 400</t>
  </si>
  <si>
    <t>-2095149767</t>
  </si>
  <si>
    <t>286171540</t>
  </si>
  <si>
    <t>trubka kanalizační PP SN 12, dl.6m, DN 400</t>
  </si>
  <si>
    <t>321861681</t>
  </si>
  <si>
    <t>286171380</t>
  </si>
  <si>
    <t>trubka kanalizační PP SN 12, dl. 1m, DN 400</t>
  </si>
  <si>
    <t>-484425770</t>
  </si>
  <si>
    <t>koleno kanalizační PP 87 ° DN 150</t>
  </si>
  <si>
    <t>1838270144</t>
  </si>
  <si>
    <t>-901215312</t>
  </si>
  <si>
    <t>877393121</t>
  </si>
  <si>
    <t>Montáž tvarovek odbočných na potrubí z trub z PVC nebo PPtěsněných kroužkem otevřený výkop. DN 400</t>
  </si>
  <si>
    <t>-1330155505</t>
  </si>
  <si>
    <t>286172190</t>
  </si>
  <si>
    <t>odbočka PP 45° DN 400/DN150</t>
  </si>
  <si>
    <t>-1742118375</t>
  </si>
  <si>
    <t>286172200</t>
  </si>
  <si>
    <t>odbočka PP 45° DN 400/DN200</t>
  </si>
  <si>
    <t>-1404618163</t>
  </si>
  <si>
    <t>592241750</t>
  </si>
  <si>
    <t>prstenec betonový vyrovnávací TBW-Q 625/60/120 62,5x6x12 cm</t>
  </si>
  <si>
    <t>-19069732</t>
  </si>
  <si>
    <t>592241780</t>
  </si>
  <si>
    <t>prstenec betonový vyrovnávací TBW-Q 625/120/120 62,5x12x12 cm</t>
  </si>
  <si>
    <t>1175858460</t>
  </si>
  <si>
    <t>2*(187+2,0+12*3,5)+1,1+1,0</t>
  </si>
  <si>
    <t>177,438*14</t>
  </si>
  <si>
    <t>(1,6+1,89+2,14+2,8+2,84+2,82+1,97+1,63)*0,8+12*1,1*0,28</t>
  </si>
  <si>
    <t>81</t>
  </si>
  <si>
    <t xml:space="preserve">  CENOVÁ SOUSTAVA ÚRS 2017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</si>
</sst>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3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0" borderId="0" xfId="0" applyBorder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3" fillId="5" borderId="0" xfId="0" applyNumberFormat="1" applyFont="1" applyFill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12" fillId="2" borderId="0" xfId="1" applyFont="1" applyFill="1" applyAlignment="1" applyProtection="1">
      <alignment horizontal="center" vertical="center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4"/>
  <sheetViews>
    <sheetView showGridLines="0" tabSelected="1" workbookViewId="0">
      <pane ySplit="1" topLeftCell="A2" activePane="bottomLeft" state="frozen"/>
      <selection pane="bottomLeft" activeCell="AE9" sqref="AE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68" t="s">
        <v>7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R2" s="191" t="s">
        <v>8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70" t="s">
        <v>12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23"/>
      <c r="AS4" s="24" t="s">
        <v>13</v>
      </c>
      <c r="BS4" s="18" t="s">
        <v>14</v>
      </c>
    </row>
    <row r="5" spans="1:73" ht="14.45" customHeight="1">
      <c r="B5" s="22"/>
      <c r="C5" s="25"/>
      <c r="D5" s="26" t="s">
        <v>15</v>
      </c>
      <c r="E5" s="25"/>
      <c r="F5" s="25"/>
      <c r="G5" s="25"/>
      <c r="H5" s="25"/>
      <c r="I5" s="25"/>
      <c r="J5" s="25"/>
      <c r="K5" s="172" t="s">
        <v>16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25"/>
      <c r="AQ5" s="23"/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174" t="s">
        <v>18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25"/>
      <c r="AQ6" s="23"/>
      <c r="BS6" s="18" t="s">
        <v>19</v>
      </c>
    </row>
    <row r="7" spans="1:73" ht="14.45" customHeight="1">
      <c r="B7" s="22"/>
      <c r="C7" s="25"/>
      <c r="D7" s="29" t="s">
        <v>20</v>
      </c>
      <c r="E7" s="25"/>
      <c r="F7" s="25"/>
      <c r="G7" s="25"/>
      <c r="H7" s="25"/>
      <c r="I7" s="25"/>
      <c r="J7" s="25"/>
      <c r="K7" s="27" t="s">
        <v>21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22</v>
      </c>
      <c r="AL7" s="25"/>
      <c r="AM7" s="25"/>
      <c r="AN7" s="27" t="s">
        <v>23</v>
      </c>
      <c r="AO7" s="25"/>
      <c r="AP7" s="25"/>
      <c r="AQ7" s="23"/>
      <c r="BS7" s="18" t="s">
        <v>24</v>
      </c>
    </row>
    <row r="8" spans="1:73" ht="14.45" customHeight="1">
      <c r="B8" s="22"/>
      <c r="C8" s="25"/>
      <c r="D8" s="29" t="s">
        <v>25</v>
      </c>
      <c r="E8" s="25"/>
      <c r="F8" s="25"/>
      <c r="G8" s="25"/>
      <c r="H8" s="25"/>
      <c r="I8" s="25"/>
      <c r="J8" s="25"/>
      <c r="K8" s="27" t="s">
        <v>26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27</v>
      </c>
      <c r="AL8" s="25"/>
      <c r="AM8" s="25"/>
      <c r="AN8" s="27" t="s">
        <v>28</v>
      </c>
      <c r="AO8" s="25"/>
      <c r="AP8" s="25"/>
      <c r="AQ8" s="23"/>
      <c r="BS8" s="18" t="s">
        <v>29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30</v>
      </c>
    </row>
    <row r="10" spans="1:73" ht="14.45" customHeight="1">
      <c r="B10" s="22"/>
      <c r="C10" s="25"/>
      <c r="D10" s="29" t="s">
        <v>31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32</v>
      </c>
      <c r="AL10" s="25"/>
      <c r="AM10" s="25"/>
      <c r="AN10" s="27" t="s">
        <v>33</v>
      </c>
      <c r="AO10" s="25"/>
      <c r="AP10" s="25"/>
      <c r="AQ10" s="23"/>
      <c r="BS10" s="18" t="s">
        <v>19</v>
      </c>
    </row>
    <row r="11" spans="1:73" ht="18.399999999999999" customHeight="1">
      <c r="B11" s="22"/>
      <c r="C11" s="25"/>
      <c r="D11" s="25"/>
      <c r="E11" s="27" t="s">
        <v>34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35</v>
      </c>
      <c r="AL11" s="25"/>
      <c r="AM11" s="25"/>
      <c r="AN11" s="27" t="s">
        <v>36</v>
      </c>
      <c r="AO11" s="25"/>
      <c r="AP11" s="25"/>
      <c r="AQ11" s="23"/>
      <c r="BS11" s="18" t="s">
        <v>19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19</v>
      </c>
    </row>
    <row r="13" spans="1:73" ht="14.45" customHeight="1">
      <c r="B13" s="22"/>
      <c r="C13" s="25"/>
      <c r="D13" s="29" t="s">
        <v>37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32</v>
      </c>
      <c r="AL13" s="25"/>
      <c r="AM13" s="25"/>
      <c r="AN13" s="27" t="s">
        <v>5</v>
      </c>
      <c r="AO13" s="25"/>
      <c r="AP13" s="25"/>
      <c r="AQ13" s="23"/>
      <c r="BS13" s="18" t="s">
        <v>19</v>
      </c>
    </row>
    <row r="14" spans="1:73" ht="15">
      <c r="B14" s="22"/>
      <c r="C14" s="25"/>
      <c r="D14" s="25"/>
      <c r="E14" s="27" t="s">
        <v>38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35</v>
      </c>
      <c r="AL14" s="25"/>
      <c r="AM14" s="25"/>
      <c r="AN14" s="27" t="s">
        <v>5</v>
      </c>
      <c r="AO14" s="25"/>
      <c r="AP14" s="25"/>
      <c r="AQ14" s="23"/>
      <c r="BS14" s="18" t="s">
        <v>19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39</v>
      </c>
    </row>
    <row r="16" spans="1:73" ht="14.45" customHeight="1">
      <c r="B16" s="22"/>
      <c r="C16" s="25"/>
      <c r="D16" s="29" t="s">
        <v>40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32</v>
      </c>
      <c r="AL16" s="25"/>
      <c r="AM16" s="25"/>
      <c r="AN16" s="27" t="s">
        <v>41</v>
      </c>
      <c r="AO16" s="25"/>
      <c r="AP16" s="25"/>
      <c r="AQ16" s="23"/>
      <c r="BS16" s="18" t="s">
        <v>6</v>
      </c>
    </row>
    <row r="17" spans="2:71" ht="18.399999999999999" customHeight="1">
      <c r="B17" s="22"/>
      <c r="C17" s="25"/>
      <c r="D17" s="25"/>
      <c r="E17" s="27" t="s">
        <v>42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35</v>
      </c>
      <c r="AL17" s="25"/>
      <c r="AM17" s="25"/>
      <c r="AN17" s="27" t="s">
        <v>43</v>
      </c>
      <c r="AO17" s="25"/>
      <c r="AP17" s="25"/>
      <c r="AQ17" s="23"/>
      <c r="BS17" s="18" t="s">
        <v>6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9</v>
      </c>
    </row>
    <row r="19" spans="2:71" ht="14.45" customHeight="1">
      <c r="B19" s="22"/>
      <c r="C19" s="25"/>
      <c r="D19" s="29" t="s">
        <v>44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32</v>
      </c>
      <c r="AL19" s="25"/>
      <c r="AM19" s="25"/>
      <c r="AN19" s="27" t="s">
        <v>41</v>
      </c>
      <c r="AO19" s="25"/>
      <c r="AP19" s="25"/>
      <c r="AQ19" s="23"/>
      <c r="BS19" s="18" t="s">
        <v>9</v>
      </c>
    </row>
    <row r="20" spans="2:71" ht="18.399999999999999" customHeight="1">
      <c r="B20" s="22"/>
      <c r="C20" s="25"/>
      <c r="D20" s="25"/>
      <c r="E20" s="27" t="s">
        <v>42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35</v>
      </c>
      <c r="AL20" s="25"/>
      <c r="AM20" s="25"/>
      <c r="AN20" s="27" t="s">
        <v>43</v>
      </c>
      <c r="AO20" s="25"/>
      <c r="AP20" s="25"/>
      <c r="AQ20" s="23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5">
      <c r="B22" s="22"/>
      <c r="C22" s="25"/>
      <c r="D22" s="29" t="s">
        <v>45</v>
      </c>
      <c r="E22" s="25"/>
      <c r="F22" s="25"/>
      <c r="G22" s="25"/>
      <c r="H22" s="164" t="s">
        <v>549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>
      <c r="B23" s="22"/>
      <c r="C23" s="25"/>
      <c r="D23" s="25"/>
      <c r="E23" s="175" t="s">
        <v>5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25"/>
      <c r="AP23" s="25"/>
      <c r="AQ23" s="23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5" customHeight="1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5" customHeight="1">
      <c r="B26" s="22"/>
      <c r="C26" s="25"/>
      <c r="D26" s="31" t="s">
        <v>46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99">
        <f>ROUND(AG87,2)</f>
        <v>0</v>
      </c>
      <c r="AL26" s="173"/>
      <c r="AM26" s="173"/>
      <c r="AN26" s="173"/>
      <c r="AO26" s="173"/>
      <c r="AP26" s="25"/>
      <c r="AQ26" s="23"/>
    </row>
    <row r="27" spans="2:71" ht="14.45" customHeight="1">
      <c r="B27" s="22"/>
      <c r="C27" s="25"/>
      <c r="D27" s="31" t="s">
        <v>47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99">
        <f>ROUND(AG91,2)</f>
        <v>0</v>
      </c>
      <c r="AL27" s="199"/>
      <c r="AM27" s="199"/>
      <c r="AN27" s="199"/>
      <c r="AO27" s="199"/>
      <c r="AP27" s="25"/>
      <c r="AQ27" s="23"/>
    </row>
    <row r="28" spans="2:71" s="1" customFormat="1" ht="6.95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" customHeight="1">
      <c r="B29" s="32"/>
      <c r="C29" s="33"/>
      <c r="D29" s="35" t="s">
        <v>48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00">
        <f>ROUND(AK26+AK27,2)</f>
        <v>0</v>
      </c>
      <c r="AL29" s="201"/>
      <c r="AM29" s="201"/>
      <c r="AN29" s="201"/>
      <c r="AO29" s="201"/>
      <c r="AP29" s="33"/>
      <c r="AQ29" s="34"/>
    </row>
    <row r="30" spans="2:71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5" customHeight="1">
      <c r="B31" s="37"/>
      <c r="C31" s="38"/>
      <c r="D31" s="39" t="s">
        <v>49</v>
      </c>
      <c r="E31" s="38"/>
      <c r="F31" s="39" t="s">
        <v>50</v>
      </c>
      <c r="G31" s="38"/>
      <c r="H31" s="38"/>
      <c r="I31" s="38"/>
      <c r="J31" s="38"/>
      <c r="K31" s="38"/>
      <c r="L31" s="165">
        <v>0.21</v>
      </c>
      <c r="M31" s="166"/>
      <c r="N31" s="166"/>
      <c r="O31" s="166"/>
      <c r="P31" s="38"/>
      <c r="Q31" s="38"/>
      <c r="R31" s="38"/>
      <c r="S31" s="38"/>
      <c r="T31" s="41" t="s">
        <v>51</v>
      </c>
      <c r="U31" s="38"/>
      <c r="V31" s="38"/>
      <c r="W31" s="167">
        <f>ROUND(AZ87+SUM(CD92),2)</f>
        <v>0</v>
      </c>
      <c r="X31" s="166"/>
      <c r="Y31" s="166"/>
      <c r="Z31" s="166"/>
      <c r="AA31" s="166"/>
      <c r="AB31" s="166"/>
      <c r="AC31" s="166"/>
      <c r="AD31" s="166"/>
      <c r="AE31" s="166"/>
      <c r="AF31" s="38"/>
      <c r="AG31" s="38"/>
      <c r="AH31" s="38"/>
      <c r="AI31" s="38"/>
      <c r="AJ31" s="38"/>
      <c r="AK31" s="167">
        <f>ROUND(AV87+SUM(BY92),2)</f>
        <v>0</v>
      </c>
      <c r="AL31" s="166"/>
      <c r="AM31" s="166"/>
      <c r="AN31" s="166"/>
      <c r="AO31" s="166"/>
      <c r="AP31" s="38"/>
      <c r="AQ31" s="42"/>
    </row>
    <row r="32" spans="2:71" s="2" customFormat="1" ht="14.45" customHeight="1">
      <c r="B32" s="37"/>
      <c r="C32" s="38"/>
      <c r="D32" s="38"/>
      <c r="E32" s="38"/>
      <c r="F32" s="39" t="s">
        <v>52</v>
      </c>
      <c r="G32" s="38"/>
      <c r="H32" s="38"/>
      <c r="I32" s="38"/>
      <c r="J32" s="38"/>
      <c r="K32" s="38"/>
      <c r="L32" s="165">
        <v>0.15</v>
      </c>
      <c r="M32" s="166"/>
      <c r="N32" s="166"/>
      <c r="O32" s="166"/>
      <c r="P32" s="38"/>
      <c r="Q32" s="38"/>
      <c r="R32" s="38"/>
      <c r="S32" s="38"/>
      <c r="T32" s="41" t="s">
        <v>51</v>
      </c>
      <c r="U32" s="38"/>
      <c r="V32" s="38"/>
      <c r="W32" s="167">
        <f>ROUND(BA87+SUM(CE92),2)</f>
        <v>0</v>
      </c>
      <c r="X32" s="166"/>
      <c r="Y32" s="166"/>
      <c r="Z32" s="166"/>
      <c r="AA32" s="166"/>
      <c r="AB32" s="166"/>
      <c r="AC32" s="166"/>
      <c r="AD32" s="166"/>
      <c r="AE32" s="166"/>
      <c r="AF32" s="38"/>
      <c r="AG32" s="38"/>
      <c r="AH32" s="38"/>
      <c r="AI32" s="38"/>
      <c r="AJ32" s="38"/>
      <c r="AK32" s="167">
        <f>ROUND(AW87+SUM(BZ92),2)</f>
        <v>0</v>
      </c>
      <c r="AL32" s="166"/>
      <c r="AM32" s="166"/>
      <c r="AN32" s="166"/>
      <c r="AO32" s="166"/>
      <c r="AP32" s="38"/>
      <c r="AQ32" s="42"/>
    </row>
    <row r="33" spans="2:43" s="2" customFormat="1" ht="14.45" hidden="1" customHeight="1">
      <c r="B33" s="37"/>
      <c r="C33" s="38"/>
      <c r="D33" s="38"/>
      <c r="E33" s="38"/>
      <c r="F33" s="39" t="s">
        <v>53</v>
      </c>
      <c r="G33" s="38"/>
      <c r="H33" s="38"/>
      <c r="I33" s="38"/>
      <c r="J33" s="38"/>
      <c r="K33" s="38"/>
      <c r="L33" s="165">
        <v>0.21</v>
      </c>
      <c r="M33" s="166"/>
      <c r="N33" s="166"/>
      <c r="O33" s="166"/>
      <c r="P33" s="38"/>
      <c r="Q33" s="38"/>
      <c r="R33" s="38"/>
      <c r="S33" s="38"/>
      <c r="T33" s="41" t="s">
        <v>51</v>
      </c>
      <c r="U33" s="38"/>
      <c r="V33" s="38"/>
      <c r="W33" s="167">
        <f>ROUND(BB87+SUM(CF92),2)</f>
        <v>0</v>
      </c>
      <c r="X33" s="166"/>
      <c r="Y33" s="166"/>
      <c r="Z33" s="166"/>
      <c r="AA33" s="166"/>
      <c r="AB33" s="166"/>
      <c r="AC33" s="166"/>
      <c r="AD33" s="166"/>
      <c r="AE33" s="166"/>
      <c r="AF33" s="38"/>
      <c r="AG33" s="38"/>
      <c r="AH33" s="38"/>
      <c r="AI33" s="38"/>
      <c r="AJ33" s="38"/>
      <c r="AK33" s="167">
        <v>0</v>
      </c>
      <c r="AL33" s="166"/>
      <c r="AM33" s="166"/>
      <c r="AN33" s="166"/>
      <c r="AO33" s="166"/>
      <c r="AP33" s="38"/>
      <c r="AQ33" s="42"/>
    </row>
    <row r="34" spans="2:43" s="2" customFormat="1" ht="14.45" hidden="1" customHeight="1">
      <c r="B34" s="37"/>
      <c r="C34" s="38"/>
      <c r="D34" s="38"/>
      <c r="E34" s="38"/>
      <c r="F34" s="39" t="s">
        <v>54</v>
      </c>
      <c r="G34" s="38"/>
      <c r="H34" s="38"/>
      <c r="I34" s="38"/>
      <c r="J34" s="38"/>
      <c r="K34" s="38"/>
      <c r="L34" s="165">
        <v>0.15</v>
      </c>
      <c r="M34" s="166"/>
      <c r="N34" s="166"/>
      <c r="O34" s="166"/>
      <c r="P34" s="38"/>
      <c r="Q34" s="38"/>
      <c r="R34" s="38"/>
      <c r="S34" s="38"/>
      <c r="T34" s="41" t="s">
        <v>51</v>
      </c>
      <c r="U34" s="38"/>
      <c r="V34" s="38"/>
      <c r="W34" s="167">
        <f>ROUND(BC87+SUM(CG92),2)</f>
        <v>0</v>
      </c>
      <c r="X34" s="166"/>
      <c r="Y34" s="166"/>
      <c r="Z34" s="166"/>
      <c r="AA34" s="166"/>
      <c r="AB34" s="166"/>
      <c r="AC34" s="166"/>
      <c r="AD34" s="166"/>
      <c r="AE34" s="166"/>
      <c r="AF34" s="38"/>
      <c r="AG34" s="38"/>
      <c r="AH34" s="38"/>
      <c r="AI34" s="38"/>
      <c r="AJ34" s="38"/>
      <c r="AK34" s="167">
        <v>0</v>
      </c>
      <c r="AL34" s="166"/>
      <c r="AM34" s="166"/>
      <c r="AN34" s="166"/>
      <c r="AO34" s="166"/>
      <c r="AP34" s="38"/>
      <c r="AQ34" s="42"/>
    </row>
    <row r="35" spans="2:43" s="2" customFormat="1" ht="14.45" hidden="1" customHeight="1">
      <c r="B35" s="37"/>
      <c r="C35" s="38"/>
      <c r="D35" s="38"/>
      <c r="E35" s="38"/>
      <c r="F35" s="39" t="s">
        <v>55</v>
      </c>
      <c r="G35" s="38"/>
      <c r="H35" s="38"/>
      <c r="I35" s="38"/>
      <c r="J35" s="38"/>
      <c r="K35" s="38"/>
      <c r="L35" s="165">
        <v>0</v>
      </c>
      <c r="M35" s="166"/>
      <c r="N35" s="166"/>
      <c r="O35" s="166"/>
      <c r="P35" s="38"/>
      <c r="Q35" s="38"/>
      <c r="R35" s="38"/>
      <c r="S35" s="38"/>
      <c r="T35" s="41" t="s">
        <v>51</v>
      </c>
      <c r="U35" s="38"/>
      <c r="V35" s="38"/>
      <c r="W35" s="167">
        <f>ROUND(BD87+SUM(CH92),2)</f>
        <v>0</v>
      </c>
      <c r="X35" s="166"/>
      <c r="Y35" s="166"/>
      <c r="Z35" s="166"/>
      <c r="AA35" s="166"/>
      <c r="AB35" s="166"/>
      <c r="AC35" s="166"/>
      <c r="AD35" s="166"/>
      <c r="AE35" s="166"/>
      <c r="AF35" s="38"/>
      <c r="AG35" s="38"/>
      <c r="AH35" s="38"/>
      <c r="AI35" s="38"/>
      <c r="AJ35" s="38"/>
      <c r="AK35" s="167">
        <v>0</v>
      </c>
      <c r="AL35" s="166"/>
      <c r="AM35" s="166"/>
      <c r="AN35" s="166"/>
      <c r="AO35" s="166"/>
      <c r="AP35" s="38"/>
      <c r="AQ35" s="42"/>
    </row>
    <row r="36" spans="2:43" s="1" customFormat="1" ht="6.95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" customHeight="1">
      <c r="B37" s="32"/>
      <c r="C37" s="43"/>
      <c r="D37" s="44" t="s">
        <v>56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57</v>
      </c>
      <c r="U37" s="45"/>
      <c r="V37" s="45"/>
      <c r="W37" s="45"/>
      <c r="X37" s="180" t="s">
        <v>58</v>
      </c>
      <c r="Y37" s="181"/>
      <c r="Z37" s="181"/>
      <c r="AA37" s="181"/>
      <c r="AB37" s="181"/>
      <c r="AC37" s="45"/>
      <c r="AD37" s="45"/>
      <c r="AE37" s="45"/>
      <c r="AF37" s="45"/>
      <c r="AG37" s="45"/>
      <c r="AH37" s="45"/>
      <c r="AI37" s="45"/>
      <c r="AJ37" s="45"/>
      <c r="AK37" s="182">
        <f>SUM(AK29:AK35)</f>
        <v>0</v>
      </c>
      <c r="AL37" s="181"/>
      <c r="AM37" s="181"/>
      <c r="AN37" s="181"/>
      <c r="AO37" s="183"/>
      <c r="AP37" s="43"/>
      <c r="AQ37" s="34"/>
    </row>
    <row r="38" spans="2:43" s="1" customFormat="1" ht="14.4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2"/>
      <c r="C49" s="33"/>
      <c r="D49" s="47" t="s">
        <v>59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60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5">
      <c r="B58" s="32"/>
      <c r="C58" s="33"/>
      <c r="D58" s="52" t="s">
        <v>61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62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61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62</v>
      </c>
      <c r="AN58" s="53"/>
      <c r="AO58" s="55"/>
      <c r="AP58" s="33"/>
      <c r="AQ58" s="34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2"/>
      <c r="C60" s="33"/>
      <c r="D60" s="47" t="s">
        <v>63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64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5">
      <c r="B69" s="32"/>
      <c r="C69" s="33"/>
      <c r="D69" s="52" t="s">
        <v>61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62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61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62</v>
      </c>
      <c r="AN69" s="53"/>
      <c r="AO69" s="55"/>
      <c r="AP69" s="33"/>
      <c r="AQ69" s="34"/>
    </row>
    <row r="70" spans="2:43" s="1" customFormat="1" ht="6.95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>
      <c r="B76" s="32"/>
      <c r="C76" s="170" t="s">
        <v>65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34"/>
    </row>
    <row r="77" spans="2:43" s="3" customFormat="1" ht="14.45" customHeight="1">
      <c r="B77" s="62"/>
      <c r="C77" s="29" t="s">
        <v>15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2017-10-01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>
      <c r="B78" s="65"/>
      <c r="C78" s="66" t="s">
        <v>17</v>
      </c>
      <c r="D78" s="67"/>
      <c r="E78" s="67"/>
      <c r="F78" s="67"/>
      <c r="G78" s="67"/>
      <c r="H78" s="67"/>
      <c r="I78" s="67"/>
      <c r="J78" s="67"/>
      <c r="K78" s="67"/>
      <c r="L78" s="184" t="str">
        <f>K6</f>
        <v>Výměna kanalizace Horní Stropnice-okolo školy</v>
      </c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67"/>
      <c r="AQ78" s="68"/>
    </row>
    <row r="79" spans="2:43" s="1" customFormat="1" ht="6.95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>
      <c r="B80" s="32"/>
      <c r="C80" s="29" t="s">
        <v>25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k.ú.Horní Stropnice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27</v>
      </c>
      <c r="AJ80" s="33"/>
      <c r="AK80" s="33"/>
      <c r="AL80" s="33"/>
      <c r="AM80" s="70" t="str">
        <f>IF(AN8= "","",AN8)</f>
        <v>11. 12. 2017</v>
      </c>
      <c r="AN80" s="33"/>
      <c r="AO80" s="33"/>
      <c r="AP80" s="33"/>
      <c r="AQ80" s="34"/>
    </row>
    <row r="81" spans="1:76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>
      <c r="B82" s="32"/>
      <c r="C82" s="29" t="s">
        <v>31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>Obec Horní Stropnice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40</v>
      </c>
      <c r="AJ82" s="33"/>
      <c r="AK82" s="33"/>
      <c r="AL82" s="33"/>
      <c r="AM82" s="186" t="str">
        <f>IF(E17="","",E17)</f>
        <v>Ing.Václav Kocourek</v>
      </c>
      <c r="AN82" s="186"/>
      <c r="AO82" s="186"/>
      <c r="AP82" s="186"/>
      <c r="AQ82" s="34"/>
      <c r="AS82" s="195" t="s">
        <v>66</v>
      </c>
      <c r="AT82" s="196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5">
      <c r="B83" s="32"/>
      <c r="C83" s="29" t="s">
        <v>37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44</v>
      </c>
      <c r="AJ83" s="33"/>
      <c r="AK83" s="33"/>
      <c r="AL83" s="33"/>
      <c r="AM83" s="186" t="str">
        <f>IF(E20="","",E20)</f>
        <v>Ing.Václav Kocourek</v>
      </c>
      <c r="AN83" s="186"/>
      <c r="AO83" s="186"/>
      <c r="AP83" s="186"/>
      <c r="AQ83" s="34"/>
      <c r="AS83" s="197"/>
      <c r="AT83" s="198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97"/>
      <c r="AT84" s="198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>
      <c r="B85" s="32"/>
      <c r="C85" s="176" t="s">
        <v>67</v>
      </c>
      <c r="D85" s="177"/>
      <c r="E85" s="177"/>
      <c r="F85" s="177"/>
      <c r="G85" s="177"/>
      <c r="H85" s="72"/>
      <c r="I85" s="178" t="s">
        <v>68</v>
      </c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8" t="s">
        <v>69</v>
      </c>
      <c r="AH85" s="177"/>
      <c r="AI85" s="177"/>
      <c r="AJ85" s="177"/>
      <c r="AK85" s="177"/>
      <c r="AL85" s="177"/>
      <c r="AM85" s="177"/>
      <c r="AN85" s="178" t="s">
        <v>70</v>
      </c>
      <c r="AO85" s="177"/>
      <c r="AP85" s="179"/>
      <c r="AQ85" s="34"/>
      <c r="AS85" s="73" t="s">
        <v>71</v>
      </c>
      <c r="AT85" s="74" t="s">
        <v>72</v>
      </c>
      <c r="AU85" s="74" t="s">
        <v>73</v>
      </c>
      <c r="AV85" s="74" t="s">
        <v>74</v>
      </c>
      <c r="AW85" s="74" t="s">
        <v>75</v>
      </c>
      <c r="AX85" s="74" t="s">
        <v>76</v>
      </c>
      <c r="AY85" s="74" t="s">
        <v>77</v>
      </c>
      <c r="AZ85" s="74" t="s">
        <v>78</v>
      </c>
      <c r="BA85" s="74" t="s">
        <v>79</v>
      </c>
      <c r="BB85" s="74" t="s">
        <v>80</v>
      </c>
      <c r="BC85" s="74" t="s">
        <v>81</v>
      </c>
      <c r="BD85" s="75" t="s">
        <v>82</v>
      </c>
    </row>
    <row r="86" spans="1:76" s="1" customFormat="1" ht="10.9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50000000000003" customHeight="1">
      <c r="B87" s="65"/>
      <c r="C87" s="77" t="s">
        <v>83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93">
        <f>ROUND(SUM(AG88:AG89),2)</f>
        <v>0</v>
      </c>
      <c r="AH87" s="193"/>
      <c r="AI87" s="193"/>
      <c r="AJ87" s="193"/>
      <c r="AK87" s="193"/>
      <c r="AL87" s="193"/>
      <c r="AM87" s="193"/>
      <c r="AN87" s="194">
        <f>SUM(AG87,AT87)</f>
        <v>0</v>
      </c>
      <c r="AO87" s="194"/>
      <c r="AP87" s="194"/>
      <c r="AQ87" s="68"/>
      <c r="AS87" s="79">
        <f>ROUND(SUM(AS88:AS89),2)</f>
        <v>0</v>
      </c>
      <c r="AT87" s="80">
        <f>ROUND(SUM(AV87:AW87),2)</f>
        <v>0</v>
      </c>
      <c r="AU87" s="81">
        <f>ROUND(SUM(AU88:AU89),5)</f>
        <v>7481.6891999999998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ROUND(SUM(AZ88:AZ89),2)</f>
        <v>0</v>
      </c>
      <c r="BA87" s="80">
        <f>ROUND(SUM(BA88:BA89),2)</f>
        <v>0</v>
      </c>
      <c r="BB87" s="80">
        <f>ROUND(SUM(BB88:BB89),2)</f>
        <v>0</v>
      </c>
      <c r="BC87" s="80">
        <f>ROUND(SUM(BC88:BC89),2)</f>
        <v>0</v>
      </c>
      <c r="BD87" s="82">
        <f>ROUND(SUM(BD88:BD89),2)</f>
        <v>0</v>
      </c>
      <c r="BS87" s="83" t="s">
        <v>84</v>
      </c>
      <c r="BT87" s="83" t="s">
        <v>85</v>
      </c>
      <c r="BU87" s="84" t="s">
        <v>86</v>
      </c>
      <c r="BV87" s="83" t="s">
        <v>87</v>
      </c>
      <c r="BW87" s="83" t="s">
        <v>88</v>
      </c>
      <c r="BX87" s="83" t="s">
        <v>89</v>
      </c>
    </row>
    <row r="88" spans="1:76" s="5" customFormat="1" ht="22.5" customHeight="1">
      <c r="A88" s="85" t="s">
        <v>90</v>
      </c>
      <c r="B88" s="86"/>
      <c r="C88" s="87"/>
      <c r="D88" s="190" t="s">
        <v>91</v>
      </c>
      <c r="E88" s="190"/>
      <c r="F88" s="190"/>
      <c r="G88" s="190"/>
      <c r="H88" s="190"/>
      <c r="I88" s="88"/>
      <c r="J88" s="190" t="s">
        <v>92</v>
      </c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88">
        <f>'SO 01 - Stoka A a A1'!M30</f>
        <v>0</v>
      </c>
      <c r="AH88" s="189"/>
      <c r="AI88" s="189"/>
      <c r="AJ88" s="189"/>
      <c r="AK88" s="189"/>
      <c r="AL88" s="189"/>
      <c r="AM88" s="189"/>
      <c r="AN88" s="188">
        <f>SUM(AG88,AT88)</f>
        <v>0</v>
      </c>
      <c r="AO88" s="189"/>
      <c r="AP88" s="189"/>
      <c r="AQ88" s="89"/>
      <c r="AS88" s="90">
        <f>'SO 01 - Stoka A a A1'!M28</f>
        <v>0</v>
      </c>
      <c r="AT88" s="91">
        <f>ROUND(SUM(AV88:AW88),2)</f>
        <v>0</v>
      </c>
      <c r="AU88" s="92">
        <f>'SO 01 - Stoka A a A1'!W117</f>
        <v>4168.764048</v>
      </c>
      <c r="AV88" s="91">
        <f>'SO 01 - Stoka A a A1'!M32</f>
        <v>0</v>
      </c>
      <c r="AW88" s="91">
        <f>'SO 01 - Stoka A a A1'!M33</f>
        <v>0</v>
      </c>
      <c r="AX88" s="91">
        <f>'SO 01 - Stoka A a A1'!M34</f>
        <v>0</v>
      </c>
      <c r="AY88" s="91">
        <f>'SO 01 - Stoka A a A1'!M35</f>
        <v>0</v>
      </c>
      <c r="AZ88" s="91">
        <f>'SO 01 - Stoka A a A1'!H32</f>
        <v>0</v>
      </c>
      <c r="BA88" s="91">
        <f>'SO 01 - Stoka A a A1'!H33</f>
        <v>0</v>
      </c>
      <c r="BB88" s="91">
        <f>'SO 01 - Stoka A a A1'!H34</f>
        <v>0</v>
      </c>
      <c r="BC88" s="91">
        <f>'SO 01 - Stoka A a A1'!H35</f>
        <v>0</v>
      </c>
      <c r="BD88" s="93">
        <f>'SO 01 - Stoka A a A1'!H36</f>
        <v>0</v>
      </c>
      <c r="BT88" s="94" t="s">
        <v>24</v>
      </c>
      <c r="BV88" s="94" t="s">
        <v>87</v>
      </c>
      <c r="BW88" s="94" t="s">
        <v>93</v>
      </c>
      <c r="BX88" s="94" t="s">
        <v>88</v>
      </c>
    </row>
    <row r="89" spans="1:76" s="5" customFormat="1" ht="22.5" customHeight="1">
      <c r="A89" s="85" t="s">
        <v>90</v>
      </c>
      <c r="B89" s="86"/>
      <c r="C89" s="87"/>
      <c r="D89" s="190" t="s">
        <v>94</v>
      </c>
      <c r="E89" s="190"/>
      <c r="F89" s="190"/>
      <c r="G89" s="190"/>
      <c r="H89" s="190"/>
      <c r="I89" s="88"/>
      <c r="J89" s="190" t="s">
        <v>95</v>
      </c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88">
        <f>'SO 02 - Stoka B'!M30</f>
        <v>0</v>
      </c>
      <c r="AH89" s="189"/>
      <c r="AI89" s="189"/>
      <c r="AJ89" s="189"/>
      <c r="AK89" s="189"/>
      <c r="AL89" s="189"/>
      <c r="AM89" s="189"/>
      <c r="AN89" s="188">
        <f>SUM(AG89,AT89)</f>
        <v>0</v>
      </c>
      <c r="AO89" s="189"/>
      <c r="AP89" s="189"/>
      <c r="AQ89" s="89"/>
      <c r="AS89" s="95">
        <f>'SO 02 - Stoka B'!M28</f>
        <v>0</v>
      </c>
      <c r="AT89" s="96">
        <f>ROUND(SUM(AV89:AW89),2)</f>
        <v>0</v>
      </c>
      <c r="AU89" s="97">
        <f>'SO 02 - Stoka B'!W117</f>
        <v>3312.9251549999999</v>
      </c>
      <c r="AV89" s="96">
        <f>'SO 02 - Stoka B'!M32</f>
        <v>0</v>
      </c>
      <c r="AW89" s="96">
        <f>'SO 02 - Stoka B'!M33</f>
        <v>0</v>
      </c>
      <c r="AX89" s="96">
        <f>'SO 02 - Stoka B'!M34</f>
        <v>0</v>
      </c>
      <c r="AY89" s="96">
        <f>'SO 02 - Stoka B'!M35</f>
        <v>0</v>
      </c>
      <c r="AZ89" s="96">
        <f>'SO 02 - Stoka B'!H32</f>
        <v>0</v>
      </c>
      <c r="BA89" s="96">
        <f>'SO 02 - Stoka B'!H33</f>
        <v>0</v>
      </c>
      <c r="BB89" s="96">
        <f>'SO 02 - Stoka B'!H34</f>
        <v>0</v>
      </c>
      <c r="BC89" s="96">
        <f>'SO 02 - Stoka B'!H35</f>
        <v>0</v>
      </c>
      <c r="BD89" s="98">
        <f>'SO 02 - Stoka B'!H36</f>
        <v>0</v>
      </c>
      <c r="BT89" s="94" t="s">
        <v>24</v>
      </c>
      <c r="BV89" s="94" t="s">
        <v>87</v>
      </c>
      <c r="BW89" s="94" t="s">
        <v>96</v>
      </c>
      <c r="BX89" s="94" t="s">
        <v>88</v>
      </c>
    </row>
    <row r="90" spans="1:76">
      <c r="B90" s="22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"/>
    </row>
    <row r="91" spans="1:76" s="1" customFormat="1" ht="30" customHeight="1">
      <c r="B91" s="32"/>
      <c r="C91" s="77" t="s">
        <v>97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194">
        <v>0</v>
      </c>
      <c r="AH91" s="194"/>
      <c r="AI91" s="194"/>
      <c r="AJ91" s="194"/>
      <c r="AK91" s="194"/>
      <c r="AL91" s="194"/>
      <c r="AM91" s="194"/>
      <c r="AN91" s="194">
        <v>0</v>
      </c>
      <c r="AO91" s="194"/>
      <c r="AP91" s="194"/>
      <c r="AQ91" s="34"/>
      <c r="AS91" s="73" t="s">
        <v>98</v>
      </c>
      <c r="AT91" s="74" t="s">
        <v>99</v>
      </c>
      <c r="AU91" s="74" t="s">
        <v>49</v>
      </c>
      <c r="AV91" s="75" t="s">
        <v>72</v>
      </c>
    </row>
    <row r="92" spans="1:76" s="1" customFormat="1" ht="10.9" customHeight="1"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4"/>
      <c r="AS92" s="99"/>
      <c r="AT92" s="53"/>
      <c r="AU92" s="53"/>
      <c r="AV92" s="55"/>
    </row>
    <row r="93" spans="1:76" s="1" customFormat="1" ht="30" customHeight="1">
      <c r="B93" s="32"/>
      <c r="C93" s="100" t="s">
        <v>100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87">
        <f>ROUND(AG87+AG91,2)</f>
        <v>0</v>
      </c>
      <c r="AH93" s="187"/>
      <c r="AI93" s="187"/>
      <c r="AJ93" s="187"/>
      <c r="AK93" s="187"/>
      <c r="AL93" s="187"/>
      <c r="AM93" s="187"/>
      <c r="AN93" s="187">
        <f>AN87+AN91</f>
        <v>0</v>
      </c>
      <c r="AO93" s="187"/>
      <c r="AP93" s="187"/>
      <c r="AQ93" s="34"/>
    </row>
    <row r="94" spans="1:76" s="1" customFormat="1" ht="6.95" customHeight="1">
      <c r="B94" s="56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8"/>
    </row>
  </sheetData>
  <mergeCells count="49">
    <mergeCell ref="AR2:BE2"/>
    <mergeCell ref="AG87:AM87"/>
    <mergeCell ref="AN87:AP87"/>
    <mergeCell ref="AG91:AM91"/>
    <mergeCell ref="AN91:AP91"/>
    <mergeCell ref="AS82:AT84"/>
    <mergeCell ref="AM83:AP83"/>
    <mergeCell ref="AK26:AO26"/>
    <mergeCell ref="AK27:AO27"/>
    <mergeCell ref="AK29:AO29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SO 01 - Stoka A a A1'!C2" display="/"/>
    <hyperlink ref="A89" location="'SO 02 - Stoka B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32"/>
  <sheetViews>
    <sheetView showGridLines="0" workbookViewId="0">
      <pane ySplit="1" topLeftCell="A220" activePane="bottomLeft" state="frozen"/>
      <selection pane="bottomLeft" activeCell="L231" sqref="L231:M2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2"/>
      <c r="B1" s="12"/>
      <c r="C1" s="12"/>
      <c r="D1" s="13" t="s">
        <v>1</v>
      </c>
      <c r="E1" s="12"/>
      <c r="F1" s="14" t="s">
        <v>101</v>
      </c>
      <c r="G1" s="14"/>
      <c r="H1" s="231" t="s">
        <v>102</v>
      </c>
      <c r="I1" s="231"/>
      <c r="J1" s="231"/>
      <c r="K1" s="231"/>
      <c r="L1" s="14" t="s">
        <v>103</v>
      </c>
      <c r="M1" s="12"/>
      <c r="N1" s="12"/>
      <c r="O1" s="13" t="s">
        <v>104</v>
      </c>
      <c r="P1" s="12"/>
      <c r="Q1" s="12"/>
      <c r="R1" s="12"/>
      <c r="S1" s="14" t="s">
        <v>105</v>
      </c>
      <c r="T1" s="14"/>
      <c r="U1" s="102"/>
      <c r="V1" s="102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8" t="s">
        <v>7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18" t="s">
        <v>93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106</v>
      </c>
    </row>
    <row r="4" spans="1:66" ht="36.950000000000003" customHeight="1">
      <c r="B4" s="22"/>
      <c r="C4" s="170" t="s">
        <v>107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3"/>
      <c r="T4" s="24" t="s">
        <v>13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02" t="str">
        <f>'Rekapitulace stavby'!K6</f>
        <v>Výměna kanalizace Horní Stropnice-okolo školy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5"/>
      <c r="R6" s="23"/>
    </row>
    <row r="7" spans="1:66" s="1" customFormat="1" ht="32.85" customHeight="1">
      <c r="B7" s="32"/>
      <c r="C7" s="33"/>
      <c r="D7" s="28" t="s">
        <v>108</v>
      </c>
      <c r="E7" s="33"/>
      <c r="F7" s="174" t="s">
        <v>109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3"/>
      <c r="R7" s="34"/>
    </row>
    <row r="8" spans="1:66" s="1" customFormat="1" ht="14.45" customHeight="1">
      <c r="B8" s="32"/>
      <c r="C8" s="33"/>
      <c r="D8" s="29" t="s">
        <v>20</v>
      </c>
      <c r="E8" s="33"/>
      <c r="F8" s="27" t="s">
        <v>110</v>
      </c>
      <c r="G8" s="33"/>
      <c r="H8" s="33"/>
      <c r="I8" s="33"/>
      <c r="J8" s="33"/>
      <c r="K8" s="33"/>
      <c r="L8" s="33"/>
      <c r="M8" s="29" t="s">
        <v>22</v>
      </c>
      <c r="N8" s="33"/>
      <c r="O8" s="27" t="s">
        <v>23</v>
      </c>
      <c r="P8" s="33"/>
      <c r="Q8" s="33"/>
      <c r="R8" s="34"/>
    </row>
    <row r="9" spans="1:66" s="1" customFormat="1" ht="14.45" customHeight="1">
      <c r="B9" s="32"/>
      <c r="C9" s="33"/>
      <c r="D9" s="29" t="s">
        <v>25</v>
      </c>
      <c r="E9" s="33"/>
      <c r="F9" s="27" t="s">
        <v>38</v>
      </c>
      <c r="G9" s="33"/>
      <c r="H9" s="33"/>
      <c r="I9" s="33"/>
      <c r="J9" s="33"/>
      <c r="K9" s="33"/>
      <c r="L9" s="33"/>
      <c r="M9" s="29" t="s">
        <v>27</v>
      </c>
      <c r="N9" s="33"/>
      <c r="O9" s="205" t="str">
        <f>'Rekapitulace stavby'!AN8</f>
        <v>11. 12. 2017</v>
      </c>
      <c r="P9" s="205"/>
      <c r="Q9" s="33"/>
      <c r="R9" s="34"/>
    </row>
    <row r="10" spans="1:66" s="1" customFormat="1" ht="10.9" customHeight="1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5" customHeight="1">
      <c r="B11" s="32"/>
      <c r="C11" s="33"/>
      <c r="D11" s="29" t="s">
        <v>31</v>
      </c>
      <c r="E11" s="33"/>
      <c r="F11" s="33"/>
      <c r="G11" s="33"/>
      <c r="H11" s="33"/>
      <c r="I11" s="33"/>
      <c r="J11" s="33"/>
      <c r="K11" s="33"/>
      <c r="L11" s="33"/>
      <c r="M11" s="29" t="s">
        <v>32</v>
      </c>
      <c r="N11" s="33"/>
      <c r="O11" s="172" t="s">
        <v>111</v>
      </c>
      <c r="P11" s="172"/>
      <c r="Q11" s="33"/>
      <c r="R11" s="34"/>
    </row>
    <row r="12" spans="1:66" s="1" customFormat="1" ht="18" customHeight="1">
      <c r="B12" s="32"/>
      <c r="C12" s="33"/>
      <c r="D12" s="33"/>
      <c r="E12" s="27" t="s">
        <v>34</v>
      </c>
      <c r="F12" s="33"/>
      <c r="G12" s="33"/>
      <c r="H12" s="33"/>
      <c r="I12" s="33"/>
      <c r="J12" s="33"/>
      <c r="K12" s="33"/>
      <c r="L12" s="33"/>
      <c r="M12" s="29" t="s">
        <v>35</v>
      </c>
      <c r="N12" s="33"/>
      <c r="O12" s="172" t="s">
        <v>36</v>
      </c>
      <c r="P12" s="172"/>
      <c r="Q12" s="33"/>
      <c r="R12" s="34"/>
    </row>
    <row r="13" spans="1:66" s="1" customFormat="1" ht="6.95" customHeight="1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5" customHeight="1">
      <c r="B14" s="32"/>
      <c r="C14" s="33"/>
      <c r="D14" s="29" t="s">
        <v>37</v>
      </c>
      <c r="E14" s="33"/>
      <c r="F14" s="33"/>
      <c r="G14" s="33"/>
      <c r="H14" s="33"/>
      <c r="I14" s="33"/>
      <c r="J14" s="33"/>
      <c r="K14" s="33"/>
      <c r="L14" s="33"/>
      <c r="M14" s="29" t="s">
        <v>32</v>
      </c>
      <c r="N14" s="33"/>
      <c r="O14" s="172" t="str">
        <f>IF('Rekapitulace stavby'!AN13="","",'Rekapitulace stavby'!AN13)</f>
        <v/>
      </c>
      <c r="P14" s="172"/>
      <c r="Q14" s="33"/>
      <c r="R14" s="34"/>
    </row>
    <row r="15" spans="1:66" s="1" customFormat="1" ht="18" customHeight="1">
      <c r="B15" s="32"/>
      <c r="C15" s="33"/>
      <c r="D15" s="33"/>
      <c r="E15" s="27" t="str">
        <f>IF('Rekapitulace stavby'!E14="","",'Rekapitulace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35</v>
      </c>
      <c r="N15" s="33"/>
      <c r="O15" s="172" t="str">
        <f>IF('Rekapitulace stavby'!AN14="","",'Rekapitulace stavby'!AN14)</f>
        <v/>
      </c>
      <c r="P15" s="172"/>
      <c r="Q15" s="33"/>
      <c r="R15" s="34"/>
    </row>
    <row r="16" spans="1:66" s="1" customFormat="1" ht="6.95" customHeight="1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5" customHeight="1">
      <c r="B17" s="32"/>
      <c r="C17" s="33"/>
      <c r="D17" s="29" t="s">
        <v>40</v>
      </c>
      <c r="E17" s="33"/>
      <c r="F17" s="33"/>
      <c r="G17" s="33"/>
      <c r="H17" s="33"/>
      <c r="I17" s="33"/>
      <c r="J17" s="33"/>
      <c r="K17" s="33"/>
      <c r="L17" s="33"/>
      <c r="M17" s="29" t="s">
        <v>32</v>
      </c>
      <c r="N17" s="33"/>
      <c r="O17" s="172" t="s">
        <v>112</v>
      </c>
      <c r="P17" s="172"/>
      <c r="Q17" s="33"/>
      <c r="R17" s="34"/>
    </row>
    <row r="18" spans="2:18" s="1" customFormat="1" ht="18" customHeight="1">
      <c r="B18" s="32"/>
      <c r="C18" s="33"/>
      <c r="D18" s="33"/>
      <c r="E18" s="27" t="s">
        <v>42</v>
      </c>
      <c r="F18" s="33"/>
      <c r="G18" s="33"/>
      <c r="H18" s="33"/>
      <c r="I18" s="33"/>
      <c r="J18" s="33"/>
      <c r="K18" s="33"/>
      <c r="L18" s="33"/>
      <c r="M18" s="29" t="s">
        <v>35</v>
      </c>
      <c r="N18" s="33"/>
      <c r="O18" s="172" t="s">
        <v>43</v>
      </c>
      <c r="P18" s="172"/>
      <c r="Q18" s="33"/>
      <c r="R18" s="34"/>
    </row>
    <row r="19" spans="2:18" s="1" customFormat="1" ht="6.95" customHeight="1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5" customHeight="1">
      <c r="B20" s="32"/>
      <c r="C20" s="33"/>
      <c r="D20" s="29" t="s">
        <v>44</v>
      </c>
      <c r="E20" s="33"/>
      <c r="F20" s="33"/>
      <c r="G20" s="33"/>
      <c r="H20" s="33"/>
      <c r="I20" s="33"/>
      <c r="J20" s="33"/>
      <c r="K20" s="33"/>
      <c r="L20" s="33"/>
      <c r="M20" s="29" t="s">
        <v>32</v>
      </c>
      <c r="N20" s="33"/>
      <c r="O20" s="172" t="s">
        <v>112</v>
      </c>
      <c r="P20" s="172"/>
      <c r="Q20" s="33"/>
      <c r="R20" s="34"/>
    </row>
    <row r="21" spans="2:18" s="1" customFormat="1" ht="18" customHeight="1">
      <c r="B21" s="32"/>
      <c r="C21" s="33"/>
      <c r="D21" s="33"/>
      <c r="E21" s="27" t="s">
        <v>42</v>
      </c>
      <c r="F21" s="33"/>
      <c r="G21" s="33"/>
      <c r="H21" s="33"/>
      <c r="I21" s="33"/>
      <c r="J21" s="33"/>
      <c r="K21" s="33"/>
      <c r="L21" s="33"/>
      <c r="M21" s="29" t="s">
        <v>35</v>
      </c>
      <c r="N21" s="33"/>
      <c r="O21" s="172" t="s">
        <v>43</v>
      </c>
      <c r="P21" s="172"/>
      <c r="Q21" s="33"/>
      <c r="R21" s="34"/>
    </row>
    <row r="22" spans="2:18" s="1" customFormat="1" ht="6.95" customHeight="1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5" customHeight="1">
      <c r="B23" s="32"/>
      <c r="C23" s="33"/>
      <c r="D23" s="29" t="s">
        <v>45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>
      <c r="B24" s="32"/>
      <c r="C24" s="33"/>
      <c r="D24" s="33"/>
      <c r="E24" s="175" t="s">
        <v>5</v>
      </c>
      <c r="F24" s="175"/>
      <c r="G24" s="175"/>
      <c r="H24" s="175"/>
      <c r="I24" s="175"/>
      <c r="J24" s="175"/>
      <c r="K24" s="175"/>
      <c r="L24" s="175"/>
      <c r="M24" s="33"/>
      <c r="N24" s="33"/>
      <c r="O24" s="33"/>
      <c r="P24" s="33"/>
      <c r="Q24" s="33"/>
      <c r="R24" s="34"/>
    </row>
    <row r="25" spans="2:18" s="1" customFormat="1" ht="6.95" customHeight="1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5" customHeight="1">
      <c r="B27" s="32"/>
      <c r="C27" s="33"/>
      <c r="D27" s="103" t="s">
        <v>113</v>
      </c>
      <c r="E27" s="33"/>
      <c r="F27" s="33"/>
      <c r="G27" s="33"/>
      <c r="H27" s="33"/>
      <c r="I27" s="33"/>
      <c r="J27" s="33"/>
      <c r="K27" s="33"/>
      <c r="L27" s="33"/>
      <c r="M27" s="199">
        <f>N88</f>
        <v>0</v>
      </c>
      <c r="N27" s="199"/>
      <c r="O27" s="199"/>
      <c r="P27" s="199"/>
      <c r="Q27" s="33"/>
      <c r="R27" s="34"/>
    </row>
    <row r="28" spans="2:18" s="1" customFormat="1" ht="14.45" customHeight="1">
      <c r="B28" s="32"/>
      <c r="C28" s="33"/>
      <c r="D28" s="31" t="s">
        <v>114</v>
      </c>
      <c r="E28" s="33"/>
      <c r="F28" s="33"/>
      <c r="G28" s="33"/>
      <c r="H28" s="33"/>
      <c r="I28" s="33"/>
      <c r="J28" s="33"/>
      <c r="K28" s="33"/>
      <c r="L28" s="33"/>
      <c r="M28" s="199">
        <f>N98</f>
        <v>0</v>
      </c>
      <c r="N28" s="199"/>
      <c r="O28" s="199"/>
      <c r="P28" s="199"/>
      <c r="Q28" s="33"/>
      <c r="R28" s="34"/>
    </row>
    <row r="29" spans="2:18" s="1" customFormat="1" ht="6.95" customHeight="1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>
      <c r="B30" s="32"/>
      <c r="C30" s="33"/>
      <c r="D30" s="104" t="s">
        <v>48</v>
      </c>
      <c r="E30" s="33"/>
      <c r="F30" s="33"/>
      <c r="G30" s="33"/>
      <c r="H30" s="33"/>
      <c r="I30" s="33"/>
      <c r="J30" s="33"/>
      <c r="K30" s="33"/>
      <c r="L30" s="33"/>
      <c r="M30" s="206">
        <f>ROUND(M27+M28,2)</f>
        <v>0</v>
      </c>
      <c r="N30" s="204"/>
      <c r="O30" s="204"/>
      <c r="P30" s="204"/>
      <c r="Q30" s="33"/>
      <c r="R30" s="34"/>
    </row>
    <row r="31" spans="2:18" s="1" customFormat="1" ht="6.95" customHeight="1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5" customHeight="1">
      <c r="B32" s="32"/>
      <c r="C32" s="33"/>
      <c r="D32" s="39" t="s">
        <v>49</v>
      </c>
      <c r="E32" s="39" t="s">
        <v>50</v>
      </c>
      <c r="F32" s="40">
        <v>0.21</v>
      </c>
      <c r="G32" s="105" t="s">
        <v>51</v>
      </c>
      <c r="H32" s="207">
        <f>ROUND((SUM(BE98:BE99)+SUM(BE117:BE231)), 2)</f>
        <v>0</v>
      </c>
      <c r="I32" s="204"/>
      <c r="J32" s="204"/>
      <c r="K32" s="33"/>
      <c r="L32" s="33"/>
      <c r="M32" s="207">
        <f>ROUND(ROUND((SUM(BE98:BE99)+SUM(BE117:BE231)), 2)*F32, 2)</f>
        <v>0</v>
      </c>
      <c r="N32" s="204"/>
      <c r="O32" s="204"/>
      <c r="P32" s="204"/>
      <c r="Q32" s="33"/>
      <c r="R32" s="34"/>
    </row>
    <row r="33" spans="2:18" s="1" customFormat="1" ht="14.45" customHeight="1">
      <c r="B33" s="32"/>
      <c r="C33" s="33"/>
      <c r="D33" s="33"/>
      <c r="E33" s="39" t="s">
        <v>52</v>
      </c>
      <c r="F33" s="40">
        <v>0.15</v>
      </c>
      <c r="G33" s="105" t="s">
        <v>51</v>
      </c>
      <c r="H33" s="207">
        <f>ROUND((SUM(BF98:BF99)+SUM(BF117:BF231)), 2)</f>
        <v>0</v>
      </c>
      <c r="I33" s="204"/>
      <c r="J33" s="204"/>
      <c r="K33" s="33"/>
      <c r="L33" s="33"/>
      <c r="M33" s="207">
        <f>ROUND(ROUND((SUM(BF98:BF99)+SUM(BF117:BF231)), 2)*F33, 2)</f>
        <v>0</v>
      </c>
      <c r="N33" s="204"/>
      <c r="O33" s="204"/>
      <c r="P33" s="204"/>
      <c r="Q33" s="33"/>
      <c r="R33" s="34"/>
    </row>
    <row r="34" spans="2:18" s="1" customFormat="1" ht="14.45" hidden="1" customHeight="1">
      <c r="B34" s="32"/>
      <c r="C34" s="33"/>
      <c r="D34" s="33"/>
      <c r="E34" s="39" t="s">
        <v>53</v>
      </c>
      <c r="F34" s="40">
        <v>0.21</v>
      </c>
      <c r="G34" s="105" t="s">
        <v>51</v>
      </c>
      <c r="H34" s="207">
        <f>ROUND((SUM(BG98:BG99)+SUM(BG117:BG231)), 2)</f>
        <v>0</v>
      </c>
      <c r="I34" s="204"/>
      <c r="J34" s="204"/>
      <c r="K34" s="33"/>
      <c r="L34" s="33"/>
      <c r="M34" s="207">
        <v>0</v>
      </c>
      <c r="N34" s="204"/>
      <c r="O34" s="204"/>
      <c r="P34" s="204"/>
      <c r="Q34" s="33"/>
      <c r="R34" s="34"/>
    </row>
    <row r="35" spans="2:18" s="1" customFormat="1" ht="14.45" hidden="1" customHeight="1">
      <c r="B35" s="32"/>
      <c r="C35" s="33"/>
      <c r="D35" s="33"/>
      <c r="E35" s="39" t="s">
        <v>54</v>
      </c>
      <c r="F35" s="40">
        <v>0.15</v>
      </c>
      <c r="G35" s="105" t="s">
        <v>51</v>
      </c>
      <c r="H35" s="207">
        <f>ROUND((SUM(BH98:BH99)+SUM(BH117:BH231)), 2)</f>
        <v>0</v>
      </c>
      <c r="I35" s="204"/>
      <c r="J35" s="204"/>
      <c r="K35" s="33"/>
      <c r="L35" s="33"/>
      <c r="M35" s="207">
        <v>0</v>
      </c>
      <c r="N35" s="204"/>
      <c r="O35" s="204"/>
      <c r="P35" s="204"/>
      <c r="Q35" s="33"/>
      <c r="R35" s="34"/>
    </row>
    <row r="36" spans="2:18" s="1" customFormat="1" ht="14.45" hidden="1" customHeight="1">
      <c r="B36" s="32"/>
      <c r="C36" s="33"/>
      <c r="D36" s="33"/>
      <c r="E36" s="39" t="s">
        <v>55</v>
      </c>
      <c r="F36" s="40">
        <v>0</v>
      </c>
      <c r="G36" s="105" t="s">
        <v>51</v>
      </c>
      <c r="H36" s="207">
        <f>ROUND((SUM(BI98:BI99)+SUM(BI117:BI231)), 2)</f>
        <v>0</v>
      </c>
      <c r="I36" s="204"/>
      <c r="J36" s="204"/>
      <c r="K36" s="33"/>
      <c r="L36" s="33"/>
      <c r="M36" s="207">
        <v>0</v>
      </c>
      <c r="N36" s="204"/>
      <c r="O36" s="204"/>
      <c r="P36" s="204"/>
      <c r="Q36" s="33"/>
      <c r="R36" s="34"/>
    </row>
    <row r="37" spans="2:18" s="1" customFormat="1" ht="6.95" customHeigh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>
      <c r="B38" s="32"/>
      <c r="C38" s="101"/>
      <c r="D38" s="106" t="s">
        <v>56</v>
      </c>
      <c r="E38" s="72"/>
      <c r="F38" s="72"/>
      <c r="G38" s="107" t="s">
        <v>57</v>
      </c>
      <c r="H38" s="108" t="s">
        <v>58</v>
      </c>
      <c r="I38" s="72"/>
      <c r="J38" s="72"/>
      <c r="K38" s="72"/>
      <c r="L38" s="208">
        <f>SUM(M30:M36)</f>
        <v>0</v>
      </c>
      <c r="M38" s="208"/>
      <c r="N38" s="208"/>
      <c r="O38" s="208"/>
      <c r="P38" s="209"/>
      <c r="Q38" s="101"/>
      <c r="R38" s="34"/>
    </row>
    <row r="39" spans="2:18" s="1" customFormat="1" ht="14.45" customHeight="1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59</v>
      </c>
      <c r="E50" s="48"/>
      <c r="F50" s="48"/>
      <c r="G50" s="48"/>
      <c r="H50" s="49"/>
      <c r="I50" s="33"/>
      <c r="J50" s="47" t="s">
        <v>60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61</v>
      </c>
      <c r="E59" s="53"/>
      <c r="F59" s="53"/>
      <c r="G59" s="54" t="s">
        <v>62</v>
      </c>
      <c r="H59" s="55"/>
      <c r="I59" s="33"/>
      <c r="J59" s="52" t="s">
        <v>61</v>
      </c>
      <c r="K59" s="53"/>
      <c r="L59" s="53"/>
      <c r="M59" s="53"/>
      <c r="N59" s="54" t="s">
        <v>62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63</v>
      </c>
      <c r="E61" s="48"/>
      <c r="F61" s="48"/>
      <c r="G61" s="48"/>
      <c r="H61" s="49"/>
      <c r="I61" s="33"/>
      <c r="J61" s="47" t="s">
        <v>64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61</v>
      </c>
      <c r="E70" s="53"/>
      <c r="F70" s="53"/>
      <c r="G70" s="54" t="s">
        <v>62</v>
      </c>
      <c r="H70" s="55"/>
      <c r="I70" s="33"/>
      <c r="J70" s="52" t="s">
        <v>61</v>
      </c>
      <c r="K70" s="53"/>
      <c r="L70" s="53"/>
      <c r="M70" s="53"/>
      <c r="N70" s="54" t="s">
        <v>62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70" t="s">
        <v>115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17</v>
      </c>
      <c r="D78" s="33"/>
      <c r="E78" s="33"/>
      <c r="F78" s="202" t="str">
        <f>F6</f>
        <v>Výměna kanalizace Horní Stropnice-okolo školy</v>
      </c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33"/>
      <c r="R78" s="34"/>
    </row>
    <row r="79" spans="2:18" s="1" customFormat="1" ht="36.950000000000003" customHeight="1">
      <c r="B79" s="32"/>
      <c r="C79" s="66" t="s">
        <v>108</v>
      </c>
      <c r="D79" s="33"/>
      <c r="E79" s="33"/>
      <c r="F79" s="184" t="str">
        <f>F7</f>
        <v>SO 01 - Stoka A a A1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3"/>
      <c r="R79" s="34"/>
    </row>
    <row r="80" spans="2:18" s="1" customFormat="1" ht="6.95" customHeight="1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>
      <c r="B81" s="32"/>
      <c r="C81" s="29" t="s">
        <v>25</v>
      </c>
      <c r="D81" s="33"/>
      <c r="E81" s="33"/>
      <c r="F81" s="27" t="str">
        <f>F9</f>
        <v xml:space="preserve"> </v>
      </c>
      <c r="G81" s="33"/>
      <c r="H81" s="33"/>
      <c r="I81" s="33"/>
      <c r="J81" s="33"/>
      <c r="K81" s="29" t="s">
        <v>27</v>
      </c>
      <c r="L81" s="33"/>
      <c r="M81" s="205" t="str">
        <f>IF(O9="","",O9)</f>
        <v>11. 12. 2017</v>
      </c>
      <c r="N81" s="205"/>
      <c r="O81" s="205"/>
      <c r="P81" s="205"/>
      <c r="Q81" s="33"/>
      <c r="R81" s="34"/>
    </row>
    <row r="82" spans="2:47" s="1" customFormat="1" ht="6.95" customHeight="1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5">
      <c r="B83" s="32"/>
      <c r="C83" s="29" t="s">
        <v>31</v>
      </c>
      <c r="D83" s="33"/>
      <c r="E83" s="33"/>
      <c r="F83" s="27" t="str">
        <f>E12</f>
        <v>Obec Horní Stropnice</v>
      </c>
      <c r="G83" s="33"/>
      <c r="H83" s="33"/>
      <c r="I83" s="33"/>
      <c r="J83" s="33"/>
      <c r="K83" s="29" t="s">
        <v>40</v>
      </c>
      <c r="L83" s="33"/>
      <c r="M83" s="172" t="str">
        <f>E18</f>
        <v>Ing.Václav Kocourek</v>
      </c>
      <c r="N83" s="172"/>
      <c r="O83" s="172"/>
      <c r="P83" s="172"/>
      <c r="Q83" s="172"/>
      <c r="R83" s="34"/>
    </row>
    <row r="84" spans="2:47" s="1" customFormat="1" ht="14.45" customHeight="1">
      <c r="B84" s="32"/>
      <c r="C84" s="29" t="s">
        <v>37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44</v>
      </c>
      <c r="L84" s="33"/>
      <c r="M84" s="172" t="str">
        <f>E21</f>
        <v>Ing.Václav Kocourek</v>
      </c>
      <c r="N84" s="172"/>
      <c r="O84" s="172"/>
      <c r="P84" s="172"/>
      <c r="Q84" s="172"/>
      <c r="R84" s="34"/>
    </row>
    <row r="85" spans="2:47" s="1" customFormat="1" ht="10.35" customHeight="1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>
      <c r="B86" s="32"/>
      <c r="C86" s="210" t="s">
        <v>116</v>
      </c>
      <c r="D86" s="211"/>
      <c r="E86" s="211"/>
      <c r="F86" s="211"/>
      <c r="G86" s="211"/>
      <c r="H86" s="101"/>
      <c r="I86" s="101"/>
      <c r="J86" s="101"/>
      <c r="K86" s="101"/>
      <c r="L86" s="101"/>
      <c r="M86" s="101"/>
      <c r="N86" s="210" t="s">
        <v>117</v>
      </c>
      <c r="O86" s="211"/>
      <c r="P86" s="211"/>
      <c r="Q86" s="211"/>
      <c r="R86" s="34"/>
    </row>
    <row r="87" spans="2:47" s="1" customFormat="1" ht="10.35" customHeight="1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>
      <c r="B88" s="32"/>
      <c r="C88" s="109" t="s">
        <v>118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194">
        <f>N117</f>
        <v>0</v>
      </c>
      <c r="O88" s="212"/>
      <c r="P88" s="212"/>
      <c r="Q88" s="212"/>
      <c r="R88" s="34"/>
      <c r="AU88" s="18" t="s">
        <v>119</v>
      </c>
    </row>
    <row r="89" spans="2:47" s="6" customFormat="1" ht="24.95" customHeight="1">
      <c r="B89" s="110"/>
      <c r="C89" s="111"/>
      <c r="D89" s="112" t="s">
        <v>120</v>
      </c>
      <c r="E89" s="111"/>
      <c r="F89" s="111"/>
      <c r="G89" s="111"/>
      <c r="H89" s="111"/>
      <c r="I89" s="111"/>
      <c r="J89" s="111"/>
      <c r="K89" s="111"/>
      <c r="L89" s="111"/>
      <c r="M89" s="111"/>
      <c r="N89" s="213">
        <f>N118</f>
        <v>0</v>
      </c>
      <c r="O89" s="214"/>
      <c r="P89" s="214"/>
      <c r="Q89" s="214"/>
      <c r="R89" s="113"/>
    </row>
    <row r="90" spans="2:47" s="7" customFormat="1" ht="19.899999999999999" customHeight="1">
      <c r="B90" s="114"/>
      <c r="C90" s="115"/>
      <c r="D90" s="116" t="s">
        <v>121</v>
      </c>
      <c r="E90" s="115"/>
      <c r="F90" s="115"/>
      <c r="G90" s="115"/>
      <c r="H90" s="115"/>
      <c r="I90" s="115"/>
      <c r="J90" s="115"/>
      <c r="K90" s="115"/>
      <c r="L90" s="115"/>
      <c r="M90" s="115"/>
      <c r="N90" s="215">
        <f>N119</f>
        <v>0</v>
      </c>
      <c r="O90" s="216"/>
      <c r="P90" s="216"/>
      <c r="Q90" s="216"/>
      <c r="R90" s="117"/>
    </row>
    <row r="91" spans="2:47" s="7" customFormat="1" ht="19.899999999999999" customHeight="1">
      <c r="B91" s="114"/>
      <c r="C91" s="115"/>
      <c r="D91" s="116" t="s">
        <v>122</v>
      </c>
      <c r="E91" s="115"/>
      <c r="F91" s="115"/>
      <c r="G91" s="115"/>
      <c r="H91" s="115"/>
      <c r="I91" s="115"/>
      <c r="J91" s="115"/>
      <c r="K91" s="115"/>
      <c r="L91" s="115"/>
      <c r="M91" s="115"/>
      <c r="N91" s="215">
        <f>N158</f>
        <v>0</v>
      </c>
      <c r="O91" s="216"/>
      <c r="P91" s="216"/>
      <c r="Q91" s="216"/>
      <c r="R91" s="117"/>
    </row>
    <row r="92" spans="2:47" s="7" customFormat="1" ht="19.899999999999999" customHeight="1">
      <c r="B92" s="114"/>
      <c r="C92" s="115"/>
      <c r="D92" s="116" t="s">
        <v>123</v>
      </c>
      <c r="E92" s="115"/>
      <c r="F92" s="115"/>
      <c r="G92" s="115"/>
      <c r="H92" s="115"/>
      <c r="I92" s="115"/>
      <c r="J92" s="115"/>
      <c r="K92" s="115"/>
      <c r="L92" s="115"/>
      <c r="M92" s="115"/>
      <c r="N92" s="215">
        <f>N164</f>
        <v>0</v>
      </c>
      <c r="O92" s="216"/>
      <c r="P92" s="216"/>
      <c r="Q92" s="216"/>
      <c r="R92" s="117"/>
    </row>
    <row r="93" spans="2:47" s="7" customFormat="1" ht="19.899999999999999" customHeight="1">
      <c r="B93" s="114"/>
      <c r="C93" s="115"/>
      <c r="D93" s="116" t="s">
        <v>124</v>
      </c>
      <c r="E93" s="115"/>
      <c r="F93" s="115"/>
      <c r="G93" s="115"/>
      <c r="H93" s="115"/>
      <c r="I93" s="115"/>
      <c r="J93" s="115"/>
      <c r="K93" s="115"/>
      <c r="L93" s="115"/>
      <c r="M93" s="115"/>
      <c r="N93" s="215">
        <f>N166</f>
        <v>0</v>
      </c>
      <c r="O93" s="216"/>
      <c r="P93" s="216"/>
      <c r="Q93" s="216"/>
      <c r="R93" s="117"/>
    </row>
    <row r="94" spans="2:47" s="7" customFormat="1" ht="19.899999999999999" customHeight="1">
      <c r="B94" s="114"/>
      <c r="C94" s="115"/>
      <c r="D94" s="116" t="s">
        <v>125</v>
      </c>
      <c r="E94" s="115"/>
      <c r="F94" s="115"/>
      <c r="G94" s="115"/>
      <c r="H94" s="115"/>
      <c r="I94" s="115"/>
      <c r="J94" s="115"/>
      <c r="K94" s="115"/>
      <c r="L94" s="115"/>
      <c r="M94" s="115"/>
      <c r="N94" s="215">
        <f>N216</f>
        <v>0</v>
      </c>
      <c r="O94" s="216"/>
      <c r="P94" s="216"/>
      <c r="Q94" s="216"/>
      <c r="R94" s="117"/>
    </row>
    <row r="95" spans="2:47" s="7" customFormat="1" ht="19.899999999999999" customHeight="1">
      <c r="B95" s="114"/>
      <c r="C95" s="115"/>
      <c r="D95" s="116" t="s">
        <v>126</v>
      </c>
      <c r="E95" s="115"/>
      <c r="F95" s="115"/>
      <c r="G95" s="115"/>
      <c r="H95" s="115"/>
      <c r="I95" s="115"/>
      <c r="J95" s="115"/>
      <c r="K95" s="115"/>
      <c r="L95" s="115"/>
      <c r="M95" s="115"/>
      <c r="N95" s="215">
        <f>N228</f>
        <v>0</v>
      </c>
      <c r="O95" s="216"/>
      <c r="P95" s="216"/>
      <c r="Q95" s="216"/>
      <c r="R95" s="117"/>
    </row>
    <row r="96" spans="2:47" s="7" customFormat="1" ht="19.899999999999999" customHeight="1">
      <c r="B96" s="114"/>
      <c r="C96" s="115"/>
      <c r="D96" s="116" t="s">
        <v>127</v>
      </c>
      <c r="E96" s="115"/>
      <c r="F96" s="115"/>
      <c r="G96" s="115"/>
      <c r="H96" s="115"/>
      <c r="I96" s="115"/>
      <c r="J96" s="115"/>
      <c r="K96" s="115"/>
      <c r="L96" s="115"/>
      <c r="M96" s="115"/>
      <c r="N96" s="215">
        <f>N230</f>
        <v>0</v>
      </c>
      <c r="O96" s="216"/>
      <c r="P96" s="216"/>
      <c r="Q96" s="216"/>
      <c r="R96" s="117"/>
    </row>
    <row r="97" spans="2:21" s="1" customFormat="1" ht="21.75" customHeight="1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21" s="1" customFormat="1" ht="29.25" customHeight="1">
      <c r="B98" s="32"/>
      <c r="C98" s="109" t="s">
        <v>128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12">
        <v>0</v>
      </c>
      <c r="O98" s="217"/>
      <c r="P98" s="217"/>
      <c r="Q98" s="217"/>
      <c r="R98" s="34"/>
      <c r="T98" s="118"/>
      <c r="U98" s="119" t="s">
        <v>49</v>
      </c>
    </row>
    <row r="99" spans="2:21" s="1" customFormat="1" ht="18" customHeight="1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21" s="1" customFormat="1" ht="29.25" customHeight="1">
      <c r="B100" s="32"/>
      <c r="C100" s="100" t="s">
        <v>100</v>
      </c>
      <c r="D100" s="101"/>
      <c r="E100" s="101"/>
      <c r="F100" s="101"/>
      <c r="G100" s="101"/>
      <c r="H100" s="101"/>
      <c r="I100" s="101"/>
      <c r="J100" s="101"/>
      <c r="K100" s="101"/>
      <c r="L100" s="187">
        <f>ROUND(SUM(N88+N98),2)</f>
        <v>0</v>
      </c>
      <c r="M100" s="187"/>
      <c r="N100" s="187"/>
      <c r="O100" s="187"/>
      <c r="P100" s="187"/>
      <c r="Q100" s="187"/>
      <c r="R100" s="34"/>
    </row>
    <row r="101" spans="2:21" s="1" customFormat="1" ht="6.95" customHeight="1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8"/>
    </row>
    <row r="105" spans="2:21" s="1" customFormat="1" ht="6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6" spans="2:21" s="1" customFormat="1" ht="36.950000000000003" customHeight="1">
      <c r="B106" s="32"/>
      <c r="C106" s="170" t="s">
        <v>129</v>
      </c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34"/>
    </row>
    <row r="107" spans="2:21" s="1" customFormat="1" ht="6.95" customHeight="1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21" s="1" customFormat="1" ht="30" customHeight="1">
      <c r="B108" s="32"/>
      <c r="C108" s="29" t="s">
        <v>17</v>
      </c>
      <c r="D108" s="33"/>
      <c r="E108" s="33"/>
      <c r="F108" s="202" t="str">
        <f>F6</f>
        <v>Výměna kanalizace Horní Stropnice-okolo školy</v>
      </c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33"/>
      <c r="R108" s="34"/>
    </row>
    <row r="109" spans="2:21" s="1" customFormat="1" ht="36.950000000000003" customHeight="1">
      <c r="B109" s="32"/>
      <c r="C109" s="66" t="s">
        <v>108</v>
      </c>
      <c r="D109" s="33"/>
      <c r="E109" s="33"/>
      <c r="F109" s="184" t="str">
        <f>F7</f>
        <v>SO 01 - Stoka A a A1</v>
      </c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33"/>
      <c r="R109" s="34"/>
    </row>
    <row r="110" spans="2:21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21" s="1" customFormat="1" ht="18" customHeight="1">
      <c r="B111" s="32"/>
      <c r="C111" s="29" t="s">
        <v>25</v>
      </c>
      <c r="D111" s="33"/>
      <c r="E111" s="33"/>
      <c r="F111" s="27" t="str">
        <f>F9</f>
        <v xml:space="preserve"> </v>
      </c>
      <c r="G111" s="33"/>
      <c r="H111" s="33"/>
      <c r="I111" s="33"/>
      <c r="J111" s="33"/>
      <c r="K111" s="29" t="s">
        <v>27</v>
      </c>
      <c r="L111" s="33"/>
      <c r="M111" s="205" t="str">
        <f>IF(O9="","",O9)</f>
        <v>11. 12. 2017</v>
      </c>
      <c r="N111" s="205"/>
      <c r="O111" s="205"/>
      <c r="P111" s="205"/>
      <c r="Q111" s="33"/>
      <c r="R111" s="34"/>
    </row>
    <row r="112" spans="2:21" s="1" customFormat="1" ht="6.9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1" customFormat="1" ht="15">
      <c r="B113" s="32"/>
      <c r="C113" s="29" t="s">
        <v>31</v>
      </c>
      <c r="D113" s="33"/>
      <c r="E113" s="33"/>
      <c r="F113" s="27" t="str">
        <f>E12</f>
        <v>Obec Horní Stropnice</v>
      </c>
      <c r="G113" s="33"/>
      <c r="H113" s="33"/>
      <c r="I113" s="33"/>
      <c r="J113" s="33"/>
      <c r="K113" s="29" t="s">
        <v>40</v>
      </c>
      <c r="L113" s="33"/>
      <c r="M113" s="172" t="str">
        <f>E18</f>
        <v>Ing.Václav Kocourek</v>
      </c>
      <c r="N113" s="172"/>
      <c r="O113" s="172"/>
      <c r="P113" s="172"/>
      <c r="Q113" s="172"/>
      <c r="R113" s="34"/>
    </row>
    <row r="114" spans="2:65" s="1" customFormat="1" ht="14.45" customHeight="1">
      <c r="B114" s="32"/>
      <c r="C114" s="29" t="s">
        <v>37</v>
      </c>
      <c r="D114" s="33"/>
      <c r="E114" s="33"/>
      <c r="F114" s="27" t="str">
        <f>IF(E15="","",E15)</f>
        <v xml:space="preserve"> </v>
      </c>
      <c r="G114" s="33"/>
      <c r="H114" s="33"/>
      <c r="I114" s="33"/>
      <c r="J114" s="33"/>
      <c r="K114" s="29" t="s">
        <v>44</v>
      </c>
      <c r="L114" s="33"/>
      <c r="M114" s="172" t="str">
        <f>E21</f>
        <v>Ing.Václav Kocourek</v>
      </c>
      <c r="N114" s="172"/>
      <c r="O114" s="172"/>
      <c r="P114" s="172"/>
      <c r="Q114" s="172"/>
      <c r="R114" s="34"/>
    </row>
    <row r="115" spans="2:65" s="1" customFormat="1" ht="10.35" customHeight="1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8" customFormat="1" ht="29.25" customHeight="1">
      <c r="B116" s="120"/>
      <c r="C116" s="121" t="s">
        <v>130</v>
      </c>
      <c r="D116" s="122" t="s">
        <v>131</v>
      </c>
      <c r="E116" s="122" t="s">
        <v>67</v>
      </c>
      <c r="F116" s="218" t="s">
        <v>132</v>
      </c>
      <c r="G116" s="218"/>
      <c r="H116" s="218"/>
      <c r="I116" s="218"/>
      <c r="J116" s="122" t="s">
        <v>133</v>
      </c>
      <c r="K116" s="122" t="s">
        <v>134</v>
      </c>
      <c r="L116" s="219" t="s">
        <v>135</v>
      </c>
      <c r="M116" s="219"/>
      <c r="N116" s="218" t="s">
        <v>117</v>
      </c>
      <c r="O116" s="218"/>
      <c r="P116" s="218"/>
      <c r="Q116" s="220"/>
      <c r="R116" s="123"/>
      <c r="T116" s="73" t="s">
        <v>136</v>
      </c>
      <c r="U116" s="74" t="s">
        <v>49</v>
      </c>
      <c r="V116" s="74" t="s">
        <v>137</v>
      </c>
      <c r="W116" s="74" t="s">
        <v>138</v>
      </c>
      <c r="X116" s="74" t="s">
        <v>139</v>
      </c>
      <c r="Y116" s="74" t="s">
        <v>140</v>
      </c>
      <c r="Z116" s="74" t="s">
        <v>141</v>
      </c>
      <c r="AA116" s="75" t="s">
        <v>142</v>
      </c>
    </row>
    <row r="117" spans="2:65" s="1" customFormat="1" ht="29.25" customHeight="1">
      <c r="B117" s="32"/>
      <c r="C117" s="77" t="s">
        <v>113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232">
        <f>BK117</f>
        <v>0</v>
      </c>
      <c r="O117" s="233"/>
      <c r="P117" s="233"/>
      <c r="Q117" s="233"/>
      <c r="R117" s="34"/>
      <c r="T117" s="76"/>
      <c r="U117" s="48"/>
      <c r="V117" s="48"/>
      <c r="W117" s="124">
        <f>W118</f>
        <v>4168.764048</v>
      </c>
      <c r="X117" s="48"/>
      <c r="Y117" s="124">
        <f>Y118</f>
        <v>367.94608840000001</v>
      </c>
      <c r="Z117" s="48"/>
      <c r="AA117" s="125">
        <f>AA118</f>
        <v>246.7304</v>
      </c>
      <c r="AT117" s="18" t="s">
        <v>84</v>
      </c>
      <c r="AU117" s="18" t="s">
        <v>119</v>
      </c>
      <c r="BK117" s="126">
        <f>BK118</f>
        <v>0</v>
      </c>
    </row>
    <row r="118" spans="2:65" s="9" customFormat="1" ht="37.35" customHeight="1">
      <c r="B118" s="127"/>
      <c r="C118" s="128"/>
      <c r="D118" s="129" t="s">
        <v>120</v>
      </c>
      <c r="E118" s="129"/>
      <c r="F118" s="129"/>
      <c r="G118" s="129"/>
      <c r="H118" s="129"/>
      <c r="I118" s="129"/>
      <c r="J118" s="129"/>
      <c r="K118" s="129"/>
      <c r="L118" s="129"/>
      <c r="M118" s="129"/>
      <c r="N118" s="234">
        <f>BK118</f>
        <v>0</v>
      </c>
      <c r="O118" s="213"/>
      <c r="P118" s="213"/>
      <c r="Q118" s="213"/>
      <c r="R118" s="130"/>
      <c r="T118" s="131"/>
      <c r="U118" s="128"/>
      <c r="V118" s="128"/>
      <c r="W118" s="132">
        <f>W119+W158+W164+W166+W216+W228+W230</f>
        <v>4168.764048</v>
      </c>
      <c r="X118" s="128"/>
      <c r="Y118" s="132">
        <f>Y119+Y158+Y164+Y166+Y216+Y228+Y230</f>
        <v>367.94608840000001</v>
      </c>
      <c r="Z118" s="128"/>
      <c r="AA118" s="133">
        <f>AA119+AA158+AA164+AA166+AA216+AA228+AA230</f>
        <v>246.7304</v>
      </c>
      <c r="AR118" s="134" t="s">
        <v>24</v>
      </c>
      <c r="AT118" s="135" t="s">
        <v>84</v>
      </c>
      <c r="AU118" s="135" t="s">
        <v>85</v>
      </c>
      <c r="AY118" s="134" t="s">
        <v>143</v>
      </c>
      <c r="BK118" s="136">
        <f>BK119+BK158+BK164+BK166+BK216+BK228+BK230</f>
        <v>0</v>
      </c>
    </row>
    <row r="119" spans="2:65" s="9" customFormat="1" ht="19.899999999999999" customHeight="1">
      <c r="B119" s="127"/>
      <c r="C119" s="128"/>
      <c r="D119" s="137" t="s">
        <v>121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235">
        <f>BK119</f>
        <v>0</v>
      </c>
      <c r="O119" s="236"/>
      <c r="P119" s="236"/>
      <c r="Q119" s="236"/>
      <c r="R119" s="130"/>
      <c r="T119" s="131"/>
      <c r="U119" s="128"/>
      <c r="V119" s="128"/>
      <c r="W119" s="132">
        <f>SUM(W120:W157)</f>
        <v>2665.79603</v>
      </c>
      <c r="X119" s="128"/>
      <c r="Y119" s="132">
        <f>SUM(Y120:Y157)</f>
        <v>107.879024</v>
      </c>
      <c r="Z119" s="128"/>
      <c r="AA119" s="133">
        <f>SUM(AA120:AA157)</f>
        <v>138.6112</v>
      </c>
      <c r="AR119" s="134" t="s">
        <v>24</v>
      </c>
      <c r="AT119" s="135" t="s">
        <v>84</v>
      </c>
      <c r="AU119" s="135" t="s">
        <v>24</v>
      </c>
      <c r="AY119" s="134" t="s">
        <v>143</v>
      </c>
      <c r="BK119" s="136">
        <f>SUM(BK120:BK157)</f>
        <v>0</v>
      </c>
    </row>
    <row r="120" spans="2:65" s="1" customFormat="1" ht="31.5" customHeight="1">
      <c r="B120" s="138"/>
      <c r="C120" s="139" t="s">
        <v>24</v>
      </c>
      <c r="D120" s="139" t="s">
        <v>144</v>
      </c>
      <c r="E120" s="140" t="s">
        <v>145</v>
      </c>
      <c r="F120" s="221" t="s">
        <v>146</v>
      </c>
      <c r="G120" s="221"/>
      <c r="H120" s="221"/>
      <c r="I120" s="221"/>
      <c r="J120" s="141" t="s">
        <v>147</v>
      </c>
      <c r="K120" s="142">
        <v>333.2</v>
      </c>
      <c r="L120" s="222"/>
      <c r="M120" s="222"/>
      <c r="N120" s="222">
        <f>ROUND(L120*K120,2)</f>
        <v>0</v>
      </c>
      <c r="O120" s="222"/>
      <c r="P120" s="222"/>
      <c r="Q120" s="222"/>
      <c r="R120" s="143"/>
      <c r="T120" s="144" t="s">
        <v>5</v>
      </c>
      <c r="U120" s="41" t="s">
        <v>50</v>
      </c>
      <c r="V120" s="145">
        <v>7.2999999999999995E-2</v>
      </c>
      <c r="W120" s="145">
        <f>V120*K120</f>
        <v>24.323599999999999</v>
      </c>
      <c r="X120" s="145">
        <v>0</v>
      </c>
      <c r="Y120" s="145">
        <f>X120*K120</f>
        <v>0</v>
      </c>
      <c r="Z120" s="145">
        <v>0.23499999999999999</v>
      </c>
      <c r="AA120" s="146">
        <f>Z120*K120</f>
        <v>78.301999999999992</v>
      </c>
      <c r="AR120" s="18" t="s">
        <v>148</v>
      </c>
      <c r="AT120" s="18" t="s">
        <v>144</v>
      </c>
      <c r="AU120" s="18" t="s">
        <v>106</v>
      </c>
      <c r="AY120" s="18" t="s">
        <v>143</v>
      </c>
      <c r="BE120" s="147">
        <f>IF(U120="základní",N120,0)</f>
        <v>0</v>
      </c>
      <c r="BF120" s="147">
        <f>IF(U120="snížená",N120,0)</f>
        <v>0</v>
      </c>
      <c r="BG120" s="147">
        <f>IF(U120="zákl. přenesená",N120,0)</f>
        <v>0</v>
      </c>
      <c r="BH120" s="147">
        <f>IF(U120="sníž. přenesená",N120,0)</f>
        <v>0</v>
      </c>
      <c r="BI120" s="147">
        <f>IF(U120="nulová",N120,0)</f>
        <v>0</v>
      </c>
      <c r="BJ120" s="18" t="s">
        <v>24</v>
      </c>
      <c r="BK120" s="147">
        <f>ROUND(L120*K120,2)</f>
        <v>0</v>
      </c>
      <c r="BL120" s="18" t="s">
        <v>148</v>
      </c>
      <c r="BM120" s="18" t="s">
        <v>149</v>
      </c>
    </row>
    <row r="121" spans="2:65" s="10" customFormat="1" ht="22.5" customHeight="1">
      <c r="B121" s="148"/>
      <c r="C121" s="149"/>
      <c r="D121" s="149"/>
      <c r="E121" s="150" t="s">
        <v>5</v>
      </c>
      <c r="F121" s="223" t="s">
        <v>150</v>
      </c>
      <c r="G121" s="224"/>
      <c r="H121" s="224"/>
      <c r="I121" s="224"/>
      <c r="J121" s="149"/>
      <c r="K121" s="151">
        <v>333.2</v>
      </c>
      <c r="L121" s="149"/>
      <c r="M121" s="149"/>
      <c r="N121" s="149"/>
      <c r="O121" s="149"/>
      <c r="P121" s="149"/>
      <c r="Q121" s="149"/>
      <c r="R121" s="152"/>
      <c r="T121" s="153"/>
      <c r="U121" s="149"/>
      <c r="V121" s="149"/>
      <c r="W121" s="149"/>
      <c r="X121" s="149"/>
      <c r="Y121" s="149"/>
      <c r="Z121" s="149"/>
      <c r="AA121" s="154"/>
      <c r="AT121" s="155" t="s">
        <v>151</v>
      </c>
      <c r="AU121" s="155" t="s">
        <v>106</v>
      </c>
      <c r="AV121" s="10" t="s">
        <v>106</v>
      </c>
      <c r="AW121" s="10" t="s">
        <v>39</v>
      </c>
      <c r="AX121" s="10" t="s">
        <v>24</v>
      </c>
      <c r="AY121" s="155" t="s">
        <v>143</v>
      </c>
    </row>
    <row r="122" spans="2:65" s="1" customFormat="1" ht="31.5" customHeight="1">
      <c r="B122" s="138"/>
      <c r="C122" s="139" t="s">
        <v>106</v>
      </c>
      <c r="D122" s="139" t="s">
        <v>144</v>
      </c>
      <c r="E122" s="140" t="s">
        <v>152</v>
      </c>
      <c r="F122" s="221" t="s">
        <v>153</v>
      </c>
      <c r="G122" s="221"/>
      <c r="H122" s="221"/>
      <c r="I122" s="221"/>
      <c r="J122" s="141" t="s">
        <v>147</v>
      </c>
      <c r="K122" s="142">
        <v>333.2</v>
      </c>
      <c r="L122" s="222"/>
      <c r="M122" s="222"/>
      <c r="N122" s="222">
        <f>ROUND(L122*K122,2)</f>
        <v>0</v>
      </c>
      <c r="O122" s="222"/>
      <c r="P122" s="222"/>
      <c r="Q122" s="222"/>
      <c r="R122" s="143"/>
      <c r="T122" s="144" t="s">
        <v>5</v>
      </c>
      <c r="U122" s="41" t="s">
        <v>50</v>
      </c>
      <c r="V122" s="145">
        <v>7.8E-2</v>
      </c>
      <c r="W122" s="145">
        <f>V122*K122</f>
        <v>25.989599999999999</v>
      </c>
      <c r="X122" s="145">
        <v>0</v>
      </c>
      <c r="Y122" s="145">
        <f>X122*K122</f>
        <v>0</v>
      </c>
      <c r="Z122" s="145">
        <v>0.18099999999999999</v>
      </c>
      <c r="AA122" s="146">
        <f>Z122*K122</f>
        <v>60.309199999999997</v>
      </c>
      <c r="AR122" s="18" t="s">
        <v>148</v>
      </c>
      <c r="AT122" s="18" t="s">
        <v>144</v>
      </c>
      <c r="AU122" s="18" t="s">
        <v>106</v>
      </c>
      <c r="AY122" s="18" t="s">
        <v>143</v>
      </c>
      <c r="BE122" s="147">
        <f>IF(U122="základní",N122,0)</f>
        <v>0</v>
      </c>
      <c r="BF122" s="147">
        <f>IF(U122="snížená",N122,0)</f>
        <v>0</v>
      </c>
      <c r="BG122" s="147">
        <f>IF(U122="zákl. přenesená",N122,0)</f>
        <v>0</v>
      </c>
      <c r="BH122" s="147">
        <f>IF(U122="sníž. přenesená",N122,0)</f>
        <v>0</v>
      </c>
      <c r="BI122" s="147">
        <f>IF(U122="nulová",N122,0)</f>
        <v>0</v>
      </c>
      <c r="BJ122" s="18" t="s">
        <v>24</v>
      </c>
      <c r="BK122" s="147">
        <f>ROUND(L122*K122,2)</f>
        <v>0</v>
      </c>
      <c r="BL122" s="18" t="s">
        <v>148</v>
      </c>
      <c r="BM122" s="18" t="s">
        <v>154</v>
      </c>
    </row>
    <row r="123" spans="2:65" s="1" customFormat="1" ht="22.5" customHeight="1">
      <c r="B123" s="138"/>
      <c r="C123" s="139" t="s">
        <v>155</v>
      </c>
      <c r="D123" s="139" t="s">
        <v>144</v>
      </c>
      <c r="E123" s="140" t="s">
        <v>156</v>
      </c>
      <c r="F123" s="221" t="s">
        <v>157</v>
      </c>
      <c r="G123" s="221"/>
      <c r="H123" s="221"/>
      <c r="I123" s="221"/>
      <c r="J123" s="141" t="s">
        <v>158</v>
      </c>
      <c r="K123" s="142">
        <v>120</v>
      </c>
      <c r="L123" s="222"/>
      <c r="M123" s="222"/>
      <c r="N123" s="222">
        <f>ROUND(L123*K123,2)</f>
        <v>0</v>
      </c>
      <c r="O123" s="222"/>
      <c r="P123" s="222"/>
      <c r="Q123" s="222"/>
      <c r="R123" s="143"/>
      <c r="T123" s="144" t="s">
        <v>5</v>
      </c>
      <c r="U123" s="41" t="s">
        <v>50</v>
      </c>
      <c r="V123" s="145">
        <v>0</v>
      </c>
      <c r="W123" s="145">
        <f>V123*K123</f>
        <v>0</v>
      </c>
      <c r="X123" s="145">
        <v>4.0000000000000003E-5</v>
      </c>
      <c r="Y123" s="145">
        <f>X123*K123</f>
        <v>4.8000000000000004E-3</v>
      </c>
      <c r="Z123" s="145">
        <v>0</v>
      </c>
      <c r="AA123" s="146">
        <f>Z123*K123</f>
        <v>0</v>
      </c>
      <c r="AR123" s="18" t="s">
        <v>148</v>
      </c>
      <c r="AT123" s="18" t="s">
        <v>144</v>
      </c>
      <c r="AU123" s="18" t="s">
        <v>106</v>
      </c>
      <c r="AY123" s="18" t="s">
        <v>143</v>
      </c>
      <c r="BE123" s="147">
        <f>IF(U123="základní",N123,0)</f>
        <v>0</v>
      </c>
      <c r="BF123" s="147">
        <f>IF(U123="snížená",N123,0)</f>
        <v>0</v>
      </c>
      <c r="BG123" s="147">
        <f>IF(U123="zákl. přenesená",N123,0)</f>
        <v>0</v>
      </c>
      <c r="BH123" s="147">
        <f>IF(U123="sníž. přenesená",N123,0)</f>
        <v>0</v>
      </c>
      <c r="BI123" s="147">
        <f>IF(U123="nulová",N123,0)</f>
        <v>0</v>
      </c>
      <c r="BJ123" s="18" t="s">
        <v>24</v>
      </c>
      <c r="BK123" s="147">
        <f>ROUND(L123*K123,2)</f>
        <v>0</v>
      </c>
      <c r="BL123" s="18" t="s">
        <v>148</v>
      </c>
      <c r="BM123" s="18" t="s">
        <v>159</v>
      </c>
    </row>
    <row r="124" spans="2:65" s="1" customFormat="1" ht="31.5" customHeight="1">
      <c r="B124" s="138"/>
      <c r="C124" s="139" t="s">
        <v>148</v>
      </c>
      <c r="D124" s="139" t="s">
        <v>144</v>
      </c>
      <c r="E124" s="140" t="s">
        <v>160</v>
      </c>
      <c r="F124" s="221" t="s">
        <v>161</v>
      </c>
      <c r="G124" s="221"/>
      <c r="H124" s="221"/>
      <c r="I124" s="221"/>
      <c r="J124" s="141" t="s">
        <v>162</v>
      </c>
      <c r="K124" s="142">
        <v>40</v>
      </c>
      <c r="L124" s="222"/>
      <c r="M124" s="222"/>
      <c r="N124" s="222">
        <f>ROUND(L124*K124,2)</f>
        <v>0</v>
      </c>
      <c r="O124" s="222"/>
      <c r="P124" s="222"/>
      <c r="Q124" s="222"/>
      <c r="R124" s="143"/>
      <c r="T124" s="144" t="s">
        <v>5</v>
      </c>
      <c r="U124" s="41" t="s">
        <v>50</v>
      </c>
      <c r="V124" s="145">
        <v>0</v>
      </c>
      <c r="W124" s="145">
        <f>V124*K124</f>
        <v>0</v>
      </c>
      <c r="X124" s="145">
        <v>0</v>
      </c>
      <c r="Y124" s="145">
        <f>X124*K124</f>
        <v>0</v>
      </c>
      <c r="Z124" s="145">
        <v>0</v>
      </c>
      <c r="AA124" s="146">
        <f>Z124*K124</f>
        <v>0</v>
      </c>
      <c r="AR124" s="18" t="s">
        <v>148</v>
      </c>
      <c r="AT124" s="18" t="s">
        <v>144</v>
      </c>
      <c r="AU124" s="18" t="s">
        <v>106</v>
      </c>
      <c r="AY124" s="18" t="s">
        <v>143</v>
      </c>
      <c r="BE124" s="147">
        <f>IF(U124="základní",N124,0)</f>
        <v>0</v>
      </c>
      <c r="BF124" s="147">
        <f>IF(U124="snížená",N124,0)</f>
        <v>0</v>
      </c>
      <c r="BG124" s="147">
        <f>IF(U124="zákl. přenesená",N124,0)</f>
        <v>0</v>
      </c>
      <c r="BH124" s="147">
        <f>IF(U124="sníž. přenesená",N124,0)</f>
        <v>0</v>
      </c>
      <c r="BI124" s="147">
        <f>IF(U124="nulová",N124,0)</f>
        <v>0</v>
      </c>
      <c r="BJ124" s="18" t="s">
        <v>24</v>
      </c>
      <c r="BK124" s="147">
        <f>ROUND(L124*K124,2)</f>
        <v>0</v>
      </c>
      <c r="BL124" s="18" t="s">
        <v>148</v>
      </c>
      <c r="BM124" s="18" t="s">
        <v>163</v>
      </c>
    </row>
    <row r="125" spans="2:65" s="1" customFormat="1" ht="22.5" customHeight="1">
      <c r="B125" s="138"/>
      <c r="C125" s="139" t="s">
        <v>164</v>
      </c>
      <c r="D125" s="139" t="s">
        <v>144</v>
      </c>
      <c r="E125" s="140" t="s">
        <v>165</v>
      </c>
      <c r="F125" s="221" t="s">
        <v>166</v>
      </c>
      <c r="G125" s="221"/>
      <c r="H125" s="221"/>
      <c r="I125" s="221"/>
      <c r="J125" s="141" t="s">
        <v>167</v>
      </c>
      <c r="K125" s="142">
        <v>43.1</v>
      </c>
      <c r="L125" s="222"/>
      <c r="M125" s="222"/>
      <c r="N125" s="222">
        <f>ROUND(L125*K125,2)</f>
        <v>0</v>
      </c>
      <c r="O125" s="222"/>
      <c r="P125" s="222"/>
      <c r="Q125" s="222"/>
      <c r="R125" s="143"/>
      <c r="T125" s="144" t="s">
        <v>5</v>
      </c>
      <c r="U125" s="41" t="s">
        <v>50</v>
      </c>
      <c r="V125" s="145">
        <v>0.70299999999999996</v>
      </c>
      <c r="W125" s="145">
        <f>V125*K125</f>
        <v>30.299299999999999</v>
      </c>
      <c r="X125" s="145">
        <v>8.6800000000000002E-3</v>
      </c>
      <c r="Y125" s="145">
        <f>X125*K125</f>
        <v>0.374108</v>
      </c>
      <c r="Z125" s="145">
        <v>0</v>
      </c>
      <c r="AA125" s="146">
        <f>Z125*K125</f>
        <v>0</v>
      </c>
      <c r="AR125" s="18" t="s">
        <v>148</v>
      </c>
      <c r="AT125" s="18" t="s">
        <v>144</v>
      </c>
      <c r="AU125" s="18" t="s">
        <v>106</v>
      </c>
      <c r="AY125" s="18" t="s">
        <v>143</v>
      </c>
      <c r="BE125" s="147">
        <f>IF(U125="základní",N125,0)</f>
        <v>0</v>
      </c>
      <c r="BF125" s="147">
        <f>IF(U125="snížená",N125,0)</f>
        <v>0</v>
      </c>
      <c r="BG125" s="147">
        <f>IF(U125="zákl. přenesená",N125,0)</f>
        <v>0</v>
      </c>
      <c r="BH125" s="147">
        <f>IF(U125="sníž. přenesená",N125,0)</f>
        <v>0</v>
      </c>
      <c r="BI125" s="147">
        <f>IF(U125="nulová",N125,0)</f>
        <v>0</v>
      </c>
      <c r="BJ125" s="18" t="s">
        <v>24</v>
      </c>
      <c r="BK125" s="147">
        <f>ROUND(L125*K125,2)</f>
        <v>0</v>
      </c>
      <c r="BL125" s="18" t="s">
        <v>148</v>
      </c>
      <c r="BM125" s="18" t="s">
        <v>168</v>
      </c>
    </row>
    <row r="126" spans="2:65" s="1" customFormat="1" ht="22.5" customHeight="1">
      <c r="B126" s="32"/>
      <c r="C126" s="33"/>
      <c r="D126" s="33"/>
      <c r="E126" s="33"/>
      <c r="F126" s="225" t="s">
        <v>169</v>
      </c>
      <c r="G126" s="226"/>
      <c r="H126" s="226"/>
      <c r="I126" s="226"/>
      <c r="J126" s="33"/>
      <c r="K126" s="33"/>
      <c r="L126" s="33"/>
      <c r="M126" s="33"/>
      <c r="N126" s="33"/>
      <c r="O126" s="33"/>
      <c r="P126" s="33"/>
      <c r="Q126" s="33"/>
      <c r="R126" s="34"/>
      <c r="T126" s="156"/>
      <c r="U126" s="33"/>
      <c r="V126" s="33"/>
      <c r="W126" s="33"/>
      <c r="X126" s="33"/>
      <c r="Y126" s="33"/>
      <c r="Z126" s="33"/>
      <c r="AA126" s="71"/>
      <c r="AT126" s="18" t="s">
        <v>170</v>
      </c>
      <c r="AU126" s="18" t="s">
        <v>106</v>
      </c>
    </row>
    <row r="127" spans="2:65" s="10" customFormat="1" ht="22.5" customHeight="1">
      <c r="B127" s="148"/>
      <c r="C127" s="149"/>
      <c r="D127" s="149"/>
      <c r="E127" s="150" t="s">
        <v>5</v>
      </c>
      <c r="F127" s="227" t="s">
        <v>171</v>
      </c>
      <c r="G127" s="228"/>
      <c r="H127" s="228"/>
      <c r="I127" s="228"/>
      <c r="J127" s="149"/>
      <c r="K127" s="151">
        <v>43.1</v>
      </c>
      <c r="L127" s="149"/>
      <c r="M127" s="149"/>
      <c r="N127" s="149"/>
      <c r="O127" s="149"/>
      <c r="P127" s="149"/>
      <c r="Q127" s="149"/>
      <c r="R127" s="152"/>
      <c r="T127" s="153"/>
      <c r="U127" s="149"/>
      <c r="V127" s="149"/>
      <c r="W127" s="149"/>
      <c r="X127" s="149"/>
      <c r="Y127" s="149"/>
      <c r="Z127" s="149"/>
      <c r="AA127" s="154"/>
      <c r="AT127" s="155" t="s">
        <v>151</v>
      </c>
      <c r="AU127" s="155" t="s">
        <v>106</v>
      </c>
      <c r="AV127" s="10" t="s">
        <v>106</v>
      </c>
      <c r="AW127" s="10" t="s">
        <v>39</v>
      </c>
      <c r="AX127" s="10" t="s">
        <v>24</v>
      </c>
      <c r="AY127" s="155" t="s">
        <v>143</v>
      </c>
    </row>
    <row r="128" spans="2:65" s="1" customFormat="1" ht="31.5" customHeight="1">
      <c r="B128" s="138"/>
      <c r="C128" s="139" t="s">
        <v>172</v>
      </c>
      <c r="D128" s="139" t="s">
        <v>144</v>
      </c>
      <c r="E128" s="140" t="s">
        <v>173</v>
      </c>
      <c r="F128" s="221" t="s">
        <v>174</v>
      </c>
      <c r="G128" s="221"/>
      <c r="H128" s="221"/>
      <c r="I128" s="221"/>
      <c r="J128" s="141" t="s">
        <v>167</v>
      </c>
      <c r="K128" s="142">
        <v>7.3</v>
      </c>
      <c r="L128" s="222"/>
      <c r="M128" s="222"/>
      <c r="N128" s="222">
        <f>ROUND(L128*K128,2)</f>
        <v>0</v>
      </c>
      <c r="O128" s="222"/>
      <c r="P128" s="222"/>
      <c r="Q128" s="222"/>
      <c r="R128" s="143"/>
      <c r="T128" s="144" t="s">
        <v>5</v>
      </c>
      <c r="U128" s="41" t="s">
        <v>50</v>
      </c>
      <c r="V128" s="145">
        <v>0.54700000000000004</v>
      </c>
      <c r="W128" s="145">
        <f>V128*K128</f>
        <v>3.9931000000000001</v>
      </c>
      <c r="X128" s="145">
        <v>3.6900000000000002E-2</v>
      </c>
      <c r="Y128" s="145">
        <f>X128*K128</f>
        <v>0.26937</v>
      </c>
      <c r="Z128" s="145">
        <v>0</v>
      </c>
      <c r="AA128" s="146">
        <f>Z128*K128</f>
        <v>0</v>
      </c>
      <c r="AR128" s="18" t="s">
        <v>148</v>
      </c>
      <c r="AT128" s="18" t="s">
        <v>144</v>
      </c>
      <c r="AU128" s="18" t="s">
        <v>106</v>
      </c>
      <c r="AY128" s="18" t="s">
        <v>143</v>
      </c>
      <c r="BE128" s="147">
        <f>IF(U128="základní",N128,0)</f>
        <v>0</v>
      </c>
      <c r="BF128" s="147">
        <f>IF(U128="snížená",N128,0)</f>
        <v>0</v>
      </c>
      <c r="BG128" s="147">
        <f>IF(U128="zákl. přenesená",N128,0)</f>
        <v>0</v>
      </c>
      <c r="BH128" s="147">
        <f>IF(U128="sníž. přenesená",N128,0)</f>
        <v>0</v>
      </c>
      <c r="BI128" s="147">
        <f>IF(U128="nulová",N128,0)</f>
        <v>0</v>
      </c>
      <c r="BJ128" s="18" t="s">
        <v>24</v>
      </c>
      <c r="BK128" s="147">
        <f>ROUND(L128*K128,2)</f>
        <v>0</v>
      </c>
      <c r="BL128" s="18" t="s">
        <v>148</v>
      </c>
      <c r="BM128" s="18" t="s">
        <v>175</v>
      </c>
    </row>
    <row r="129" spans="2:65" s="10" customFormat="1" ht="22.5" customHeight="1">
      <c r="B129" s="148"/>
      <c r="C129" s="149"/>
      <c r="D129" s="149"/>
      <c r="E129" s="150" t="s">
        <v>5</v>
      </c>
      <c r="F129" s="223" t="s">
        <v>176</v>
      </c>
      <c r="G129" s="224"/>
      <c r="H129" s="224"/>
      <c r="I129" s="224"/>
      <c r="J129" s="149"/>
      <c r="K129" s="151">
        <v>7.3</v>
      </c>
      <c r="L129" s="149"/>
      <c r="M129" s="149"/>
      <c r="N129" s="149"/>
      <c r="O129" s="149"/>
      <c r="P129" s="149"/>
      <c r="Q129" s="149"/>
      <c r="R129" s="152"/>
      <c r="T129" s="153"/>
      <c r="U129" s="149"/>
      <c r="V129" s="149"/>
      <c r="W129" s="149"/>
      <c r="X129" s="149"/>
      <c r="Y129" s="149"/>
      <c r="Z129" s="149"/>
      <c r="AA129" s="154"/>
      <c r="AT129" s="155" t="s">
        <v>151</v>
      </c>
      <c r="AU129" s="155" t="s">
        <v>106</v>
      </c>
      <c r="AV129" s="10" t="s">
        <v>106</v>
      </c>
      <c r="AW129" s="10" t="s">
        <v>39</v>
      </c>
      <c r="AX129" s="10" t="s">
        <v>24</v>
      </c>
      <c r="AY129" s="155" t="s">
        <v>143</v>
      </c>
    </row>
    <row r="130" spans="2:65" s="1" customFormat="1" ht="31.5" customHeight="1">
      <c r="B130" s="138"/>
      <c r="C130" s="139" t="s">
        <v>177</v>
      </c>
      <c r="D130" s="139" t="s">
        <v>144</v>
      </c>
      <c r="E130" s="140" t="s">
        <v>178</v>
      </c>
      <c r="F130" s="221" t="s">
        <v>179</v>
      </c>
      <c r="G130" s="221"/>
      <c r="H130" s="221"/>
      <c r="I130" s="221"/>
      <c r="J130" s="141" t="s">
        <v>180</v>
      </c>
      <c r="K130" s="142">
        <v>252.64</v>
      </c>
      <c r="L130" s="222"/>
      <c r="M130" s="222"/>
      <c r="N130" s="222">
        <f>ROUND(L130*K130,2)</f>
        <v>0</v>
      </c>
      <c r="O130" s="222"/>
      <c r="P130" s="222"/>
      <c r="Q130" s="222"/>
      <c r="R130" s="143"/>
      <c r="T130" s="144" t="s">
        <v>5</v>
      </c>
      <c r="U130" s="41" t="s">
        <v>50</v>
      </c>
      <c r="V130" s="145">
        <v>1.548</v>
      </c>
      <c r="W130" s="145">
        <f>V130*K130</f>
        <v>391.08672000000001</v>
      </c>
      <c r="X130" s="145">
        <v>0</v>
      </c>
      <c r="Y130" s="145">
        <f>X130*K130</f>
        <v>0</v>
      </c>
      <c r="Z130" s="145">
        <v>0</v>
      </c>
      <c r="AA130" s="146">
        <f>Z130*K130</f>
        <v>0</v>
      </c>
      <c r="AR130" s="18" t="s">
        <v>148</v>
      </c>
      <c r="AT130" s="18" t="s">
        <v>144</v>
      </c>
      <c r="AU130" s="18" t="s">
        <v>106</v>
      </c>
      <c r="AY130" s="18" t="s">
        <v>143</v>
      </c>
      <c r="BE130" s="147">
        <f>IF(U130="základní",N130,0)</f>
        <v>0</v>
      </c>
      <c r="BF130" s="147">
        <f>IF(U130="snížená",N130,0)</f>
        <v>0</v>
      </c>
      <c r="BG130" s="147">
        <f>IF(U130="zákl. přenesená",N130,0)</f>
        <v>0</v>
      </c>
      <c r="BH130" s="147">
        <f>IF(U130="sníž. přenesená",N130,0)</f>
        <v>0</v>
      </c>
      <c r="BI130" s="147">
        <f>IF(U130="nulová",N130,0)</f>
        <v>0</v>
      </c>
      <c r="BJ130" s="18" t="s">
        <v>24</v>
      </c>
      <c r="BK130" s="147">
        <f>ROUND(L130*K130,2)</f>
        <v>0</v>
      </c>
      <c r="BL130" s="18" t="s">
        <v>148</v>
      </c>
      <c r="BM130" s="18" t="s">
        <v>181</v>
      </c>
    </row>
    <row r="131" spans="2:65" s="10" customFormat="1" ht="22.5" customHeight="1">
      <c r="B131" s="148"/>
      <c r="C131" s="149"/>
      <c r="D131" s="149"/>
      <c r="E131" s="150" t="s">
        <v>5</v>
      </c>
      <c r="F131" s="223" t="s">
        <v>182</v>
      </c>
      <c r="G131" s="224"/>
      <c r="H131" s="224"/>
      <c r="I131" s="224"/>
      <c r="J131" s="149"/>
      <c r="K131" s="151">
        <v>252.64</v>
      </c>
      <c r="L131" s="149"/>
      <c r="M131" s="149"/>
      <c r="N131" s="149"/>
      <c r="O131" s="149"/>
      <c r="P131" s="149"/>
      <c r="Q131" s="149"/>
      <c r="R131" s="152"/>
      <c r="T131" s="153"/>
      <c r="U131" s="149"/>
      <c r="V131" s="149"/>
      <c r="W131" s="149"/>
      <c r="X131" s="149"/>
      <c r="Y131" s="149"/>
      <c r="Z131" s="149"/>
      <c r="AA131" s="154"/>
      <c r="AT131" s="155" t="s">
        <v>151</v>
      </c>
      <c r="AU131" s="155" t="s">
        <v>106</v>
      </c>
      <c r="AV131" s="10" t="s">
        <v>106</v>
      </c>
      <c r="AW131" s="10" t="s">
        <v>39</v>
      </c>
      <c r="AX131" s="10" t="s">
        <v>24</v>
      </c>
      <c r="AY131" s="155" t="s">
        <v>143</v>
      </c>
    </row>
    <row r="132" spans="2:65" s="1" customFormat="1" ht="31.5" customHeight="1">
      <c r="B132" s="138"/>
      <c r="C132" s="139" t="s">
        <v>183</v>
      </c>
      <c r="D132" s="139" t="s">
        <v>144</v>
      </c>
      <c r="E132" s="140" t="s">
        <v>184</v>
      </c>
      <c r="F132" s="221" t="s">
        <v>185</v>
      </c>
      <c r="G132" s="221"/>
      <c r="H132" s="221"/>
      <c r="I132" s="221"/>
      <c r="J132" s="141" t="s">
        <v>180</v>
      </c>
      <c r="K132" s="142">
        <v>683.3</v>
      </c>
      <c r="L132" s="222"/>
      <c r="M132" s="222"/>
      <c r="N132" s="222">
        <f>ROUND(L132*K132,2)</f>
        <v>0</v>
      </c>
      <c r="O132" s="222"/>
      <c r="P132" s="222"/>
      <c r="Q132" s="222"/>
      <c r="R132" s="143"/>
      <c r="T132" s="144" t="s">
        <v>5</v>
      </c>
      <c r="U132" s="41" t="s">
        <v>50</v>
      </c>
      <c r="V132" s="145">
        <v>0.84399999999999997</v>
      </c>
      <c r="W132" s="145">
        <f>V132*K132</f>
        <v>576.70519999999999</v>
      </c>
      <c r="X132" s="145">
        <v>0</v>
      </c>
      <c r="Y132" s="145">
        <f>X132*K132</f>
        <v>0</v>
      </c>
      <c r="Z132" s="145">
        <v>0</v>
      </c>
      <c r="AA132" s="146">
        <f>Z132*K132</f>
        <v>0</v>
      </c>
      <c r="AR132" s="18" t="s">
        <v>148</v>
      </c>
      <c r="AT132" s="18" t="s">
        <v>144</v>
      </c>
      <c r="AU132" s="18" t="s">
        <v>106</v>
      </c>
      <c r="AY132" s="18" t="s">
        <v>143</v>
      </c>
      <c r="BE132" s="147">
        <f>IF(U132="základní",N132,0)</f>
        <v>0</v>
      </c>
      <c r="BF132" s="147">
        <f>IF(U132="snížená",N132,0)</f>
        <v>0</v>
      </c>
      <c r="BG132" s="147">
        <f>IF(U132="zákl. přenesená",N132,0)</f>
        <v>0</v>
      </c>
      <c r="BH132" s="147">
        <f>IF(U132="sníž. přenesená",N132,0)</f>
        <v>0</v>
      </c>
      <c r="BI132" s="147">
        <f>IF(U132="nulová",N132,0)</f>
        <v>0</v>
      </c>
      <c r="BJ132" s="18" t="s">
        <v>24</v>
      </c>
      <c r="BK132" s="147">
        <f>ROUND(L132*K132,2)</f>
        <v>0</v>
      </c>
      <c r="BL132" s="18" t="s">
        <v>148</v>
      </c>
      <c r="BM132" s="18" t="s">
        <v>186</v>
      </c>
    </row>
    <row r="133" spans="2:65" s="10" customFormat="1" ht="22.5" customHeight="1">
      <c r="B133" s="148"/>
      <c r="C133" s="149"/>
      <c r="D133" s="149"/>
      <c r="E133" s="150" t="s">
        <v>5</v>
      </c>
      <c r="F133" s="223" t="s">
        <v>187</v>
      </c>
      <c r="G133" s="224"/>
      <c r="H133" s="224"/>
      <c r="I133" s="224"/>
      <c r="J133" s="149"/>
      <c r="K133" s="151">
        <v>683.3</v>
      </c>
      <c r="L133" s="149"/>
      <c r="M133" s="149"/>
      <c r="N133" s="149"/>
      <c r="O133" s="149"/>
      <c r="P133" s="149"/>
      <c r="Q133" s="149"/>
      <c r="R133" s="152"/>
      <c r="T133" s="153"/>
      <c r="U133" s="149"/>
      <c r="V133" s="149"/>
      <c r="W133" s="149"/>
      <c r="X133" s="149"/>
      <c r="Y133" s="149"/>
      <c r="Z133" s="149"/>
      <c r="AA133" s="154"/>
      <c r="AT133" s="155" t="s">
        <v>151</v>
      </c>
      <c r="AU133" s="155" t="s">
        <v>106</v>
      </c>
      <c r="AV133" s="10" t="s">
        <v>106</v>
      </c>
      <c r="AW133" s="10" t="s">
        <v>39</v>
      </c>
      <c r="AX133" s="10" t="s">
        <v>24</v>
      </c>
      <c r="AY133" s="155" t="s">
        <v>143</v>
      </c>
    </row>
    <row r="134" spans="2:65" s="1" customFormat="1" ht="31.5" customHeight="1">
      <c r="B134" s="138"/>
      <c r="C134" s="139" t="s">
        <v>188</v>
      </c>
      <c r="D134" s="139" t="s">
        <v>144</v>
      </c>
      <c r="E134" s="140" t="s">
        <v>189</v>
      </c>
      <c r="F134" s="221" t="s">
        <v>190</v>
      </c>
      <c r="G134" s="221"/>
      <c r="H134" s="221"/>
      <c r="I134" s="221"/>
      <c r="J134" s="141" t="s">
        <v>180</v>
      </c>
      <c r="K134" s="142">
        <v>204.99</v>
      </c>
      <c r="L134" s="222"/>
      <c r="M134" s="222"/>
      <c r="N134" s="222">
        <f>ROUND(L134*K134,2)</f>
        <v>0</v>
      </c>
      <c r="O134" s="222"/>
      <c r="P134" s="222"/>
      <c r="Q134" s="222"/>
      <c r="R134" s="143"/>
      <c r="T134" s="144" t="s">
        <v>5</v>
      </c>
      <c r="U134" s="41" t="s">
        <v>50</v>
      </c>
      <c r="V134" s="145">
        <v>0.1</v>
      </c>
      <c r="W134" s="145">
        <f>V134*K134</f>
        <v>20.499000000000002</v>
      </c>
      <c r="X134" s="145">
        <v>0</v>
      </c>
      <c r="Y134" s="145">
        <f>X134*K134</f>
        <v>0</v>
      </c>
      <c r="Z134" s="145">
        <v>0</v>
      </c>
      <c r="AA134" s="146">
        <f>Z134*K134</f>
        <v>0</v>
      </c>
      <c r="AR134" s="18" t="s">
        <v>148</v>
      </c>
      <c r="AT134" s="18" t="s">
        <v>144</v>
      </c>
      <c r="AU134" s="18" t="s">
        <v>106</v>
      </c>
      <c r="AY134" s="18" t="s">
        <v>143</v>
      </c>
      <c r="BE134" s="147">
        <f>IF(U134="základní",N134,0)</f>
        <v>0</v>
      </c>
      <c r="BF134" s="147">
        <f>IF(U134="snížená",N134,0)</f>
        <v>0</v>
      </c>
      <c r="BG134" s="147">
        <f>IF(U134="zákl. přenesená",N134,0)</f>
        <v>0</v>
      </c>
      <c r="BH134" s="147">
        <f>IF(U134="sníž. přenesená",N134,0)</f>
        <v>0</v>
      </c>
      <c r="BI134" s="147">
        <f>IF(U134="nulová",N134,0)</f>
        <v>0</v>
      </c>
      <c r="BJ134" s="18" t="s">
        <v>24</v>
      </c>
      <c r="BK134" s="147">
        <f>ROUND(L134*K134,2)</f>
        <v>0</v>
      </c>
      <c r="BL134" s="18" t="s">
        <v>148</v>
      </c>
      <c r="BM134" s="18" t="s">
        <v>191</v>
      </c>
    </row>
    <row r="135" spans="2:65" s="1" customFormat="1" ht="22.5" customHeight="1">
      <c r="B135" s="32"/>
      <c r="C135" s="33"/>
      <c r="D135" s="33"/>
      <c r="E135" s="33"/>
      <c r="F135" s="225" t="s">
        <v>192</v>
      </c>
      <c r="G135" s="226"/>
      <c r="H135" s="226"/>
      <c r="I135" s="226"/>
      <c r="J135" s="33"/>
      <c r="K135" s="33"/>
      <c r="L135" s="33"/>
      <c r="M135" s="33"/>
      <c r="N135" s="33"/>
      <c r="O135" s="33"/>
      <c r="P135" s="33"/>
      <c r="Q135" s="33"/>
      <c r="R135" s="34"/>
      <c r="T135" s="156"/>
      <c r="U135" s="33"/>
      <c r="V135" s="33"/>
      <c r="W135" s="33"/>
      <c r="X135" s="33"/>
      <c r="Y135" s="33"/>
      <c r="Z135" s="33"/>
      <c r="AA135" s="71"/>
      <c r="AT135" s="18" t="s">
        <v>170</v>
      </c>
      <c r="AU135" s="18" t="s">
        <v>106</v>
      </c>
    </row>
    <row r="136" spans="2:65" s="10" customFormat="1" ht="22.5" customHeight="1">
      <c r="B136" s="148"/>
      <c r="C136" s="149"/>
      <c r="D136" s="149"/>
      <c r="E136" s="150" t="s">
        <v>5</v>
      </c>
      <c r="F136" s="227" t="s">
        <v>193</v>
      </c>
      <c r="G136" s="228"/>
      <c r="H136" s="228"/>
      <c r="I136" s="228"/>
      <c r="J136" s="149"/>
      <c r="K136" s="151">
        <v>204.99</v>
      </c>
      <c r="L136" s="149"/>
      <c r="M136" s="149"/>
      <c r="N136" s="149"/>
      <c r="O136" s="149"/>
      <c r="P136" s="149"/>
      <c r="Q136" s="149"/>
      <c r="R136" s="152"/>
      <c r="T136" s="153"/>
      <c r="U136" s="149"/>
      <c r="V136" s="149"/>
      <c r="W136" s="149"/>
      <c r="X136" s="149"/>
      <c r="Y136" s="149"/>
      <c r="Z136" s="149"/>
      <c r="AA136" s="154"/>
      <c r="AT136" s="155" t="s">
        <v>151</v>
      </c>
      <c r="AU136" s="155" t="s">
        <v>106</v>
      </c>
      <c r="AV136" s="10" t="s">
        <v>106</v>
      </c>
      <c r="AW136" s="10" t="s">
        <v>39</v>
      </c>
      <c r="AX136" s="10" t="s">
        <v>24</v>
      </c>
      <c r="AY136" s="155" t="s">
        <v>143</v>
      </c>
    </row>
    <row r="137" spans="2:65" s="1" customFormat="1" ht="31.5" customHeight="1">
      <c r="B137" s="138"/>
      <c r="C137" s="139" t="s">
        <v>29</v>
      </c>
      <c r="D137" s="139" t="s">
        <v>144</v>
      </c>
      <c r="E137" s="140" t="s">
        <v>194</v>
      </c>
      <c r="F137" s="221" t="s">
        <v>195</v>
      </c>
      <c r="G137" s="221"/>
      <c r="H137" s="221"/>
      <c r="I137" s="221"/>
      <c r="J137" s="141" t="s">
        <v>147</v>
      </c>
      <c r="K137" s="142">
        <v>1306.76</v>
      </c>
      <c r="L137" s="222"/>
      <c r="M137" s="222"/>
      <c r="N137" s="222">
        <f>ROUND(L137*K137,2)</f>
        <v>0</v>
      </c>
      <c r="O137" s="222"/>
      <c r="P137" s="222"/>
      <c r="Q137" s="222"/>
      <c r="R137" s="143"/>
      <c r="T137" s="144" t="s">
        <v>5</v>
      </c>
      <c r="U137" s="41" t="s">
        <v>50</v>
      </c>
      <c r="V137" s="145">
        <v>0.47899999999999998</v>
      </c>
      <c r="W137" s="145">
        <f>V137*K137</f>
        <v>625.93804</v>
      </c>
      <c r="X137" s="145">
        <v>8.4999999999999995E-4</v>
      </c>
      <c r="Y137" s="145">
        <f>X137*K137</f>
        <v>1.110746</v>
      </c>
      <c r="Z137" s="145">
        <v>0</v>
      </c>
      <c r="AA137" s="146">
        <f>Z137*K137</f>
        <v>0</v>
      </c>
      <c r="AR137" s="18" t="s">
        <v>148</v>
      </c>
      <c r="AT137" s="18" t="s">
        <v>144</v>
      </c>
      <c r="AU137" s="18" t="s">
        <v>106</v>
      </c>
      <c r="AY137" s="18" t="s">
        <v>143</v>
      </c>
      <c r="BE137" s="147">
        <f>IF(U137="základní",N137,0)</f>
        <v>0</v>
      </c>
      <c r="BF137" s="147">
        <f>IF(U137="snížená",N137,0)</f>
        <v>0</v>
      </c>
      <c r="BG137" s="147">
        <f>IF(U137="zákl. přenesená",N137,0)</f>
        <v>0</v>
      </c>
      <c r="BH137" s="147">
        <f>IF(U137="sníž. přenesená",N137,0)</f>
        <v>0</v>
      </c>
      <c r="BI137" s="147">
        <f>IF(U137="nulová",N137,0)</f>
        <v>0</v>
      </c>
      <c r="BJ137" s="18" t="s">
        <v>24</v>
      </c>
      <c r="BK137" s="147">
        <f>ROUND(L137*K137,2)</f>
        <v>0</v>
      </c>
      <c r="BL137" s="18" t="s">
        <v>148</v>
      </c>
      <c r="BM137" s="18" t="s">
        <v>196</v>
      </c>
    </row>
    <row r="138" spans="2:65" s="1" customFormat="1" ht="22.5" customHeight="1">
      <c r="B138" s="32"/>
      <c r="C138" s="33"/>
      <c r="D138" s="33"/>
      <c r="E138" s="33"/>
      <c r="F138" s="225" t="s">
        <v>197</v>
      </c>
      <c r="G138" s="226"/>
      <c r="H138" s="226"/>
      <c r="I138" s="226"/>
      <c r="J138" s="33"/>
      <c r="K138" s="33"/>
      <c r="L138" s="33"/>
      <c r="M138" s="33"/>
      <c r="N138" s="33"/>
      <c r="O138" s="33"/>
      <c r="P138" s="33"/>
      <c r="Q138" s="33"/>
      <c r="R138" s="34"/>
      <c r="T138" s="156"/>
      <c r="U138" s="33"/>
      <c r="V138" s="33"/>
      <c r="W138" s="33"/>
      <c r="X138" s="33"/>
      <c r="Y138" s="33"/>
      <c r="Z138" s="33"/>
      <c r="AA138" s="71"/>
      <c r="AT138" s="18" t="s">
        <v>170</v>
      </c>
      <c r="AU138" s="18" t="s">
        <v>106</v>
      </c>
    </row>
    <row r="139" spans="2:65" s="10" customFormat="1" ht="22.5" customHeight="1">
      <c r="B139" s="148"/>
      <c r="C139" s="149"/>
      <c r="D139" s="149"/>
      <c r="E139" s="150" t="s">
        <v>5</v>
      </c>
      <c r="F139" s="227" t="s">
        <v>198</v>
      </c>
      <c r="G139" s="228"/>
      <c r="H139" s="228"/>
      <c r="I139" s="228"/>
      <c r="J139" s="149"/>
      <c r="K139" s="151">
        <v>1306.76</v>
      </c>
      <c r="L139" s="149"/>
      <c r="M139" s="149"/>
      <c r="N139" s="149"/>
      <c r="O139" s="149"/>
      <c r="P139" s="149"/>
      <c r="Q139" s="149"/>
      <c r="R139" s="152"/>
      <c r="T139" s="153"/>
      <c r="U139" s="149"/>
      <c r="V139" s="149"/>
      <c r="W139" s="149"/>
      <c r="X139" s="149"/>
      <c r="Y139" s="149"/>
      <c r="Z139" s="149"/>
      <c r="AA139" s="154"/>
      <c r="AT139" s="155" t="s">
        <v>151</v>
      </c>
      <c r="AU139" s="155" t="s">
        <v>106</v>
      </c>
      <c r="AV139" s="10" t="s">
        <v>106</v>
      </c>
      <c r="AW139" s="10" t="s">
        <v>39</v>
      </c>
      <c r="AX139" s="10" t="s">
        <v>24</v>
      </c>
      <c r="AY139" s="155" t="s">
        <v>143</v>
      </c>
    </row>
    <row r="140" spans="2:65" s="1" customFormat="1" ht="31.5" customHeight="1">
      <c r="B140" s="138"/>
      <c r="C140" s="139" t="s">
        <v>199</v>
      </c>
      <c r="D140" s="139" t="s">
        <v>144</v>
      </c>
      <c r="E140" s="140" t="s">
        <v>200</v>
      </c>
      <c r="F140" s="221" t="s">
        <v>201</v>
      </c>
      <c r="G140" s="221"/>
      <c r="H140" s="221"/>
      <c r="I140" s="221"/>
      <c r="J140" s="141" t="s">
        <v>147</v>
      </c>
      <c r="K140" s="142">
        <v>1306.76</v>
      </c>
      <c r="L140" s="222"/>
      <c r="M140" s="222"/>
      <c r="N140" s="222">
        <f>ROUND(L140*K140,2)</f>
        <v>0</v>
      </c>
      <c r="O140" s="222"/>
      <c r="P140" s="222"/>
      <c r="Q140" s="222"/>
      <c r="R140" s="143"/>
      <c r="T140" s="144" t="s">
        <v>5</v>
      </c>
      <c r="U140" s="41" t="s">
        <v>50</v>
      </c>
      <c r="V140" s="145">
        <v>0.32700000000000001</v>
      </c>
      <c r="W140" s="145">
        <f>V140*K140</f>
        <v>427.31052</v>
      </c>
      <c r="X140" s="145">
        <v>0</v>
      </c>
      <c r="Y140" s="145">
        <f>X140*K140</f>
        <v>0</v>
      </c>
      <c r="Z140" s="145">
        <v>0</v>
      </c>
      <c r="AA140" s="146">
        <f>Z140*K140</f>
        <v>0</v>
      </c>
      <c r="AR140" s="18" t="s">
        <v>148</v>
      </c>
      <c r="AT140" s="18" t="s">
        <v>144</v>
      </c>
      <c r="AU140" s="18" t="s">
        <v>106</v>
      </c>
      <c r="AY140" s="18" t="s">
        <v>143</v>
      </c>
      <c r="BE140" s="147">
        <f>IF(U140="základní",N140,0)</f>
        <v>0</v>
      </c>
      <c r="BF140" s="147">
        <f>IF(U140="snížená",N140,0)</f>
        <v>0</v>
      </c>
      <c r="BG140" s="147">
        <f>IF(U140="zákl. přenesená",N140,0)</f>
        <v>0</v>
      </c>
      <c r="BH140" s="147">
        <f>IF(U140="sníž. přenesená",N140,0)</f>
        <v>0</v>
      </c>
      <c r="BI140" s="147">
        <f>IF(U140="nulová",N140,0)</f>
        <v>0</v>
      </c>
      <c r="BJ140" s="18" t="s">
        <v>24</v>
      </c>
      <c r="BK140" s="147">
        <f>ROUND(L140*K140,2)</f>
        <v>0</v>
      </c>
      <c r="BL140" s="18" t="s">
        <v>148</v>
      </c>
      <c r="BM140" s="18" t="s">
        <v>202</v>
      </c>
    </row>
    <row r="141" spans="2:65" s="1" customFormat="1" ht="31.5" customHeight="1">
      <c r="B141" s="138"/>
      <c r="C141" s="139" t="s">
        <v>203</v>
      </c>
      <c r="D141" s="139" t="s">
        <v>144</v>
      </c>
      <c r="E141" s="140" t="s">
        <v>204</v>
      </c>
      <c r="F141" s="221" t="s">
        <v>205</v>
      </c>
      <c r="G141" s="221"/>
      <c r="H141" s="221"/>
      <c r="I141" s="221"/>
      <c r="J141" s="141" t="s">
        <v>180</v>
      </c>
      <c r="K141" s="142">
        <v>594</v>
      </c>
      <c r="L141" s="222"/>
      <c r="M141" s="222"/>
      <c r="N141" s="222">
        <f>ROUND(L141*K141,2)</f>
        <v>0</v>
      </c>
      <c r="O141" s="222"/>
      <c r="P141" s="222"/>
      <c r="Q141" s="222"/>
      <c r="R141" s="143"/>
      <c r="T141" s="144" t="s">
        <v>5</v>
      </c>
      <c r="U141" s="41" t="s">
        <v>50</v>
      </c>
      <c r="V141" s="145">
        <v>0.34499999999999997</v>
      </c>
      <c r="W141" s="145">
        <f>V141*K141</f>
        <v>204.92999999999998</v>
      </c>
      <c r="X141" s="145">
        <v>0</v>
      </c>
      <c r="Y141" s="145">
        <f>X141*K141</f>
        <v>0</v>
      </c>
      <c r="Z141" s="145">
        <v>0</v>
      </c>
      <c r="AA141" s="146">
        <f>Z141*K141</f>
        <v>0</v>
      </c>
      <c r="AR141" s="18" t="s">
        <v>148</v>
      </c>
      <c r="AT141" s="18" t="s">
        <v>144</v>
      </c>
      <c r="AU141" s="18" t="s">
        <v>106</v>
      </c>
      <c r="AY141" s="18" t="s">
        <v>143</v>
      </c>
      <c r="BE141" s="147">
        <f>IF(U141="základní",N141,0)</f>
        <v>0</v>
      </c>
      <c r="BF141" s="147">
        <f>IF(U141="snížená",N141,0)</f>
        <v>0</v>
      </c>
      <c r="BG141" s="147">
        <f>IF(U141="zákl. přenesená",N141,0)</f>
        <v>0</v>
      </c>
      <c r="BH141" s="147">
        <f>IF(U141="sníž. přenesená",N141,0)</f>
        <v>0</v>
      </c>
      <c r="BI141" s="147">
        <f>IF(U141="nulová",N141,0)</f>
        <v>0</v>
      </c>
      <c r="BJ141" s="18" t="s">
        <v>24</v>
      </c>
      <c r="BK141" s="147">
        <f>ROUND(L141*K141,2)</f>
        <v>0</v>
      </c>
      <c r="BL141" s="18" t="s">
        <v>148</v>
      </c>
      <c r="BM141" s="18" t="s">
        <v>206</v>
      </c>
    </row>
    <row r="142" spans="2:65" s="10" customFormat="1" ht="22.5" customHeight="1">
      <c r="B142" s="148"/>
      <c r="C142" s="149"/>
      <c r="D142" s="149"/>
      <c r="E142" s="150" t="s">
        <v>5</v>
      </c>
      <c r="F142" s="223" t="s">
        <v>207</v>
      </c>
      <c r="G142" s="224"/>
      <c r="H142" s="224"/>
      <c r="I142" s="224"/>
      <c r="J142" s="149"/>
      <c r="K142" s="151">
        <v>594</v>
      </c>
      <c r="L142" s="149"/>
      <c r="M142" s="149"/>
      <c r="N142" s="149"/>
      <c r="O142" s="149"/>
      <c r="P142" s="149"/>
      <c r="Q142" s="149"/>
      <c r="R142" s="152"/>
      <c r="T142" s="153"/>
      <c r="U142" s="149"/>
      <c r="V142" s="149"/>
      <c r="W142" s="149"/>
      <c r="X142" s="149"/>
      <c r="Y142" s="149"/>
      <c r="Z142" s="149"/>
      <c r="AA142" s="154"/>
      <c r="AT142" s="155" t="s">
        <v>151</v>
      </c>
      <c r="AU142" s="155" t="s">
        <v>106</v>
      </c>
      <c r="AV142" s="10" t="s">
        <v>106</v>
      </c>
      <c r="AW142" s="10" t="s">
        <v>39</v>
      </c>
      <c r="AX142" s="10" t="s">
        <v>24</v>
      </c>
      <c r="AY142" s="155" t="s">
        <v>143</v>
      </c>
    </row>
    <row r="143" spans="2:65" s="1" customFormat="1" ht="31.5" customHeight="1">
      <c r="B143" s="138"/>
      <c r="C143" s="139" t="s">
        <v>208</v>
      </c>
      <c r="D143" s="139" t="s">
        <v>144</v>
      </c>
      <c r="E143" s="140" t="s">
        <v>209</v>
      </c>
      <c r="F143" s="221" t="s">
        <v>210</v>
      </c>
      <c r="G143" s="221"/>
      <c r="H143" s="221"/>
      <c r="I143" s="221"/>
      <c r="J143" s="141" t="s">
        <v>180</v>
      </c>
      <c r="K143" s="142">
        <v>89.3</v>
      </c>
      <c r="L143" s="222"/>
      <c r="M143" s="222"/>
      <c r="N143" s="222">
        <f>ROUND(L143*K143,2)</f>
        <v>0</v>
      </c>
      <c r="O143" s="222"/>
      <c r="P143" s="222"/>
      <c r="Q143" s="222"/>
      <c r="R143" s="143"/>
      <c r="T143" s="144" t="s">
        <v>5</v>
      </c>
      <c r="U143" s="41" t="s">
        <v>50</v>
      </c>
      <c r="V143" s="145">
        <v>0.51900000000000002</v>
      </c>
      <c r="W143" s="145">
        <f>V143*K143</f>
        <v>46.346699999999998</v>
      </c>
      <c r="X143" s="145">
        <v>0</v>
      </c>
      <c r="Y143" s="145">
        <f>X143*K143</f>
        <v>0</v>
      </c>
      <c r="Z143" s="145">
        <v>0</v>
      </c>
      <c r="AA143" s="146">
        <f>Z143*K143</f>
        <v>0</v>
      </c>
      <c r="AR143" s="18" t="s">
        <v>148</v>
      </c>
      <c r="AT143" s="18" t="s">
        <v>144</v>
      </c>
      <c r="AU143" s="18" t="s">
        <v>106</v>
      </c>
      <c r="AY143" s="18" t="s">
        <v>143</v>
      </c>
      <c r="BE143" s="147">
        <f>IF(U143="základní",N143,0)</f>
        <v>0</v>
      </c>
      <c r="BF143" s="147">
        <f>IF(U143="snížená",N143,0)</f>
        <v>0</v>
      </c>
      <c r="BG143" s="147">
        <f>IF(U143="zákl. přenesená",N143,0)</f>
        <v>0</v>
      </c>
      <c r="BH143" s="147">
        <f>IF(U143="sníž. přenesená",N143,0)</f>
        <v>0</v>
      </c>
      <c r="BI143" s="147">
        <f>IF(U143="nulová",N143,0)</f>
        <v>0</v>
      </c>
      <c r="BJ143" s="18" t="s">
        <v>24</v>
      </c>
      <c r="BK143" s="147">
        <f>ROUND(L143*K143,2)</f>
        <v>0</v>
      </c>
      <c r="BL143" s="18" t="s">
        <v>148</v>
      </c>
      <c r="BM143" s="18" t="s">
        <v>211</v>
      </c>
    </row>
    <row r="144" spans="2:65" s="10" customFormat="1" ht="22.5" customHeight="1">
      <c r="B144" s="148"/>
      <c r="C144" s="149"/>
      <c r="D144" s="149"/>
      <c r="E144" s="150" t="s">
        <v>5</v>
      </c>
      <c r="F144" s="223" t="s">
        <v>212</v>
      </c>
      <c r="G144" s="224"/>
      <c r="H144" s="224"/>
      <c r="I144" s="224"/>
      <c r="J144" s="149"/>
      <c r="K144" s="151">
        <v>89.3</v>
      </c>
      <c r="L144" s="149"/>
      <c r="M144" s="149"/>
      <c r="N144" s="149"/>
      <c r="O144" s="149"/>
      <c r="P144" s="149"/>
      <c r="Q144" s="149"/>
      <c r="R144" s="152"/>
      <c r="T144" s="153"/>
      <c r="U144" s="149"/>
      <c r="V144" s="149"/>
      <c r="W144" s="149"/>
      <c r="X144" s="149"/>
      <c r="Y144" s="149"/>
      <c r="Z144" s="149"/>
      <c r="AA144" s="154"/>
      <c r="AT144" s="155" t="s">
        <v>151</v>
      </c>
      <c r="AU144" s="155" t="s">
        <v>106</v>
      </c>
      <c r="AV144" s="10" t="s">
        <v>106</v>
      </c>
      <c r="AW144" s="10" t="s">
        <v>39</v>
      </c>
      <c r="AX144" s="10" t="s">
        <v>24</v>
      </c>
      <c r="AY144" s="155" t="s">
        <v>143</v>
      </c>
    </row>
    <row r="145" spans="2:65" s="1" customFormat="1" ht="31.5" customHeight="1">
      <c r="B145" s="138"/>
      <c r="C145" s="139" t="s">
        <v>213</v>
      </c>
      <c r="D145" s="139" t="s">
        <v>144</v>
      </c>
      <c r="E145" s="140" t="s">
        <v>214</v>
      </c>
      <c r="F145" s="221" t="s">
        <v>215</v>
      </c>
      <c r="G145" s="221"/>
      <c r="H145" s="221"/>
      <c r="I145" s="221"/>
      <c r="J145" s="141" t="s">
        <v>180</v>
      </c>
      <c r="K145" s="142">
        <v>1119.9000000000001</v>
      </c>
      <c r="L145" s="222"/>
      <c r="M145" s="222"/>
      <c r="N145" s="222">
        <f>ROUND(L145*K145,2)</f>
        <v>0</v>
      </c>
      <c r="O145" s="222"/>
      <c r="P145" s="222"/>
      <c r="Q145" s="222"/>
      <c r="R145" s="143"/>
      <c r="T145" s="144" t="s">
        <v>5</v>
      </c>
      <c r="U145" s="41" t="s">
        <v>50</v>
      </c>
      <c r="V145" s="145">
        <v>4.3999999999999997E-2</v>
      </c>
      <c r="W145" s="145">
        <f>V145*K145</f>
        <v>49.275600000000004</v>
      </c>
      <c r="X145" s="145">
        <v>0</v>
      </c>
      <c r="Y145" s="145">
        <f>X145*K145</f>
        <v>0</v>
      </c>
      <c r="Z145" s="145">
        <v>0</v>
      </c>
      <c r="AA145" s="146">
        <f>Z145*K145</f>
        <v>0</v>
      </c>
      <c r="AR145" s="18" t="s">
        <v>148</v>
      </c>
      <c r="AT145" s="18" t="s">
        <v>144</v>
      </c>
      <c r="AU145" s="18" t="s">
        <v>106</v>
      </c>
      <c r="AY145" s="18" t="s">
        <v>143</v>
      </c>
      <c r="BE145" s="147">
        <f>IF(U145="základní",N145,0)</f>
        <v>0</v>
      </c>
      <c r="BF145" s="147">
        <f>IF(U145="snížená",N145,0)</f>
        <v>0</v>
      </c>
      <c r="BG145" s="147">
        <f>IF(U145="zákl. přenesená",N145,0)</f>
        <v>0</v>
      </c>
      <c r="BH145" s="147">
        <f>IF(U145="sníž. přenesená",N145,0)</f>
        <v>0</v>
      </c>
      <c r="BI145" s="147">
        <f>IF(U145="nulová",N145,0)</f>
        <v>0</v>
      </c>
      <c r="BJ145" s="18" t="s">
        <v>24</v>
      </c>
      <c r="BK145" s="147">
        <f>ROUND(L145*K145,2)</f>
        <v>0</v>
      </c>
      <c r="BL145" s="18" t="s">
        <v>148</v>
      </c>
      <c r="BM145" s="18" t="s">
        <v>216</v>
      </c>
    </row>
    <row r="146" spans="2:65" s="1" customFormat="1" ht="30" customHeight="1">
      <c r="B146" s="32"/>
      <c r="C146" s="33"/>
      <c r="D146" s="33"/>
      <c r="E146" s="33"/>
      <c r="F146" s="225" t="s">
        <v>217</v>
      </c>
      <c r="G146" s="226"/>
      <c r="H146" s="226"/>
      <c r="I146" s="226"/>
      <c r="J146" s="33"/>
      <c r="K146" s="33"/>
      <c r="L146" s="33"/>
      <c r="M146" s="33"/>
      <c r="N146" s="33"/>
      <c r="O146" s="33"/>
      <c r="P146" s="33"/>
      <c r="Q146" s="33"/>
      <c r="R146" s="34"/>
      <c r="T146" s="156"/>
      <c r="U146" s="33"/>
      <c r="V146" s="33"/>
      <c r="W146" s="33"/>
      <c r="X146" s="33"/>
      <c r="Y146" s="33"/>
      <c r="Z146" s="33"/>
      <c r="AA146" s="71"/>
      <c r="AT146" s="18" t="s">
        <v>170</v>
      </c>
      <c r="AU146" s="18" t="s">
        <v>106</v>
      </c>
    </row>
    <row r="147" spans="2:65" s="10" customFormat="1" ht="22.5" customHeight="1">
      <c r="B147" s="148"/>
      <c r="C147" s="149"/>
      <c r="D147" s="149"/>
      <c r="E147" s="150" t="s">
        <v>5</v>
      </c>
      <c r="F147" s="227" t="s">
        <v>218</v>
      </c>
      <c r="G147" s="228"/>
      <c r="H147" s="228"/>
      <c r="I147" s="228"/>
      <c r="J147" s="149"/>
      <c r="K147" s="151">
        <v>1119.9000000000001</v>
      </c>
      <c r="L147" s="149"/>
      <c r="M147" s="149"/>
      <c r="N147" s="149"/>
      <c r="O147" s="149"/>
      <c r="P147" s="149"/>
      <c r="Q147" s="149"/>
      <c r="R147" s="152"/>
      <c r="T147" s="153"/>
      <c r="U147" s="149"/>
      <c r="V147" s="149"/>
      <c r="W147" s="149"/>
      <c r="X147" s="149"/>
      <c r="Y147" s="149"/>
      <c r="Z147" s="149"/>
      <c r="AA147" s="154"/>
      <c r="AT147" s="155" t="s">
        <v>151</v>
      </c>
      <c r="AU147" s="155" t="s">
        <v>106</v>
      </c>
      <c r="AV147" s="10" t="s">
        <v>106</v>
      </c>
      <c r="AW147" s="10" t="s">
        <v>39</v>
      </c>
      <c r="AX147" s="10" t="s">
        <v>24</v>
      </c>
      <c r="AY147" s="155" t="s">
        <v>143</v>
      </c>
    </row>
    <row r="148" spans="2:65" s="1" customFormat="1" ht="31.5" customHeight="1">
      <c r="B148" s="138"/>
      <c r="C148" s="139" t="s">
        <v>11</v>
      </c>
      <c r="D148" s="139" t="s">
        <v>144</v>
      </c>
      <c r="E148" s="140" t="s">
        <v>219</v>
      </c>
      <c r="F148" s="221" t="s">
        <v>220</v>
      </c>
      <c r="G148" s="221"/>
      <c r="H148" s="221"/>
      <c r="I148" s="221"/>
      <c r="J148" s="141" t="s">
        <v>180</v>
      </c>
      <c r="K148" s="142">
        <v>559.95000000000005</v>
      </c>
      <c r="L148" s="222"/>
      <c r="M148" s="222"/>
      <c r="N148" s="222">
        <f>ROUND(L148*K148,2)</f>
        <v>0</v>
      </c>
      <c r="O148" s="222"/>
      <c r="P148" s="222"/>
      <c r="Q148" s="222"/>
      <c r="R148" s="143"/>
      <c r="T148" s="144" t="s">
        <v>5</v>
      </c>
      <c r="U148" s="41" t="s">
        <v>50</v>
      </c>
      <c r="V148" s="145">
        <v>9.7000000000000003E-2</v>
      </c>
      <c r="W148" s="145">
        <f>V148*K148</f>
        <v>54.315150000000003</v>
      </c>
      <c r="X148" s="145">
        <v>0</v>
      </c>
      <c r="Y148" s="145">
        <f>X148*K148</f>
        <v>0</v>
      </c>
      <c r="Z148" s="145">
        <v>0</v>
      </c>
      <c r="AA148" s="146">
        <f>Z148*K148</f>
        <v>0</v>
      </c>
      <c r="AR148" s="18" t="s">
        <v>148</v>
      </c>
      <c r="AT148" s="18" t="s">
        <v>144</v>
      </c>
      <c r="AU148" s="18" t="s">
        <v>106</v>
      </c>
      <c r="AY148" s="18" t="s">
        <v>143</v>
      </c>
      <c r="BE148" s="147">
        <f>IF(U148="základní",N148,0)</f>
        <v>0</v>
      </c>
      <c r="BF148" s="147">
        <f>IF(U148="snížená",N148,0)</f>
        <v>0</v>
      </c>
      <c r="BG148" s="147">
        <f>IF(U148="zákl. přenesená",N148,0)</f>
        <v>0</v>
      </c>
      <c r="BH148" s="147">
        <f>IF(U148="sníž. přenesená",N148,0)</f>
        <v>0</v>
      </c>
      <c r="BI148" s="147">
        <f>IF(U148="nulová",N148,0)</f>
        <v>0</v>
      </c>
      <c r="BJ148" s="18" t="s">
        <v>24</v>
      </c>
      <c r="BK148" s="147">
        <f>ROUND(L148*K148,2)</f>
        <v>0</v>
      </c>
      <c r="BL148" s="18" t="s">
        <v>148</v>
      </c>
      <c r="BM148" s="18" t="s">
        <v>221</v>
      </c>
    </row>
    <row r="149" spans="2:65" s="10" customFormat="1" ht="22.5" customHeight="1">
      <c r="B149" s="148"/>
      <c r="C149" s="149"/>
      <c r="D149" s="149"/>
      <c r="E149" s="150" t="s">
        <v>5</v>
      </c>
      <c r="F149" s="223" t="s">
        <v>222</v>
      </c>
      <c r="G149" s="224"/>
      <c r="H149" s="224"/>
      <c r="I149" s="224"/>
      <c r="J149" s="149"/>
      <c r="K149" s="151">
        <v>559.95000000000005</v>
      </c>
      <c r="L149" s="149"/>
      <c r="M149" s="149"/>
      <c r="N149" s="149"/>
      <c r="O149" s="149"/>
      <c r="P149" s="149"/>
      <c r="Q149" s="149"/>
      <c r="R149" s="152"/>
      <c r="T149" s="153"/>
      <c r="U149" s="149"/>
      <c r="V149" s="149"/>
      <c r="W149" s="149"/>
      <c r="X149" s="149"/>
      <c r="Y149" s="149"/>
      <c r="Z149" s="149"/>
      <c r="AA149" s="154"/>
      <c r="AT149" s="155" t="s">
        <v>151</v>
      </c>
      <c r="AU149" s="155" t="s">
        <v>106</v>
      </c>
      <c r="AV149" s="10" t="s">
        <v>106</v>
      </c>
      <c r="AW149" s="10" t="s">
        <v>39</v>
      </c>
      <c r="AX149" s="10" t="s">
        <v>24</v>
      </c>
      <c r="AY149" s="155" t="s">
        <v>143</v>
      </c>
    </row>
    <row r="150" spans="2:65" s="1" customFormat="1" ht="22.5" customHeight="1">
      <c r="B150" s="138"/>
      <c r="C150" s="139" t="s">
        <v>223</v>
      </c>
      <c r="D150" s="139" t="s">
        <v>144</v>
      </c>
      <c r="E150" s="140" t="s">
        <v>224</v>
      </c>
      <c r="F150" s="221" t="s">
        <v>225</v>
      </c>
      <c r="G150" s="221"/>
      <c r="H150" s="221"/>
      <c r="I150" s="221"/>
      <c r="J150" s="141" t="s">
        <v>180</v>
      </c>
      <c r="K150" s="142">
        <v>559.95000000000005</v>
      </c>
      <c r="L150" s="222"/>
      <c r="M150" s="222"/>
      <c r="N150" s="222">
        <f>ROUND(L150*K150,2)</f>
        <v>0</v>
      </c>
      <c r="O150" s="222"/>
      <c r="P150" s="222"/>
      <c r="Q150" s="222"/>
      <c r="R150" s="143"/>
      <c r="T150" s="144" t="s">
        <v>5</v>
      </c>
      <c r="U150" s="41" t="s">
        <v>50</v>
      </c>
      <c r="V150" s="145">
        <v>3.1E-2</v>
      </c>
      <c r="W150" s="145">
        <f>V150*K150</f>
        <v>17.358450000000001</v>
      </c>
      <c r="X150" s="145">
        <v>0</v>
      </c>
      <c r="Y150" s="145">
        <f>X150*K150</f>
        <v>0</v>
      </c>
      <c r="Z150" s="145">
        <v>0</v>
      </c>
      <c r="AA150" s="146">
        <f>Z150*K150</f>
        <v>0</v>
      </c>
      <c r="AR150" s="18" t="s">
        <v>148</v>
      </c>
      <c r="AT150" s="18" t="s">
        <v>144</v>
      </c>
      <c r="AU150" s="18" t="s">
        <v>106</v>
      </c>
      <c r="AY150" s="18" t="s">
        <v>143</v>
      </c>
      <c r="BE150" s="147">
        <f>IF(U150="základní",N150,0)</f>
        <v>0</v>
      </c>
      <c r="BF150" s="147">
        <f>IF(U150="snížená",N150,0)</f>
        <v>0</v>
      </c>
      <c r="BG150" s="147">
        <f>IF(U150="zákl. přenesená",N150,0)</f>
        <v>0</v>
      </c>
      <c r="BH150" s="147">
        <f>IF(U150="sníž. přenesená",N150,0)</f>
        <v>0</v>
      </c>
      <c r="BI150" s="147">
        <f>IF(U150="nulová",N150,0)</f>
        <v>0</v>
      </c>
      <c r="BJ150" s="18" t="s">
        <v>24</v>
      </c>
      <c r="BK150" s="147">
        <f>ROUND(L150*K150,2)</f>
        <v>0</v>
      </c>
      <c r="BL150" s="18" t="s">
        <v>148</v>
      </c>
      <c r="BM150" s="18" t="s">
        <v>226</v>
      </c>
    </row>
    <row r="151" spans="2:65" s="1" customFormat="1" ht="31.5" customHeight="1">
      <c r="B151" s="138"/>
      <c r="C151" s="139" t="s">
        <v>227</v>
      </c>
      <c r="D151" s="139" t="s">
        <v>144</v>
      </c>
      <c r="E151" s="140" t="s">
        <v>228</v>
      </c>
      <c r="F151" s="221" t="s">
        <v>229</v>
      </c>
      <c r="G151" s="221"/>
      <c r="H151" s="221"/>
      <c r="I151" s="221"/>
      <c r="J151" s="141" t="s">
        <v>180</v>
      </c>
      <c r="K151" s="142">
        <v>559.95000000000005</v>
      </c>
      <c r="L151" s="222"/>
      <c r="M151" s="222"/>
      <c r="N151" s="222">
        <f>ROUND(L151*K151,2)</f>
        <v>0</v>
      </c>
      <c r="O151" s="222"/>
      <c r="P151" s="222"/>
      <c r="Q151" s="222"/>
      <c r="R151" s="143"/>
      <c r="T151" s="144" t="s">
        <v>5</v>
      </c>
      <c r="U151" s="41" t="s">
        <v>50</v>
      </c>
      <c r="V151" s="145">
        <v>0.29899999999999999</v>
      </c>
      <c r="W151" s="145">
        <f>V151*K151</f>
        <v>167.42505</v>
      </c>
      <c r="X151" s="145">
        <v>0</v>
      </c>
      <c r="Y151" s="145">
        <f>X151*K151</f>
        <v>0</v>
      </c>
      <c r="Z151" s="145">
        <v>0</v>
      </c>
      <c r="AA151" s="146">
        <f>Z151*K151</f>
        <v>0</v>
      </c>
      <c r="AR151" s="18" t="s">
        <v>148</v>
      </c>
      <c r="AT151" s="18" t="s">
        <v>144</v>
      </c>
      <c r="AU151" s="18" t="s">
        <v>106</v>
      </c>
      <c r="AY151" s="18" t="s">
        <v>143</v>
      </c>
      <c r="BE151" s="147">
        <f>IF(U151="základní",N151,0)</f>
        <v>0</v>
      </c>
      <c r="BF151" s="147">
        <f>IF(U151="snížená",N151,0)</f>
        <v>0</v>
      </c>
      <c r="BG151" s="147">
        <f>IF(U151="zákl. přenesená",N151,0)</f>
        <v>0</v>
      </c>
      <c r="BH151" s="147">
        <f>IF(U151="sníž. přenesená",N151,0)</f>
        <v>0</v>
      </c>
      <c r="BI151" s="147">
        <f>IF(U151="nulová",N151,0)</f>
        <v>0</v>
      </c>
      <c r="BJ151" s="18" t="s">
        <v>24</v>
      </c>
      <c r="BK151" s="147">
        <f>ROUND(L151*K151,2)</f>
        <v>0</v>
      </c>
      <c r="BL151" s="18" t="s">
        <v>148</v>
      </c>
      <c r="BM151" s="18" t="s">
        <v>230</v>
      </c>
    </row>
    <row r="152" spans="2:65" s="1" customFormat="1" ht="31.5" customHeight="1">
      <c r="B152" s="138"/>
      <c r="C152" s="139" t="s">
        <v>231</v>
      </c>
      <c r="D152" s="139" t="s">
        <v>144</v>
      </c>
      <c r="E152" s="140" t="s">
        <v>232</v>
      </c>
      <c r="F152" s="221" t="s">
        <v>233</v>
      </c>
      <c r="G152" s="221"/>
      <c r="H152" s="221"/>
      <c r="I152" s="221"/>
      <c r="J152" s="141" t="s">
        <v>180</v>
      </c>
      <c r="K152" s="142">
        <v>60.64</v>
      </c>
      <c r="L152" s="222"/>
      <c r="M152" s="222"/>
      <c r="N152" s="222">
        <f>ROUND(L152*K152,2)</f>
        <v>0</v>
      </c>
      <c r="O152" s="222"/>
      <c r="P152" s="222"/>
      <c r="Q152" s="222"/>
      <c r="R152" s="143"/>
      <c r="T152" s="144" t="s">
        <v>5</v>
      </c>
      <c r="U152" s="41" t="s">
        <v>50</v>
      </c>
      <c r="V152" s="145">
        <v>0</v>
      </c>
      <c r="W152" s="145">
        <f>V152*K152</f>
        <v>0</v>
      </c>
      <c r="X152" s="145">
        <v>0</v>
      </c>
      <c r="Y152" s="145">
        <f>X152*K152</f>
        <v>0</v>
      </c>
      <c r="Z152" s="145">
        <v>0</v>
      </c>
      <c r="AA152" s="146">
        <f>Z152*K152</f>
        <v>0</v>
      </c>
      <c r="AR152" s="18" t="s">
        <v>148</v>
      </c>
      <c r="AT152" s="18" t="s">
        <v>144</v>
      </c>
      <c r="AU152" s="18" t="s">
        <v>106</v>
      </c>
      <c r="AY152" s="18" t="s">
        <v>143</v>
      </c>
      <c r="BE152" s="147">
        <f>IF(U152="základní",N152,0)</f>
        <v>0</v>
      </c>
      <c r="BF152" s="147">
        <f>IF(U152="snížená",N152,0)</f>
        <v>0</v>
      </c>
      <c r="BG152" s="147">
        <f>IF(U152="zákl. přenesená",N152,0)</f>
        <v>0</v>
      </c>
      <c r="BH152" s="147">
        <f>IF(U152="sníž. přenesená",N152,0)</f>
        <v>0</v>
      </c>
      <c r="BI152" s="147">
        <f>IF(U152="nulová",N152,0)</f>
        <v>0</v>
      </c>
      <c r="BJ152" s="18" t="s">
        <v>24</v>
      </c>
      <c r="BK152" s="147">
        <f>ROUND(L152*K152,2)</f>
        <v>0</v>
      </c>
      <c r="BL152" s="18" t="s">
        <v>148</v>
      </c>
      <c r="BM152" s="18" t="s">
        <v>234</v>
      </c>
    </row>
    <row r="153" spans="2:65" s="10" customFormat="1" ht="22.5" customHeight="1">
      <c r="B153" s="148"/>
      <c r="C153" s="149"/>
      <c r="D153" s="149"/>
      <c r="E153" s="150" t="s">
        <v>5</v>
      </c>
      <c r="F153" s="223" t="s">
        <v>5</v>
      </c>
      <c r="G153" s="224"/>
      <c r="H153" s="224"/>
      <c r="I153" s="224"/>
      <c r="J153" s="149"/>
      <c r="K153" s="151">
        <v>0</v>
      </c>
      <c r="L153" s="149"/>
      <c r="M153" s="149"/>
      <c r="N153" s="149"/>
      <c r="O153" s="149"/>
      <c r="P153" s="149"/>
      <c r="Q153" s="149"/>
      <c r="R153" s="152"/>
      <c r="T153" s="153"/>
      <c r="U153" s="149"/>
      <c r="V153" s="149"/>
      <c r="W153" s="149"/>
      <c r="X153" s="149"/>
      <c r="Y153" s="149"/>
      <c r="Z153" s="149"/>
      <c r="AA153" s="154"/>
      <c r="AT153" s="155" t="s">
        <v>151</v>
      </c>
      <c r="AU153" s="155" t="s">
        <v>106</v>
      </c>
      <c r="AV153" s="10" t="s">
        <v>106</v>
      </c>
      <c r="AW153" s="10" t="s">
        <v>39</v>
      </c>
      <c r="AX153" s="10" t="s">
        <v>85</v>
      </c>
      <c r="AY153" s="155" t="s">
        <v>143</v>
      </c>
    </row>
    <row r="154" spans="2:65" s="10" customFormat="1" ht="22.5" customHeight="1">
      <c r="B154" s="148"/>
      <c r="C154" s="149"/>
      <c r="D154" s="149"/>
      <c r="E154" s="150" t="s">
        <v>5</v>
      </c>
      <c r="F154" s="227" t="s">
        <v>235</v>
      </c>
      <c r="G154" s="228"/>
      <c r="H154" s="228"/>
      <c r="I154" s="228"/>
      <c r="J154" s="149"/>
      <c r="K154" s="151">
        <v>60.64</v>
      </c>
      <c r="L154" s="149"/>
      <c r="M154" s="149"/>
      <c r="N154" s="149"/>
      <c r="O154" s="149"/>
      <c r="P154" s="149"/>
      <c r="Q154" s="149"/>
      <c r="R154" s="152"/>
      <c r="T154" s="153"/>
      <c r="U154" s="149"/>
      <c r="V154" s="149"/>
      <c r="W154" s="149"/>
      <c r="X154" s="149"/>
      <c r="Y154" s="149"/>
      <c r="Z154" s="149"/>
      <c r="AA154" s="154"/>
      <c r="AT154" s="155" t="s">
        <v>151</v>
      </c>
      <c r="AU154" s="155" t="s">
        <v>106</v>
      </c>
      <c r="AV154" s="10" t="s">
        <v>106</v>
      </c>
      <c r="AW154" s="10" t="s">
        <v>39</v>
      </c>
      <c r="AX154" s="10" t="s">
        <v>24</v>
      </c>
      <c r="AY154" s="155" t="s">
        <v>143</v>
      </c>
    </row>
    <row r="155" spans="2:65" s="1" customFormat="1" ht="22.5" customHeight="1">
      <c r="B155" s="138"/>
      <c r="C155" s="157" t="s">
        <v>236</v>
      </c>
      <c r="D155" s="157" t="s">
        <v>237</v>
      </c>
      <c r="E155" s="158" t="s">
        <v>238</v>
      </c>
      <c r="F155" s="229" t="s">
        <v>239</v>
      </c>
      <c r="G155" s="229"/>
      <c r="H155" s="229"/>
      <c r="I155" s="229"/>
      <c r="J155" s="159" t="s">
        <v>240</v>
      </c>
      <c r="K155" s="160">
        <v>106.12</v>
      </c>
      <c r="L155" s="230"/>
      <c r="M155" s="230"/>
      <c r="N155" s="230">
        <f>ROUND(L155*K155,2)</f>
        <v>0</v>
      </c>
      <c r="O155" s="222"/>
      <c r="P155" s="222"/>
      <c r="Q155" s="222"/>
      <c r="R155" s="143"/>
      <c r="T155" s="144" t="s">
        <v>5</v>
      </c>
      <c r="U155" s="41" t="s">
        <v>50</v>
      </c>
      <c r="V155" s="145">
        <v>0</v>
      </c>
      <c r="W155" s="145">
        <f>V155*K155</f>
        <v>0</v>
      </c>
      <c r="X155" s="145">
        <v>1</v>
      </c>
      <c r="Y155" s="145">
        <f>X155*K155</f>
        <v>106.12</v>
      </c>
      <c r="Z155" s="145">
        <v>0</v>
      </c>
      <c r="AA155" s="146">
        <f>Z155*K155</f>
        <v>0</v>
      </c>
      <c r="AR155" s="18" t="s">
        <v>183</v>
      </c>
      <c r="AT155" s="18" t="s">
        <v>237</v>
      </c>
      <c r="AU155" s="18" t="s">
        <v>106</v>
      </c>
      <c r="AY155" s="18" t="s">
        <v>143</v>
      </c>
      <c r="BE155" s="147">
        <f>IF(U155="základní",N155,0)</f>
        <v>0</v>
      </c>
      <c r="BF155" s="147">
        <f>IF(U155="snížená",N155,0)</f>
        <v>0</v>
      </c>
      <c r="BG155" s="147">
        <f>IF(U155="zákl. přenesená",N155,0)</f>
        <v>0</v>
      </c>
      <c r="BH155" s="147">
        <f>IF(U155="sníž. přenesená",N155,0)</f>
        <v>0</v>
      </c>
      <c r="BI155" s="147">
        <f>IF(U155="nulová",N155,0)</f>
        <v>0</v>
      </c>
      <c r="BJ155" s="18" t="s">
        <v>24</v>
      </c>
      <c r="BK155" s="147">
        <f>ROUND(L155*K155,2)</f>
        <v>0</v>
      </c>
      <c r="BL155" s="18" t="s">
        <v>148</v>
      </c>
      <c r="BM155" s="18" t="s">
        <v>241</v>
      </c>
    </row>
    <row r="156" spans="2:65" s="1" customFormat="1" ht="31.5" customHeight="1">
      <c r="B156" s="138"/>
      <c r="C156" s="139" t="s">
        <v>242</v>
      </c>
      <c r="D156" s="139" t="s">
        <v>144</v>
      </c>
      <c r="E156" s="140" t="s">
        <v>243</v>
      </c>
      <c r="F156" s="221" t="s">
        <v>244</v>
      </c>
      <c r="G156" s="221"/>
      <c r="H156" s="221"/>
      <c r="I156" s="221"/>
      <c r="J156" s="141" t="s">
        <v>167</v>
      </c>
      <c r="K156" s="142">
        <v>280.8</v>
      </c>
      <c r="L156" s="222"/>
      <c r="M156" s="222"/>
      <c r="N156" s="222">
        <f>ROUND(L156*K156,2)</f>
        <v>0</v>
      </c>
      <c r="O156" s="222"/>
      <c r="P156" s="222"/>
      <c r="Q156" s="222"/>
      <c r="R156" s="143"/>
      <c r="T156" s="144" t="s">
        <v>5</v>
      </c>
      <c r="U156" s="41" t="s">
        <v>50</v>
      </c>
      <c r="V156" s="145">
        <v>0</v>
      </c>
      <c r="W156" s="145">
        <f>V156*K156</f>
        <v>0</v>
      </c>
      <c r="X156" s="145">
        <v>0</v>
      </c>
      <c r="Y156" s="145">
        <f>X156*K156</f>
        <v>0</v>
      </c>
      <c r="Z156" s="145">
        <v>0</v>
      </c>
      <c r="AA156" s="146">
        <f>Z156*K156</f>
        <v>0</v>
      </c>
      <c r="AR156" s="18" t="s">
        <v>148</v>
      </c>
      <c r="AT156" s="18" t="s">
        <v>144</v>
      </c>
      <c r="AU156" s="18" t="s">
        <v>106</v>
      </c>
      <c r="AY156" s="18" t="s">
        <v>143</v>
      </c>
      <c r="BE156" s="147">
        <f>IF(U156="základní",N156,0)</f>
        <v>0</v>
      </c>
      <c r="BF156" s="147">
        <f>IF(U156="snížená",N156,0)</f>
        <v>0</v>
      </c>
      <c r="BG156" s="147">
        <f>IF(U156="zákl. přenesená",N156,0)</f>
        <v>0</v>
      </c>
      <c r="BH156" s="147">
        <f>IF(U156="sníž. přenesená",N156,0)</f>
        <v>0</v>
      </c>
      <c r="BI156" s="147">
        <f>IF(U156="nulová",N156,0)</f>
        <v>0</v>
      </c>
      <c r="BJ156" s="18" t="s">
        <v>24</v>
      </c>
      <c r="BK156" s="147">
        <f>ROUND(L156*K156,2)</f>
        <v>0</v>
      </c>
      <c r="BL156" s="18" t="s">
        <v>148</v>
      </c>
      <c r="BM156" s="18" t="s">
        <v>245</v>
      </c>
    </row>
    <row r="157" spans="2:65" s="10" customFormat="1" ht="22.5" customHeight="1">
      <c r="B157" s="148"/>
      <c r="C157" s="149"/>
      <c r="D157" s="149"/>
      <c r="E157" s="150" t="s">
        <v>5</v>
      </c>
      <c r="F157" s="223" t="s">
        <v>246</v>
      </c>
      <c r="G157" s="224"/>
      <c r="H157" s="224"/>
      <c r="I157" s="224"/>
      <c r="J157" s="149"/>
      <c r="K157" s="151">
        <v>280.8</v>
      </c>
      <c r="L157" s="149"/>
      <c r="M157" s="149"/>
      <c r="N157" s="149"/>
      <c r="O157" s="149"/>
      <c r="P157" s="149"/>
      <c r="Q157" s="149"/>
      <c r="R157" s="152"/>
      <c r="T157" s="153"/>
      <c r="U157" s="149"/>
      <c r="V157" s="149"/>
      <c r="W157" s="149"/>
      <c r="X157" s="149"/>
      <c r="Y157" s="149"/>
      <c r="Z157" s="149"/>
      <c r="AA157" s="154"/>
      <c r="AT157" s="155" t="s">
        <v>151</v>
      </c>
      <c r="AU157" s="155" t="s">
        <v>106</v>
      </c>
      <c r="AV157" s="10" t="s">
        <v>106</v>
      </c>
      <c r="AW157" s="10" t="s">
        <v>39</v>
      </c>
      <c r="AX157" s="10" t="s">
        <v>24</v>
      </c>
      <c r="AY157" s="155" t="s">
        <v>143</v>
      </c>
    </row>
    <row r="158" spans="2:65" s="9" customFormat="1" ht="29.85" customHeight="1">
      <c r="B158" s="127"/>
      <c r="C158" s="128"/>
      <c r="D158" s="137" t="s">
        <v>122</v>
      </c>
      <c r="E158" s="137"/>
      <c r="F158" s="137"/>
      <c r="G158" s="137"/>
      <c r="H158" s="137"/>
      <c r="I158" s="137"/>
      <c r="J158" s="137"/>
      <c r="K158" s="137"/>
      <c r="L158" s="137"/>
      <c r="M158" s="137"/>
      <c r="N158" s="235">
        <f>BK158</f>
        <v>0</v>
      </c>
      <c r="O158" s="236"/>
      <c r="P158" s="236"/>
      <c r="Q158" s="236"/>
      <c r="R158" s="130"/>
      <c r="T158" s="131"/>
      <c r="U158" s="128"/>
      <c r="V158" s="128"/>
      <c r="W158" s="132">
        <f>SUM(W159:W163)</f>
        <v>47.416319999999999</v>
      </c>
      <c r="X158" s="128"/>
      <c r="Y158" s="132">
        <f>SUM(Y159:Y163)</f>
        <v>62.622302399999995</v>
      </c>
      <c r="Z158" s="128"/>
      <c r="AA158" s="133">
        <f>SUM(AA159:AA163)</f>
        <v>0</v>
      </c>
      <c r="AR158" s="134" t="s">
        <v>24</v>
      </c>
      <c r="AT158" s="135" t="s">
        <v>84</v>
      </c>
      <c r="AU158" s="135" t="s">
        <v>24</v>
      </c>
      <c r="AY158" s="134" t="s">
        <v>143</v>
      </c>
      <c r="BK158" s="136">
        <f>SUM(BK159:BK163)</f>
        <v>0</v>
      </c>
    </row>
    <row r="159" spans="2:65" s="1" customFormat="1" ht="22.5" customHeight="1">
      <c r="B159" s="138"/>
      <c r="C159" s="139" t="s">
        <v>10</v>
      </c>
      <c r="D159" s="139" t="s">
        <v>144</v>
      </c>
      <c r="E159" s="140" t="s">
        <v>247</v>
      </c>
      <c r="F159" s="221" t="s">
        <v>248</v>
      </c>
      <c r="G159" s="221"/>
      <c r="H159" s="221"/>
      <c r="I159" s="221"/>
      <c r="J159" s="141" t="s">
        <v>180</v>
      </c>
      <c r="K159" s="142">
        <v>33.119999999999997</v>
      </c>
      <c r="L159" s="222"/>
      <c r="M159" s="222"/>
      <c r="N159" s="222">
        <f>ROUND(L159*K159,2)</f>
        <v>0</v>
      </c>
      <c r="O159" s="222"/>
      <c r="P159" s="222"/>
      <c r="Q159" s="222"/>
      <c r="R159" s="143"/>
      <c r="T159" s="144" t="s">
        <v>5</v>
      </c>
      <c r="U159" s="41" t="s">
        <v>50</v>
      </c>
      <c r="V159" s="145">
        <v>1.3169999999999999</v>
      </c>
      <c r="W159" s="145">
        <f>V159*K159</f>
        <v>43.619039999999998</v>
      </c>
      <c r="X159" s="145">
        <v>1.8907700000000001</v>
      </c>
      <c r="Y159" s="145">
        <f>X159*K159</f>
        <v>62.622302399999995</v>
      </c>
      <c r="Z159" s="145">
        <v>0</v>
      </c>
      <c r="AA159" s="146">
        <f>Z159*K159</f>
        <v>0</v>
      </c>
      <c r="AR159" s="18" t="s">
        <v>148</v>
      </c>
      <c r="AT159" s="18" t="s">
        <v>144</v>
      </c>
      <c r="AU159" s="18" t="s">
        <v>106</v>
      </c>
      <c r="AY159" s="18" t="s">
        <v>143</v>
      </c>
      <c r="BE159" s="147">
        <f>IF(U159="základní",N159,0)</f>
        <v>0</v>
      </c>
      <c r="BF159" s="147">
        <f>IF(U159="snížená",N159,0)</f>
        <v>0</v>
      </c>
      <c r="BG159" s="147">
        <f>IF(U159="zákl. přenesená",N159,0)</f>
        <v>0</v>
      </c>
      <c r="BH159" s="147">
        <f>IF(U159="sníž. přenesená",N159,0)</f>
        <v>0</v>
      </c>
      <c r="BI159" s="147">
        <f>IF(U159="nulová",N159,0)</f>
        <v>0</v>
      </c>
      <c r="BJ159" s="18" t="s">
        <v>24</v>
      </c>
      <c r="BK159" s="147">
        <f>ROUND(L159*K159,2)</f>
        <v>0</v>
      </c>
      <c r="BL159" s="18" t="s">
        <v>148</v>
      </c>
      <c r="BM159" s="18" t="s">
        <v>249</v>
      </c>
    </row>
    <row r="160" spans="2:65" s="10" customFormat="1" ht="22.5" customHeight="1">
      <c r="B160" s="148"/>
      <c r="C160" s="149"/>
      <c r="D160" s="149"/>
      <c r="E160" s="150" t="s">
        <v>5</v>
      </c>
      <c r="F160" s="223" t="s">
        <v>250</v>
      </c>
      <c r="G160" s="224"/>
      <c r="H160" s="224"/>
      <c r="I160" s="224"/>
      <c r="J160" s="149"/>
      <c r="K160" s="151">
        <v>33.119999999999997</v>
      </c>
      <c r="L160" s="149"/>
      <c r="M160" s="149"/>
      <c r="N160" s="149"/>
      <c r="O160" s="149"/>
      <c r="P160" s="149"/>
      <c r="Q160" s="149"/>
      <c r="R160" s="152"/>
      <c r="T160" s="153"/>
      <c r="U160" s="149"/>
      <c r="V160" s="149"/>
      <c r="W160" s="149"/>
      <c r="X160" s="149"/>
      <c r="Y160" s="149"/>
      <c r="Z160" s="149"/>
      <c r="AA160" s="154"/>
      <c r="AT160" s="155" t="s">
        <v>151</v>
      </c>
      <c r="AU160" s="155" t="s">
        <v>106</v>
      </c>
      <c r="AV160" s="10" t="s">
        <v>106</v>
      </c>
      <c r="AW160" s="10" t="s">
        <v>39</v>
      </c>
      <c r="AX160" s="10" t="s">
        <v>24</v>
      </c>
      <c r="AY160" s="155" t="s">
        <v>143</v>
      </c>
    </row>
    <row r="161" spans="2:65" s="1" customFormat="1" ht="31.5" customHeight="1">
      <c r="B161" s="138"/>
      <c r="C161" s="139" t="s">
        <v>251</v>
      </c>
      <c r="D161" s="139" t="s">
        <v>144</v>
      </c>
      <c r="E161" s="140" t="s">
        <v>252</v>
      </c>
      <c r="F161" s="221" t="s">
        <v>253</v>
      </c>
      <c r="G161" s="221"/>
      <c r="H161" s="221"/>
      <c r="I161" s="221"/>
      <c r="J161" s="141" t="s">
        <v>180</v>
      </c>
      <c r="K161" s="142">
        <v>2.5920000000000001</v>
      </c>
      <c r="L161" s="222"/>
      <c r="M161" s="222"/>
      <c r="N161" s="222">
        <f>ROUND(L161*K161,2)</f>
        <v>0</v>
      </c>
      <c r="O161" s="222"/>
      <c r="P161" s="222"/>
      <c r="Q161" s="222"/>
      <c r="R161" s="143"/>
      <c r="T161" s="144" t="s">
        <v>5</v>
      </c>
      <c r="U161" s="41" t="s">
        <v>50</v>
      </c>
      <c r="V161" s="145">
        <v>1.4650000000000001</v>
      </c>
      <c r="W161" s="145">
        <f>V161*K161</f>
        <v>3.7972800000000002</v>
      </c>
      <c r="X161" s="145">
        <v>0</v>
      </c>
      <c r="Y161" s="145">
        <f>X161*K161</f>
        <v>0</v>
      </c>
      <c r="Z161" s="145">
        <v>0</v>
      </c>
      <c r="AA161" s="146">
        <f>Z161*K161</f>
        <v>0</v>
      </c>
      <c r="AR161" s="18" t="s">
        <v>148</v>
      </c>
      <c r="AT161" s="18" t="s">
        <v>144</v>
      </c>
      <c r="AU161" s="18" t="s">
        <v>106</v>
      </c>
      <c r="AY161" s="18" t="s">
        <v>143</v>
      </c>
      <c r="BE161" s="147">
        <f>IF(U161="základní",N161,0)</f>
        <v>0</v>
      </c>
      <c r="BF161" s="147">
        <f>IF(U161="snížená",N161,0)</f>
        <v>0</v>
      </c>
      <c r="BG161" s="147">
        <f>IF(U161="zákl. přenesená",N161,0)</f>
        <v>0</v>
      </c>
      <c r="BH161" s="147">
        <f>IF(U161="sníž. přenesená",N161,0)</f>
        <v>0</v>
      </c>
      <c r="BI161" s="147">
        <f>IF(U161="nulová",N161,0)</f>
        <v>0</v>
      </c>
      <c r="BJ161" s="18" t="s">
        <v>24</v>
      </c>
      <c r="BK161" s="147">
        <f>ROUND(L161*K161,2)</f>
        <v>0</v>
      </c>
      <c r="BL161" s="18" t="s">
        <v>148</v>
      </c>
      <c r="BM161" s="18" t="s">
        <v>254</v>
      </c>
    </row>
    <row r="162" spans="2:65" s="1" customFormat="1" ht="22.5" customHeight="1">
      <c r="B162" s="32"/>
      <c r="C162" s="33"/>
      <c r="D162" s="33"/>
      <c r="E162" s="33"/>
      <c r="F162" s="225" t="s">
        <v>255</v>
      </c>
      <c r="G162" s="226"/>
      <c r="H162" s="226"/>
      <c r="I162" s="226"/>
      <c r="J162" s="33"/>
      <c r="K162" s="33"/>
      <c r="L162" s="33"/>
      <c r="M162" s="33"/>
      <c r="N162" s="33"/>
      <c r="O162" s="33"/>
      <c r="P162" s="33"/>
      <c r="Q162" s="33"/>
      <c r="R162" s="34"/>
      <c r="T162" s="156"/>
      <c r="U162" s="33"/>
      <c r="V162" s="33"/>
      <c r="W162" s="33"/>
      <c r="X162" s="33"/>
      <c r="Y162" s="33"/>
      <c r="Z162" s="33"/>
      <c r="AA162" s="71"/>
      <c r="AT162" s="18" t="s">
        <v>170</v>
      </c>
      <c r="AU162" s="18" t="s">
        <v>106</v>
      </c>
    </row>
    <row r="163" spans="2:65" s="10" customFormat="1" ht="22.5" customHeight="1">
      <c r="B163" s="148"/>
      <c r="C163" s="149"/>
      <c r="D163" s="149"/>
      <c r="E163" s="150" t="s">
        <v>5</v>
      </c>
      <c r="F163" s="227" t="s">
        <v>256</v>
      </c>
      <c r="G163" s="228"/>
      <c r="H163" s="228"/>
      <c r="I163" s="228"/>
      <c r="J163" s="149"/>
      <c r="K163" s="151">
        <v>2.5920000000000001</v>
      </c>
      <c r="L163" s="149"/>
      <c r="M163" s="149"/>
      <c r="N163" s="149"/>
      <c r="O163" s="149"/>
      <c r="P163" s="149"/>
      <c r="Q163" s="149"/>
      <c r="R163" s="152"/>
      <c r="T163" s="153"/>
      <c r="U163" s="149"/>
      <c r="V163" s="149"/>
      <c r="W163" s="149"/>
      <c r="X163" s="149"/>
      <c r="Y163" s="149"/>
      <c r="Z163" s="149"/>
      <c r="AA163" s="154"/>
      <c r="AT163" s="155" t="s">
        <v>151</v>
      </c>
      <c r="AU163" s="155" t="s">
        <v>106</v>
      </c>
      <c r="AV163" s="10" t="s">
        <v>106</v>
      </c>
      <c r="AW163" s="10" t="s">
        <v>39</v>
      </c>
      <c r="AX163" s="10" t="s">
        <v>24</v>
      </c>
      <c r="AY163" s="155" t="s">
        <v>143</v>
      </c>
    </row>
    <row r="164" spans="2:65" s="9" customFormat="1" ht="29.85" customHeight="1">
      <c r="B164" s="127"/>
      <c r="C164" s="128"/>
      <c r="D164" s="137" t="s">
        <v>123</v>
      </c>
      <c r="E164" s="137"/>
      <c r="F164" s="137"/>
      <c r="G164" s="137"/>
      <c r="H164" s="137"/>
      <c r="I164" s="137"/>
      <c r="J164" s="137"/>
      <c r="K164" s="137"/>
      <c r="L164" s="137"/>
      <c r="M164" s="137"/>
      <c r="N164" s="235">
        <f>BK164</f>
        <v>0</v>
      </c>
      <c r="O164" s="236"/>
      <c r="P164" s="236"/>
      <c r="Q164" s="236"/>
      <c r="R164" s="130"/>
      <c r="T164" s="131"/>
      <c r="U164" s="128"/>
      <c r="V164" s="128"/>
      <c r="W164" s="132">
        <f>W165</f>
        <v>35.6524</v>
      </c>
      <c r="X164" s="128"/>
      <c r="Y164" s="132">
        <f>Y165</f>
        <v>153.82511199999999</v>
      </c>
      <c r="Z164" s="128"/>
      <c r="AA164" s="133">
        <f>AA165</f>
        <v>0</v>
      </c>
      <c r="AR164" s="134" t="s">
        <v>24</v>
      </c>
      <c r="AT164" s="135" t="s">
        <v>84</v>
      </c>
      <c r="AU164" s="135" t="s">
        <v>24</v>
      </c>
      <c r="AY164" s="134" t="s">
        <v>143</v>
      </c>
      <c r="BK164" s="136">
        <f>BK165</f>
        <v>0</v>
      </c>
    </row>
    <row r="165" spans="2:65" s="1" customFormat="1" ht="31.5" customHeight="1">
      <c r="B165" s="138"/>
      <c r="C165" s="139" t="s">
        <v>257</v>
      </c>
      <c r="D165" s="139" t="s">
        <v>144</v>
      </c>
      <c r="E165" s="140" t="s">
        <v>258</v>
      </c>
      <c r="F165" s="221" t="s">
        <v>259</v>
      </c>
      <c r="G165" s="221"/>
      <c r="H165" s="221"/>
      <c r="I165" s="221"/>
      <c r="J165" s="141" t="s">
        <v>147</v>
      </c>
      <c r="K165" s="142">
        <v>333.2</v>
      </c>
      <c r="L165" s="222"/>
      <c r="M165" s="222"/>
      <c r="N165" s="222">
        <f>ROUND(L165*K165,2)</f>
        <v>0</v>
      </c>
      <c r="O165" s="222"/>
      <c r="P165" s="222"/>
      <c r="Q165" s="222"/>
      <c r="R165" s="143"/>
      <c r="T165" s="144" t="s">
        <v>5</v>
      </c>
      <c r="U165" s="41" t="s">
        <v>50</v>
      </c>
      <c r="V165" s="145">
        <v>0.107</v>
      </c>
      <c r="W165" s="145">
        <f>V165*K165</f>
        <v>35.6524</v>
      </c>
      <c r="X165" s="145">
        <v>0.46166000000000001</v>
      </c>
      <c r="Y165" s="145">
        <f>X165*K165</f>
        <v>153.82511199999999</v>
      </c>
      <c r="Z165" s="145">
        <v>0</v>
      </c>
      <c r="AA165" s="146">
        <f>Z165*K165</f>
        <v>0</v>
      </c>
      <c r="AR165" s="18" t="s">
        <v>148</v>
      </c>
      <c r="AT165" s="18" t="s">
        <v>144</v>
      </c>
      <c r="AU165" s="18" t="s">
        <v>106</v>
      </c>
      <c r="AY165" s="18" t="s">
        <v>143</v>
      </c>
      <c r="BE165" s="147">
        <f>IF(U165="základní",N165,0)</f>
        <v>0</v>
      </c>
      <c r="BF165" s="147">
        <f>IF(U165="snížená",N165,0)</f>
        <v>0</v>
      </c>
      <c r="BG165" s="147">
        <f>IF(U165="zákl. přenesená",N165,0)</f>
        <v>0</v>
      </c>
      <c r="BH165" s="147">
        <f>IF(U165="sníž. přenesená",N165,0)</f>
        <v>0</v>
      </c>
      <c r="BI165" s="147">
        <f>IF(U165="nulová",N165,0)</f>
        <v>0</v>
      </c>
      <c r="BJ165" s="18" t="s">
        <v>24</v>
      </c>
      <c r="BK165" s="147">
        <f>ROUND(L165*K165,2)</f>
        <v>0</v>
      </c>
      <c r="BL165" s="18" t="s">
        <v>148</v>
      </c>
      <c r="BM165" s="18" t="s">
        <v>260</v>
      </c>
    </row>
    <row r="166" spans="2:65" s="9" customFormat="1" ht="29.85" customHeight="1">
      <c r="B166" s="127"/>
      <c r="C166" s="128"/>
      <c r="D166" s="137" t="s">
        <v>124</v>
      </c>
      <c r="E166" s="137"/>
      <c r="F166" s="137"/>
      <c r="G166" s="137"/>
      <c r="H166" s="137"/>
      <c r="I166" s="137"/>
      <c r="J166" s="137"/>
      <c r="K166" s="137"/>
      <c r="L166" s="137"/>
      <c r="M166" s="137"/>
      <c r="N166" s="237">
        <f>BK166</f>
        <v>0</v>
      </c>
      <c r="O166" s="238"/>
      <c r="P166" s="238"/>
      <c r="Q166" s="238"/>
      <c r="R166" s="130"/>
      <c r="T166" s="131"/>
      <c r="U166" s="128"/>
      <c r="V166" s="128"/>
      <c r="W166" s="132">
        <f>SUM(W167:W215)</f>
        <v>331.791</v>
      </c>
      <c r="X166" s="128"/>
      <c r="Y166" s="132">
        <f>SUM(Y167:Y215)</f>
        <v>43.619650000000007</v>
      </c>
      <c r="Z166" s="128"/>
      <c r="AA166" s="133">
        <f>SUM(AA167:AA215)</f>
        <v>0</v>
      </c>
      <c r="AR166" s="134" t="s">
        <v>24</v>
      </c>
      <c r="AT166" s="135" t="s">
        <v>84</v>
      </c>
      <c r="AU166" s="135" t="s">
        <v>24</v>
      </c>
      <c r="AY166" s="134" t="s">
        <v>143</v>
      </c>
      <c r="BK166" s="136">
        <f>SUM(BK167:BK215)</f>
        <v>0</v>
      </c>
    </row>
    <row r="167" spans="2:65" s="1" customFormat="1" ht="31.5" customHeight="1">
      <c r="B167" s="138"/>
      <c r="C167" s="139" t="s">
        <v>261</v>
      </c>
      <c r="D167" s="139" t="s">
        <v>144</v>
      </c>
      <c r="E167" s="140" t="s">
        <v>262</v>
      </c>
      <c r="F167" s="221" t="s">
        <v>263</v>
      </c>
      <c r="G167" s="221"/>
      <c r="H167" s="221"/>
      <c r="I167" s="221"/>
      <c r="J167" s="141" t="s">
        <v>167</v>
      </c>
      <c r="K167" s="142">
        <v>1</v>
      </c>
      <c r="L167" s="222"/>
      <c r="M167" s="222"/>
      <c r="N167" s="222">
        <f>ROUND(L167*K167,2)</f>
        <v>0</v>
      </c>
      <c r="O167" s="222"/>
      <c r="P167" s="222"/>
      <c r="Q167" s="222"/>
      <c r="R167" s="143"/>
      <c r="T167" s="144" t="s">
        <v>5</v>
      </c>
      <c r="U167" s="41" t="s">
        <v>50</v>
      </c>
      <c r="V167" s="145">
        <v>1.012</v>
      </c>
      <c r="W167" s="145">
        <f>V167*K167</f>
        <v>1.012</v>
      </c>
      <c r="X167" s="145">
        <v>1.0000000000000001E-5</v>
      </c>
      <c r="Y167" s="145">
        <f>X167*K167</f>
        <v>1.0000000000000001E-5</v>
      </c>
      <c r="Z167" s="145">
        <v>0</v>
      </c>
      <c r="AA167" s="146">
        <f>Z167*K167</f>
        <v>0</v>
      </c>
      <c r="AR167" s="18" t="s">
        <v>148</v>
      </c>
      <c r="AT167" s="18" t="s">
        <v>144</v>
      </c>
      <c r="AU167" s="18" t="s">
        <v>106</v>
      </c>
      <c r="AY167" s="18" t="s">
        <v>143</v>
      </c>
      <c r="BE167" s="147">
        <f>IF(U167="základní",N167,0)</f>
        <v>0</v>
      </c>
      <c r="BF167" s="147">
        <f>IF(U167="snížená",N167,0)</f>
        <v>0</v>
      </c>
      <c r="BG167" s="147">
        <f>IF(U167="zákl. přenesená",N167,0)</f>
        <v>0</v>
      </c>
      <c r="BH167" s="147">
        <f>IF(U167="sníž. přenesená",N167,0)</f>
        <v>0</v>
      </c>
      <c r="BI167" s="147">
        <f>IF(U167="nulová",N167,0)</f>
        <v>0</v>
      </c>
      <c r="BJ167" s="18" t="s">
        <v>24</v>
      </c>
      <c r="BK167" s="147">
        <f>ROUND(L167*K167,2)</f>
        <v>0</v>
      </c>
      <c r="BL167" s="18" t="s">
        <v>148</v>
      </c>
      <c r="BM167" s="18" t="s">
        <v>264</v>
      </c>
    </row>
    <row r="168" spans="2:65" s="1" customFormat="1" ht="44.25" customHeight="1">
      <c r="B168" s="138"/>
      <c r="C168" s="157" t="s">
        <v>265</v>
      </c>
      <c r="D168" s="157" t="s">
        <v>237</v>
      </c>
      <c r="E168" s="158" t="s">
        <v>266</v>
      </c>
      <c r="F168" s="229" t="s">
        <v>267</v>
      </c>
      <c r="G168" s="229"/>
      <c r="H168" s="229"/>
      <c r="I168" s="229"/>
      <c r="J168" s="159" t="s">
        <v>268</v>
      </c>
      <c r="K168" s="160">
        <v>1</v>
      </c>
      <c r="L168" s="230"/>
      <c r="M168" s="230"/>
      <c r="N168" s="230">
        <f>ROUND(L168*K168,2)</f>
        <v>0</v>
      </c>
      <c r="O168" s="222"/>
      <c r="P168" s="222"/>
      <c r="Q168" s="222"/>
      <c r="R168" s="143"/>
      <c r="T168" s="144" t="s">
        <v>5</v>
      </c>
      <c r="U168" s="41" t="s">
        <v>50</v>
      </c>
      <c r="V168" s="145">
        <v>0</v>
      </c>
      <c r="W168" s="145">
        <f>V168*K168</f>
        <v>0</v>
      </c>
      <c r="X168" s="145">
        <v>0.32</v>
      </c>
      <c r="Y168" s="145">
        <f>X168*K168</f>
        <v>0.32</v>
      </c>
      <c r="Z168" s="145">
        <v>0</v>
      </c>
      <c r="AA168" s="146">
        <f>Z168*K168</f>
        <v>0</v>
      </c>
      <c r="AR168" s="18" t="s">
        <v>183</v>
      </c>
      <c r="AT168" s="18" t="s">
        <v>237</v>
      </c>
      <c r="AU168" s="18" t="s">
        <v>106</v>
      </c>
      <c r="AY168" s="18" t="s">
        <v>143</v>
      </c>
      <c r="BE168" s="147">
        <f>IF(U168="základní",N168,0)</f>
        <v>0</v>
      </c>
      <c r="BF168" s="147">
        <f>IF(U168="snížená",N168,0)</f>
        <v>0</v>
      </c>
      <c r="BG168" s="147">
        <f>IF(U168="zákl. přenesená",N168,0)</f>
        <v>0</v>
      </c>
      <c r="BH168" s="147">
        <f>IF(U168="sníž. přenesená",N168,0)</f>
        <v>0</v>
      </c>
      <c r="BI168" s="147">
        <f>IF(U168="nulová",N168,0)</f>
        <v>0</v>
      </c>
      <c r="BJ168" s="18" t="s">
        <v>24</v>
      </c>
      <c r="BK168" s="147">
        <f>ROUND(L168*K168,2)</f>
        <v>0</v>
      </c>
      <c r="BL168" s="18" t="s">
        <v>148</v>
      </c>
      <c r="BM168" s="18" t="s">
        <v>269</v>
      </c>
    </row>
    <row r="169" spans="2:65" s="1" customFormat="1" ht="44.25" customHeight="1">
      <c r="B169" s="138"/>
      <c r="C169" s="139" t="s">
        <v>270</v>
      </c>
      <c r="D169" s="139" t="s">
        <v>144</v>
      </c>
      <c r="E169" s="140" t="s">
        <v>271</v>
      </c>
      <c r="F169" s="221" t="s">
        <v>272</v>
      </c>
      <c r="G169" s="221"/>
      <c r="H169" s="221"/>
      <c r="I169" s="221"/>
      <c r="J169" s="141" t="s">
        <v>167</v>
      </c>
      <c r="K169" s="142">
        <v>2.5</v>
      </c>
      <c r="L169" s="222"/>
      <c r="M169" s="222"/>
      <c r="N169" s="222">
        <f>ROUND(L169*K169,2)</f>
        <v>0</v>
      </c>
      <c r="O169" s="222"/>
      <c r="P169" s="222"/>
      <c r="Q169" s="222"/>
      <c r="R169" s="143"/>
      <c r="T169" s="144" t="s">
        <v>5</v>
      </c>
      <c r="U169" s="41" t="s">
        <v>50</v>
      </c>
      <c r="V169" s="145">
        <v>0.68600000000000005</v>
      </c>
      <c r="W169" s="145">
        <f>V169*K169</f>
        <v>1.7150000000000001</v>
      </c>
      <c r="X169" s="145">
        <v>8.0000000000000007E-5</v>
      </c>
      <c r="Y169" s="145">
        <f>X169*K169</f>
        <v>2.0000000000000001E-4</v>
      </c>
      <c r="Z169" s="145">
        <v>0</v>
      </c>
      <c r="AA169" s="146">
        <f>Z169*K169</f>
        <v>0</v>
      </c>
      <c r="AR169" s="18" t="s">
        <v>148</v>
      </c>
      <c r="AT169" s="18" t="s">
        <v>144</v>
      </c>
      <c r="AU169" s="18" t="s">
        <v>106</v>
      </c>
      <c r="AY169" s="18" t="s">
        <v>143</v>
      </c>
      <c r="BE169" s="147">
        <f>IF(U169="základní",N169,0)</f>
        <v>0</v>
      </c>
      <c r="BF169" s="147">
        <f>IF(U169="snížená",N169,0)</f>
        <v>0</v>
      </c>
      <c r="BG169" s="147">
        <f>IF(U169="zákl. přenesená",N169,0)</f>
        <v>0</v>
      </c>
      <c r="BH169" s="147">
        <f>IF(U169="sníž. přenesená",N169,0)</f>
        <v>0</v>
      </c>
      <c r="BI169" s="147">
        <f>IF(U169="nulová",N169,0)</f>
        <v>0</v>
      </c>
      <c r="BJ169" s="18" t="s">
        <v>24</v>
      </c>
      <c r="BK169" s="147">
        <f>ROUND(L169*K169,2)</f>
        <v>0</v>
      </c>
      <c r="BL169" s="18" t="s">
        <v>148</v>
      </c>
      <c r="BM169" s="18" t="s">
        <v>273</v>
      </c>
    </row>
    <row r="170" spans="2:65" s="1" customFormat="1" ht="31.5" customHeight="1">
      <c r="B170" s="138"/>
      <c r="C170" s="157" t="s">
        <v>274</v>
      </c>
      <c r="D170" s="157" t="s">
        <v>237</v>
      </c>
      <c r="E170" s="158" t="s">
        <v>275</v>
      </c>
      <c r="F170" s="229" t="s">
        <v>276</v>
      </c>
      <c r="G170" s="229"/>
      <c r="H170" s="229"/>
      <c r="I170" s="229"/>
      <c r="J170" s="159" t="s">
        <v>167</v>
      </c>
      <c r="K170" s="160">
        <v>1.0149999999999999</v>
      </c>
      <c r="L170" s="230"/>
      <c r="M170" s="230"/>
      <c r="N170" s="230">
        <f>ROUND(L170*K170,2)</f>
        <v>0</v>
      </c>
      <c r="O170" s="222"/>
      <c r="P170" s="222"/>
      <c r="Q170" s="222"/>
      <c r="R170" s="143"/>
      <c r="T170" s="144" t="s">
        <v>5</v>
      </c>
      <c r="U170" s="41" t="s">
        <v>50</v>
      </c>
      <c r="V170" s="145">
        <v>0</v>
      </c>
      <c r="W170" s="145">
        <f>V170*K170</f>
        <v>0</v>
      </c>
      <c r="X170" s="145">
        <v>0.1</v>
      </c>
      <c r="Y170" s="145">
        <f>X170*K170</f>
        <v>0.10149999999999999</v>
      </c>
      <c r="Z170" s="145">
        <v>0</v>
      </c>
      <c r="AA170" s="146">
        <f>Z170*K170</f>
        <v>0</v>
      </c>
      <c r="AR170" s="18" t="s">
        <v>183</v>
      </c>
      <c r="AT170" s="18" t="s">
        <v>237</v>
      </c>
      <c r="AU170" s="18" t="s">
        <v>106</v>
      </c>
      <c r="AY170" s="18" t="s">
        <v>143</v>
      </c>
      <c r="BE170" s="147">
        <f>IF(U170="základní",N170,0)</f>
        <v>0</v>
      </c>
      <c r="BF170" s="147">
        <f>IF(U170="snížená",N170,0)</f>
        <v>0</v>
      </c>
      <c r="BG170" s="147">
        <f>IF(U170="zákl. přenesená",N170,0)</f>
        <v>0</v>
      </c>
      <c r="BH170" s="147">
        <f>IF(U170="sníž. přenesená",N170,0)</f>
        <v>0</v>
      </c>
      <c r="BI170" s="147">
        <f>IF(U170="nulová",N170,0)</f>
        <v>0</v>
      </c>
      <c r="BJ170" s="18" t="s">
        <v>24</v>
      </c>
      <c r="BK170" s="147">
        <f>ROUND(L170*K170,2)</f>
        <v>0</v>
      </c>
      <c r="BL170" s="18" t="s">
        <v>148</v>
      </c>
      <c r="BM170" s="18" t="s">
        <v>277</v>
      </c>
    </row>
    <row r="171" spans="2:65" s="1" customFormat="1" ht="31.5" customHeight="1">
      <c r="B171" s="138"/>
      <c r="C171" s="139" t="s">
        <v>278</v>
      </c>
      <c r="D171" s="139" t="s">
        <v>144</v>
      </c>
      <c r="E171" s="140" t="s">
        <v>279</v>
      </c>
      <c r="F171" s="221" t="s">
        <v>280</v>
      </c>
      <c r="G171" s="221"/>
      <c r="H171" s="221"/>
      <c r="I171" s="221"/>
      <c r="J171" s="141" t="s">
        <v>167</v>
      </c>
      <c r="K171" s="142">
        <v>56</v>
      </c>
      <c r="L171" s="222"/>
      <c r="M171" s="222"/>
      <c r="N171" s="222">
        <f>ROUND(L171*K171,2)</f>
        <v>0</v>
      </c>
      <c r="O171" s="222"/>
      <c r="P171" s="222"/>
      <c r="Q171" s="222"/>
      <c r="R171" s="143"/>
      <c r="T171" s="144" t="s">
        <v>5</v>
      </c>
      <c r="U171" s="41" t="s">
        <v>50</v>
      </c>
      <c r="V171" s="145">
        <v>0.29199999999999998</v>
      </c>
      <c r="W171" s="145">
        <f>V171*K171</f>
        <v>16.352</v>
      </c>
      <c r="X171" s="145">
        <v>0</v>
      </c>
      <c r="Y171" s="145">
        <f>X171*K171</f>
        <v>0</v>
      </c>
      <c r="Z171" s="145">
        <v>0</v>
      </c>
      <c r="AA171" s="146">
        <f>Z171*K171</f>
        <v>0</v>
      </c>
      <c r="AR171" s="18" t="s">
        <v>148</v>
      </c>
      <c r="AT171" s="18" t="s">
        <v>144</v>
      </c>
      <c r="AU171" s="18" t="s">
        <v>106</v>
      </c>
      <c r="AY171" s="18" t="s">
        <v>143</v>
      </c>
      <c r="BE171" s="147">
        <f>IF(U171="základní",N171,0)</f>
        <v>0</v>
      </c>
      <c r="BF171" s="147">
        <f>IF(U171="snížená",N171,0)</f>
        <v>0</v>
      </c>
      <c r="BG171" s="147">
        <f>IF(U171="zákl. přenesená",N171,0)</f>
        <v>0</v>
      </c>
      <c r="BH171" s="147">
        <f>IF(U171="sníž. přenesená",N171,0)</f>
        <v>0</v>
      </c>
      <c r="BI171" s="147">
        <f>IF(U171="nulová",N171,0)</f>
        <v>0</v>
      </c>
      <c r="BJ171" s="18" t="s">
        <v>24</v>
      </c>
      <c r="BK171" s="147">
        <f>ROUND(L171*K171,2)</f>
        <v>0</v>
      </c>
      <c r="BL171" s="18" t="s">
        <v>148</v>
      </c>
      <c r="BM171" s="18" t="s">
        <v>281</v>
      </c>
    </row>
    <row r="172" spans="2:65" s="10" customFormat="1" ht="22.5" customHeight="1">
      <c r="B172" s="148"/>
      <c r="C172" s="149"/>
      <c r="D172" s="149"/>
      <c r="E172" s="150" t="s">
        <v>5</v>
      </c>
      <c r="F172" s="223" t="s">
        <v>282</v>
      </c>
      <c r="G172" s="224"/>
      <c r="H172" s="224"/>
      <c r="I172" s="224"/>
      <c r="J172" s="149"/>
      <c r="K172" s="151">
        <v>56</v>
      </c>
      <c r="L172" s="149"/>
      <c r="M172" s="149"/>
      <c r="N172" s="149"/>
      <c r="O172" s="149"/>
      <c r="P172" s="149"/>
      <c r="Q172" s="149"/>
      <c r="R172" s="152"/>
      <c r="T172" s="153"/>
      <c r="U172" s="149"/>
      <c r="V172" s="149"/>
      <c r="W172" s="149"/>
      <c r="X172" s="149"/>
      <c r="Y172" s="149"/>
      <c r="Z172" s="149"/>
      <c r="AA172" s="154"/>
      <c r="AT172" s="155" t="s">
        <v>151</v>
      </c>
      <c r="AU172" s="155" t="s">
        <v>106</v>
      </c>
      <c r="AV172" s="10" t="s">
        <v>106</v>
      </c>
      <c r="AW172" s="10" t="s">
        <v>39</v>
      </c>
      <c r="AX172" s="10" t="s">
        <v>24</v>
      </c>
      <c r="AY172" s="155" t="s">
        <v>143</v>
      </c>
    </row>
    <row r="173" spans="2:65" s="1" customFormat="1" ht="22.5" customHeight="1">
      <c r="B173" s="138"/>
      <c r="C173" s="157" t="s">
        <v>283</v>
      </c>
      <c r="D173" s="157" t="s">
        <v>237</v>
      </c>
      <c r="E173" s="158" t="s">
        <v>284</v>
      </c>
      <c r="F173" s="229" t="s">
        <v>285</v>
      </c>
      <c r="G173" s="229"/>
      <c r="H173" s="229"/>
      <c r="I173" s="229"/>
      <c r="J173" s="159" t="s">
        <v>268</v>
      </c>
      <c r="K173" s="160">
        <v>26</v>
      </c>
      <c r="L173" s="230"/>
      <c r="M173" s="230"/>
      <c r="N173" s="230">
        <f>ROUND(L173*K173,2)</f>
        <v>0</v>
      </c>
      <c r="O173" s="222"/>
      <c r="P173" s="222"/>
      <c r="Q173" s="222"/>
      <c r="R173" s="143"/>
      <c r="T173" s="144" t="s">
        <v>5</v>
      </c>
      <c r="U173" s="41" t="s">
        <v>50</v>
      </c>
      <c r="V173" s="145">
        <v>0</v>
      </c>
      <c r="W173" s="145">
        <f>V173*K173</f>
        <v>0</v>
      </c>
      <c r="X173" s="145">
        <v>3.5999999999999999E-3</v>
      </c>
      <c r="Y173" s="145">
        <f>X173*K173</f>
        <v>9.3600000000000003E-2</v>
      </c>
      <c r="Z173" s="145">
        <v>0</v>
      </c>
      <c r="AA173" s="146">
        <f>Z173*K173</f>
        <v>0</v>
      </c>
      <c r="AR173" s="18" t="s">
        <v>183</v>
      </c>
      <c r="AT173" s="18" t="s">
        <v>237</v>
      </c>
      <c r="AU173" s="18" t="s">
        <v>106</v>
      </c>
      <c r="AY173" s="18" t="s">
        <v>143</v>
      </c>
      <c r="BE173" s="147">
        <f>IF(U173="základní",N173,0)</f>
        <v>0</v>
      </c>
      <c r="BF173" s="147">
        <f>IF(U173="snížená",N173,0)</f>
        <v>0</v>
      </c>
      <c r="BG173" s="147">
        <f>IF(U173="zákl. přenesená",N173,0)</f>
        <v>0</v>
      </c>
      <c r="BH173" s="147">
        <f>IF(U173="sníž. přenesená",N173,0)</f>
        <v>0</v>
      </c>
      <c r="BI173" s="147">
        <f>IF(U173="nulová",N173,0)</f>
        <v>0</v>
      </c>
      <c r="BJ173" s="18" t="s">
        <v>24</v>
      </c>
      <c r="BK173" s="147">
        <f>ROUND(L173*K173,2)</f>
        <v>0</v>
      </c>
      <c r="BL173" s="18" t="s">
        <v>148</v>
      </c>
      <c r="BM173" s="18" t="s">
        <v>286</v>
      </c>
    </row>
    <row r="174" spans="2:65" s="1" customFormat="1" ht="22.5" customHeight="1">
      <c r="B174" s="138"/>
      <c r="C174" s="157" t="s">
        <v>287</v>
      </c>
      <c r="D174" s="157" t="s">
        <v>237</v>
      </c>
      <c r="E174" s="158" t="s">
        <v>288</v>
      </c>
      <c r="F174" s="229" t="s">
        <v>289</v>
      </c>
      <c r="G174" s="229"/>
      <c r="H174" s="229"/>
      <c r="I174" s="229"/>
      <c r="J174" s="159" t="s">
        <v>268</v>
      </c>
      <c r="K174" s="160">
        <v>10</v>
      </c>
      <c r="L174" s="230"/>
      <c r="M174" s="230"/>
      <c r="N174" s="230">
        <f>ROUND(L174*K174,2)</f>
        <v>0</v>
      </c>
      <c r="O174" s="222"/>
      <c r="P174" s="222"/>
      <c r="Q174" s="222"/>
      <c r="R174" s="143"/>
      <c r="T174" s="144" t="s">
        <v>5</v>
      </c>
      <c r="U174" s="41" t="s">
        <v>50</v>
      </c>
      <c r="V174" s="145">
        <v>0</v>
      </c>
      <c r="W174" s="145">
        <f>V174*K174</f>
        <v>0</v>
      </c>
      <c r="X174" s="145">
        <v>1.0800000000000001E-2</v>
      </c>
      <c r="Y174" s="145">
        <f>X174*K174</f>
        <v>0.10800000000000001</v>
      </c>
      <c r="Z174" s="145">
        <v>0</v>
      </c>
      <c r="AA174" s="146">
        <f>Z174*K174</f>
        <v>0</v>
      </c>
      <c r="AR174" s="18" t="s">
        <v>183</v>
      </c>
      <c r="AT174" s="18" t="s">
        <v>237</v>
      </c>
      <c r="AU174" s="18" t="s">
        <v>106</v>
      </c>
      <c r="AY174" s="18" t="s">
        <v>143</v>
      </c>
      <c r="BE174" s="147">
        <f>IF(U174="základní",N174,0)</f>
        <v>0</v>
      </c>
      <c r="BF174" s="147">
        <f>IF(U174="snížená",N174,0)</f>
        <v>0</v>
      </c>
      <c r="BG174" s="147">
        <f>IF(U174="zákl. přenesená",N174,0)</f>
        <v>0</v>
      </c>
      <c r="BH174" s="147">
        <f>IF(U174="sníž. přenesená",N174,0)</f>
        <v>0</v>
      </c>
      <c r="BI174" s="147">
        <f>IF(U174="nulová",N174,0)</f>
        <v>0</v>
      </c>
      <c r="BJ174" s="18" t="s">
        <v>24</v>
      </c>
      <c r="BK174" s="147">
        <f>ROUND(L174*K174,2)</f>
        <v>0</v>
      </c>
      <c r="BL174" s="18" t="s">
        <v>148</v>
      </c>
      <c r="BM174" s="18" t="s">
        <v>290</v>
      </c>
    </row>
    <row r="175" spans="2:65" s="1" customFormat="1" ht="31.5" customHeight="1">
      <c r="B175" s="138"/>
      <c r="C175" s="139" t="s">
        <v>291</v>
      </c>
      <c r="D175" s="139" t="s">
        <v>144</v>
      </c>
      <c r="E175" s="140" t="s">
        <v>292</v>
      </c>
      <c r="F175" s="221" t="s">
        <v>293</v>
      </c>
      <c r="G175" s="221"/>
      <c r="H175" s="221"/>
      <c r="I175" s="221"/>
      <c r="J175" s="141" t="s">
        <v>167</v>
      </c>
      <c r="K175" s="142">
        <v>8</v>
      </c>
      <c r="L175" s="222"/>
      <c r="M175" s="222"/>
      <c r="N175" s="222">
        <f>ROUND(L175*K175,2)</f>
        <v>0</v>
      </c>
      <c r="O175" s="222"/>
      <c r="P175" s="222"/>
      <c r="Q175" s="222"/>
      <c r="R175" s="143"/>
      <c r="T175" s="144" t="s">
        <v>5</v>
      </c>
      <c r="U175" s="41" t="s">
        <v>50</v>
      </c>
      <c r="V175" s="145">
        <v>0.312</v>
      </c>
      <c r="W175" s="145">
        <f>V175*K175</f>
        <v>2.496</v>
      </c>
      <c r="X175" s="145">
        <v>0</v>
      </c>
      <c r="Y175" s="145">
        <f>X175*K175</f>
        <v>0</v>
      </c>
      <c r="Z175" s="145">
        <v>0</v>
      </c>
      <c r="AA175" s="146">
        <f>Z175*K175</f>
        <v>0</v>
      </c>
      <c r="AR175" s="18" t="s">
        <v>148</v>
      </c>
      <c r="AT175" s="18" t="s">
        <v>144</v>
      </c>
      <c r="AU175" s="18" t="s">
        <v>106</v>
      </c>
      <c r="AY175" s="18" t="s">
        <v>143</v>
      </c>
      <c r="BE175" s="147">
        <f>IF(U175="základní",N175,0)</f>
        <v>0</v>
      </c>
      <c r="BF175" s="147">
        <f>IF(U175="snížená",N175,0)</f>
        <v>0</v>
      </c>
      <c r="BG175" s="147">
        <f>IF(U175="zákl. přenesená",N175,0)</f>
        <v>0</v>
      </c>
      <c r="BH175" s="147">
        <f>IF(U175="sníž. přenesená",N175,0)</f>
        <v>0</v>
      </c>
      <c r="BI175" s="147">
        <f>IF(U175="nulová",N175,0)</f>
        <v>0</v>
      </c>
      <c r="BJ175" s="18" t="s">
        <v>24</v>
      </c>
      <c r="BK175" s="147">
        <f>ROUND(L175*K175,2)</f>
        <v>0</v>
      </c>
      <c r="BL175" s="18" t="s">
        <v>148</v>
      </c>
      <c r="BM175" s="18" t="s">
        <v>294</v>
      </c>
    </row>
    <row r="176" spans="2:65" s="1" customFormat="1" ht="22.5" customHeight="1">
      <c r="B176" s="138"/>
      <c r="C176" s="157" t="s">
        <v>295</v>
      </c>
      <c r="D176" s="157" t="s">
        <v>237</v>
      </c>
      <c r="E176" s="158" t="s">
        <v>296</v>
      </c>
      <c r="F176" s="229" t="s">
        <v>297</v>
      </c>
      <c r="G176" s="229"/>
      <c r="H176" s="229"/>
      <c r="I176" s="229"/>
      <c r="J176" s="159" t="s">
        <v>268</v>
      </c>
      <c r="K176" s="160">
        <v>8</v>
      </c>
      <c r="L176" s="230"/>
      <c r="M176" s="230"/>
      <c r="N176" s="230">
        <f>ROUND(L176*K176,2)</f>
        <v>0</v>
      </c>
      <c r="O176" s="222"/>
      <c r="P176" s="222"/>
      <c r="Q176" s="222"/>
      <c r="R176" s="143"/>
      <c r="T176" s="144" t="s">
        <v>5</v>
      </c>
      <c r="U176" s="41" t="s">
        <v>50</v>
      </c>
      <c r="V176" s="145">
        <v>0</v>
      </c>
      <c r="W176" s="145">
        <f>V176*K176</f>
        <v>0</v>
      </c>
      <c r="X176" s="145">
        <v>5.1000000000000004E-3</v>
      </c>
      <c r="Y176" s="145">
        <f>X176*K176</f>
        <v>4.0800000000000003E-2</v>
      </c>
      <c r="Z176" s="145">
        <v>0</v>
      </c>
      <c r="AA176" s="146">
        <f>Z176*K176</f>
        <v>0</v>
      </c>
      <c r="AR176" s="18" t="s">
        <v>183</v>
      </c>
      <c r="AT176" s="18" t="s">
        <v>237</v>
      </c>
      <c r="AU176" s="18" t="s">
        <v>106</v>
      </c>
      <c r="AY176" s="18" t="s">
        <v>143</v>
      </c>
      <c r="BE176" s="147">
        <f>IF(U176="základní",N176,0)</f>
        <v>0</v>
      </c>
      <c r="BF176" s="147">
        <f>IF(U176="snížená",N176,0)</f>
        <v>0</v>
      </c>
      <c r="BG176" s="147">
        <f>IF(U176="zákl. přenesená",N176,0)</f>
        <v>0</v>
      </c>
      <c r="BH176" s="147">
        <f>IF(U176="sníž. přenesená",N176,0)</f>
        <v>0</v>
      </c>
      <c r="BI176" s="147">
        <f>IF(U176="nulová",N176,0)</f>
        <v>0</v>
      </c>
      <c r="BJ176" s="18" t="s">
        <v>24</v>
      </c>
      <c r="BK176" s="147">
        <f>ROUND(L176*K176,2)</f>
        <v>0</v>
      </c>
      <c r="BL176" s="18" t="s">
        <v>148</v>
      </c>
      <c r="BM176" s="18" t="s">
        <v>298</v>
      </c>
    </row>
    <row r="177" spans="2:65" s="1" customFormat="1" ht="31.5" customHeight="1">
      <c r="B177" s="138"/>
      <c r="C177" s="139" t="s">
        <v>299</v>
      </c>
      <c r="D177" s="139" t="s">
        <v>144</v>
      </c>
      <c r="E177" s="140" t="s">
        <v>300</v>
      </c>
      <c r="F177" s="221" t="s">
        <v>301</v>
      </c>
      <c r="G177" s="221"/>
      <c r="H177" s="221"/>
      <c r="I177" s="221"/>
      <c r="J177" s="141" t="s">
        <v>167</v>
      </c>
      <c r="K177" s="142">
        <v>280.8</v>
      </c>
      <c r="L177" s="222"/>
      <c r="M177" s="222"/>
      <c r="N177" s="222">
        <f>ROUND(L177*K177,2)</f>
        <v>0</v>
      </c>
      <c r="O177" s="222"/>
      <c r="P177" s="222"/>
      <c r="Q177" s="222"/>
      <c r="R177" s="143"/>
      <c r="T177" s="144" t="s">
        <v>5</v>
      </c>
      <c r="U177" s="41" t="s">
        <v>50</v>
      </c>
      <c r="V177" s="145">
        <v>0.36</v>
      </c>
      <c r="W177" s="145">
        <f>V177*K177</f>
        <v>101.08799999999999</v>
      </c>
      <c r="X177" s="145">
        <v>0</v>
      </c>
      <c r="Y177" s="145">
        <f>X177*K177</f>
        <v>0</v>
      </c>
      <c r="Z177" s="145">
        <v>0</v>
      </c>
      <c r="AA177" s="146">
        <f>Z177*K177</f>
        <v>0</v>
      </c>
      <c r="AR177" s="18" t="s">
        <v>148</v>
      </c>
      <c r="AT177" s="18" t="s">
        <v>144</v>
      </c>
      <c r="AU177" s="18" t="s">
        <v>106</v>
      </c>
      <c r="AY177" s="18" t="s">
        <v>143</v>
      </c>
      <c r="BE177" s="147">
        <f>IF(U177="základní",N177,0)</f>
        <v>0</v>
      </c>
      <c r="BF177" s="147">
        <f>IF(U177="snížená",N177,0)</f>
        <v>0</v>
      </c>
      <c r="BG177" s="147">
        <f>IF(U177="zákl. přenesená",N177,0)</f>
        <v>0</v>
      </c>
      <c r="BH177" s="147">
        <f>IF(U177="sníž. přenesená",N177,0)</f>
        <v>0</v>
      </c>
      <c r="BI177" s="147">
        <f>IF(U177="nulová",N177,0)</f>
        <v>0</v>
      </c>
      <c r="BJ177" s="18" t="s">
        <v>24</v>
      </c>
      <c r="BK177" s="147">
        <f>ROUND(L177*K177,2)</f>
        <v>0</v>
      </c>
      <c r="BL177" s="18" t="s">
        <v>148</v>
      </c>
      <c r="BM177" s="18" t="s">
        <v>302</v>
      </c>
    </row>
    <row r="178" spans="2:65" s="10" customFormat="1" ht="22.5" customHeight="1">
      <c r="B178" s="148"/>
      <c r="C178" s="149"/>
      <c r="D178" s="149"/>
      <c r="E178" s="150" t="s">
        <v>5</v>
      </c>
      <c r="F178" s="223" t="s">
        <v>246</v>
      </c>
      <c r="G178" s="224"/>
      <c r="H178" s="224"/>
      <c r="I178" s="224"/>
      <c r="J178" s="149"/>
      <c r="K178" s="151">
        <v>280.8</v>
      </c>
      <c r="L178" s="149"/>
      <c r="M178" s="149"/>
      <c r="N178" s="149"/>
      <c r="O178" s="149"/>
      <c r="P178" s="149"/>
      <c r="Q178" s="149"/>
      <c r="R178" s="152"/>
      <c r="T178" s="153"/>
      <c r="U178" s="149"/>
      <c r="V178" s="149"/>
      <c r="W178" s="149"/>
      <c r="X178" s="149"/>
      <c r="Y178" s="149"/>
      <c r="Z178" s="149"/>
      <c r="AA178" s="154"/>
      <c r="AT178" s="155" t="s">
        <v>151</v>
      </c>
      <c r="AU178" s="155" t="s">
        <v>106</v>
      </c>
      <c r="AV178" s="10" t="s">
        <v>106</v>
      </c>
      <c r="AW178" s="10" t="s">
        <v>39</v>
      </c>
      <c r="AX178" s="10" t="s">
        <v>24</v>
      </c>
      <c r="AY178" s="155" t="s">
        <v>143</v>
      </c>
    </row>
    <row r="179" spans="2:65" s="1" customFormat="1" ht="22.5" customHeight="1">
      <c r="B179" s="138"/>
      <c r="C179" s="157" t="s">
        <v>303</v>
      </c>
      <c r="D179" s="157" t="s">
        <v>237</v>
      </c>
      <c r="E179" s="158" t="s">
        <v>304</v>
      </c>
      <c r="F179" s="229" t="s">
        <v>305</v>
      </c>
      <c r="G179" s="229"/>
      <c r="H179" s="229"/>
      <c r="I179" s="229"/>
      <c r="J179" s="159" t="s">
        <v>268</v>
      </c>
      <c r="K179" s="160">
        <v>16</v>
      </c>
      <c r="L179" s="230"/>
      <c r="M179" s="230"/>
      <c r="N179" s="230">
        <f t="shared" ref="N179:N215" si="0">ROUND(L179*K179,2)</f>
        <v>0</v>
      </c>
      <c r="O179" s="222"/>
      <c r="P179" s="222"/>
      <c r="Q179" s="222"/>
      <c r="R179" s="143"/>
      <c r="T179" s="144" t="s">
        <v>5</v>
      </c>
      <c r="U179" s="41" t="s">
        <v>50</v>
      </c>
      <c r="V179" s="145">
        <v>0</v>
      </c>
      <c r="W179" s="145">
        <f t="shared" ref="W179:W215" si="1">V179*K179</f>
        <v>0</v>
      </c>
      <c r="X179" s="145">
        <v>4.8000000000000001E-2</v>
      </c>
      <c r="Y179" s="145">
        <f t="shared" ref="Y179:Y215" si="2">X179*K179</f>
        <v>0.76800000000000002</v>
      </c>
      <c r="Z179" s="145">
        <v>0</v>
      </c>
      <c r="AA179" s="146">
        <f t="shared" ref="AA179:AA215" si="3">Z179*K179</f>
        <v>0</v>
      </c>
      <c r="AR179" s="18" t="s">
        <v>183</v>
      </c>
      <c r="AT179" s="18" t="s">
        <v>237</v>
      </c>
      <c r="AU179" s="18" t="s">
        <v>106</v>
      </c>
      <c r="AY179" s="18" t="s">
        <v>143</v>
      </c>
      <c r="BE179" s="147">
        <f t="shared" ref="BE179:BE215" si="4">IF(U179="základní",N179,0)</f>
        <v>0</v>
      </c>
      <c r="BF179" s="147">
        <f t="shared" ref="BF179:BF215" si="5">IF(U179="snížená",N179,0)</f>
        <v>0</v>
      </c>
      <c r="BG179" s="147">
        <f t="shared" ref="BG179:BG215" si="6">IF(U179="zákl. přenesená",N179,0)</f>
        <v>0</v>
      </c>
      <c r="BH179" s="147">
        <f t="shared" ref="BH179:BH215" si="7">IF(U179="sníž. přenesená",N179,0)</f>
        <v>0</v>
      </c>
      <c r="BI179" s="147">
        <f t="shared" ref="BI179:BI215" si="8">IF(U179="nulová",N179,0)</f>
        <v>0</v>
      </c>
      <c r="BJ179" s="18" t="s">
        <v>24</v>
      </c>
      <c r="BK179" s="147">
        <f t="shared" ref="BK179:BK215" si="9">ROUND(L179*K179,2)</f>
        <v>0</v>
      </c>
      <c r="BL179" s="18" t="s">
        <v>148</v>
      </c>
      <c r="BM179" s="18" t="s">
        <v>306</v>
      </c>
    </row>
    <row r="180" spans="2:65" s="1" customFormat="1" ht="22.5" customHeight="1">
      <c r="B180" s="138"/>
      <c r="C180" s="157" t="s">
        <v>307</v>
      </c>
      <c r="D180" s="157" t="s">
        <v>237</v>
      </c>
      <c r="E180" s="158" t="s">
        <v>308</v>
      </c>
      <c r="F180" s="229" t="s">
        <v>309</v>
      </c>
      <c r="G180" s="229"/>
      <c r="H180" s="229"/>
      <c r="I180" s="229"/>
      <c r="J180" s="159" t="s">
        <v>268</v>
      </c>
      <c r="K180" s="160">
        <v>4</v>
      </c>
      <c r="L180" s="230"/>
      <c r="M180" s="230"/>
      <c r="N180" s="230">
        <f t="shared" si="0"/>
        <v>0</v>
      </c>
      <c r="O180" s="222"/>
      <c r="P180" s="222"/>
      <c r="Q180" s="222"/>
      <c r="R180" s="143"/>
      <c r="T180" s="144" t="s">
        <v>5</v>
      </c>
      <c r="U180" s="41" t="s">
        <v>50</v>
      </c>
      <c r="V180" s="145">
        <v>0</v>
      </c>
      <c r="W180" s="145">
        <f t="shared" si="1"/>
        <v>0</v>
      </c>
      <c r="X180" s="145">
        <v>8.0000000000000002E-3</v>
      </c>
      <c r="Y180" s="145">
        <f t="shared" si="2"/>
        <v>3.2000000000000001E-2</v>
      </c>
      <c r="Z180" s="145">
        <v>0</v>
      </c>
      <c r="AA180" s="146">
        <f t="shared" si="3"/>
        <v>0</v>
      </c>
      <c r="AR180" s="18" t="s">
        <v>183</v>
      </c>
      <c r="AT180" s="18" t="s">
        <v>237</v>
      </c>
      <c r="AU180" s="18" t="s">
        <v>106</v>
      </c>
      <c r="AY180" s="18" t="s">
        <v>143</v>
      </c>
      <c r="BE180" s="147">
        <f t="shared" si="4"/>
        <v>0</v>
      </c>
      <c r="BF180" s="147">
        <f t="shared" si="5"/>
        <v>0</v>
      </c>
      <c r="BG180" s="147">
        <f t="shared" si="6"/>
        <v>0</v>
      </c>
      <c r="BH180" s="147">
        <f t="shared" si="7"/>
        <v>0</v>
      </c>
      <c r="BI180" s="147">
        <f t="shared" si="8"/>
        <v>0</v>
      </c>
      <c r="BJ180" s="18" t="s">
        <v>24</v>
      </c>
      <c r="BK180" s="147">
        <f t="shared" si="9"/>
        <v>0</v>
      </c>
      <c r="BL180" s="18" t="s">
        <v>148</v>
      </c>
      <c r="BM180" s="18" t="s">
        <v>310</v>
      </c>
    </row>
    <row r="181" spans="2:65" s="1" customFormat="1" ht="22.5" customHeight="1">
      <c r="B181" s="138"/>
      <c r="C181" s="157" t="s">
        <v>311</v>
      </c>
      <c r="D181" s="157" t="s">
        <v>237</v>
      </c>
      <c r="E181" s="158" t="s">
        <v>312</v>
      </c>
      <c r="F181" s="229" t="s">
        <v>313</v>
      </c>
      <c r="G181" s="229"/>
      <c r="H181" s="229"/>
      <c r="I181" s="229"/>
      <c r="J181" s="159" t="s">
        <v>268</v>
      </c>
      <c r="K181" s="160">
        <v>24</v>
      </c>
      <c r="L181" s="230"/>
      <c r="M181" s="230"/>
      <c r="N181" s="230">
        <f t="shared" si="0"/>
        <v>0</v>
      </c>
      <c r="O181" s="222"/>
      <c r="P181" s="222"/>
      <c r="Q181" s="222"/>
      <c r="R181" s="143"/>
      <c r="T181" s="144" t="s">
        <v>5</v>
      </c>
      <c r="U181" s="41" t="s">
        <v>50</v>
      </c>
      <c r="V181" s="145">
        <v>0</v>
      </c>
      <c r="W181" s="145">
        <f t="shared" si="1"/>
        <v>0</v>
      </c>
      <c r="X181" s="145">
        <v>7.6200000000000004E-2</v>
      </c>
      <c r="Y181" s="145">
        <f t="shared" si="2"/>
        <v>1.8288000000000002</v>
      </c>
      <c r="Z181" s="145">
        <v>0</v>
      </c>
      <c r="AA181" s="146">
        <f t="shared" si="3"/>
        <v>0</v>
      </c>
      <c r="AR181" s="18" t="s">
        <v>183</v>
      </c>
      <c r="AT181" s="18" t="s">
        <v>237</v>
      </c>
      <c r="AU181" s="18" t="s">
        <v>106</v>
      </c>
      <c r="AY181" s="18" t="s">
        <v>143</v>
      </c>
      <c r="BE181" s="147">
        <f t="shared" si="4"/>
        <v>0</v>
      </c>
      <c r="BF181" s="147">
        <f t="shared" si="5"/>
        <v>0</v>
      </c>
      <c r="BG181" s="147">
        <f t="shared" si="6"/>
        <v>0</v>
      </c>
      <c r="BH181" s="147">
        <f t="shared" si="7"/>
        <v>0</v>
      </c>
      <c r="BI181" s="147">
        <f t="shared" si="8"/>
        <v>0</v>
      </c>
      <c r="BJ181" s="18" t="s">
        <v>24</v>
      </c>
      <c r="BK181" s="147">
        <f t="shared" si="9"/>
        <v>0</v>
      </c>
      <c r="BL181" s="18" t="s">
        <v>148</v>
      </c>
      <c r="BM181" s="18" t="s">
        <v>314</v>
      </c>
    </row>
    <row r="182" spans="2:65" s="1" customFormat="1" ht="22.5" customHeight="1">
      <c r="B182" s="138"/>
      <c r="C182" s="157" t="s">
        <v>315</v>
      </c>
      <c r="D182" s="157" t="s">
        <v>237</v>
      </c>
      <c r="E182" s="158" t="s">
        <v>316</v>
      </c>
      <c r="F182" s="229" t="s">
        <v>317</v>
      </c>
      <c r="G182" s="229"/>
      <c r="H182" s="229"/>
      <c r="I182" s="229"/>
      <c r="J182" s="159" t="s">
        <v>268</v>
      </c>
      <c r="K182" s="160">
        <v>10</v>
      </c>
      <c r="L182" s="230"/>
      <c r="M182" s="230"/>
      <c r="N182" s="230">
        <f t="shared" si="0"/>
        <v>0</v>
      </c>
      <c r="O182" s="222"/>
      <c r="P182" s="222"/>
      <c r="Q182" s="222"/>
      <c r="R182" s="143"/>
      <c r="T182" s="144" t="s">
        <v>5</v>
      </c>
      <c r="U182" s="41" t="s">
        <v>50</v>
      </c>
      <c r="V182" s="145">
        <v>0</v>
      </c>
      <c r="W182" s="145">
        <f t="shared" si="1"/>
        <v>0</v>
      </c>
      <c r="X182" s="145">
        <v>3.8100000000000002E-2</v>
      </c>
      <c r="Y182" s="145">
        <f t="shared" si="2"/>
        <v>0.38100000000000001</v>
      </c>
      <c r="Z182" s="145">
        <v>0</v>
      </c>
      <c r="AA182" s="146">
        <f t="shared" si="3"/>
        <v>0</v>
      </c>
      <c r="AR182" s="18" t="s">
        <v>183</v>
      </c>
      <c r="AT182" s="18" t="s">
        <v>237</v>
      </c>
      <c r="AU182" s="18" t="s">
        <v>106</v>
      </c>
      <c r="AY182" s="18" t="s">
        <v>143</v>
      </c>
      <c r="BE182" s="147">
        <f t="shared" si="4"/>
        <v>0</v>
      </c>
      <c r="BF182" s="147">
        <f t="shared" si="5"/>
        <v>0</v>
      </c>
      <c r="BG182" s="147">
        <f t="shared" si="6"/>
        <v>0</v>
      </c>
      <c r="BH182" s="147">
        <f t="shared" si="7"/>
        <v>0</v>
      </c>
      <c r="BI182" s="147">
        <f t="shared" si="8"/>
        <v>0</v>
      </c>
      <c r="BJ182" s="18" t="s">
        <v>24</v>
      </c>
      <c r="BK182" s="147">
        <f t="shared" si="9"/>
        <v>0</v>
      </c>
      <c r="BL182" s="18" t="s">
        <v>148</v>
      </c>
      <c r="BM182" s="18" t="s">
        <v>318</v>
      </c>
    </row>
    <row r="183" spans="2:65" s="1" customFormat="1" ht="22.5" customHeight="1">
      <c r="B183" s="138"/>
      <c r="C183" s="157" t="s">
        <v>319</v>
      </c>
      <c r="D183" s="157" t="s">
        <v>237</v>
      </c>
      <c r="E183" s="158" t="s">
        <v>320</v>
      </c>
      <c r="F183" s="229" t="s">
        <v>321</v>
      </c>
      <c r="G183" s="229"/>
      <c r="H183" s="229"/>
      <c r="I183" s="229"/>
      <c r="J183" s="159" t="s">
        <v>268</v>
      </c>
      <c r="K183" s="160">
        <v>12</v>
      </c>
      <c r="L183" s="230"/>
      <c r="M183" s="230"/>
      <c r="N183" s="230">
        <f t="shared" si="0"/>
        <v>0</v>
      </c>
      <c r="O183" s="222"/>
      <c r="P183" s="222"/>
      <c r="Q183" s="222"/>
      <c r="R183" s="143"/>
      <c r="T183" s="144" t="s">
        <v>5</v>
      </c>
      <c r="U183" s="41" t="s">
        <v>50</v>
      </c>
      <c r="V183" s="145">
        <v>0</v>
      </c>
      <c r="W183" s="145">
        <f t="shared" si="1"/>
        <v>0</v>
      </c>
      <c r="X183" s="145">
        <v>1.2699999999999999E-2</v>
      </c>
      <c r="Y183" s="145">
        <f t="shared" si="2"/>
        <v>0.15239999999999998</v>
      </c>
      <c r="Z183" s="145">
        <v>0</v>
      </c>
      <c r="AA183" s="146">
        <f t="shared" si="3"/>
        <v>0</v>
      </c>
      <c r="AR183" s="18" t="s">
        <v>183</v>
      </c>
      <c r="AT183" s="18" t="s">
        <v>237</v>
      </c>
      <c r="AU183" s="18" t="s">
        <v>106</v>
      </c>
      <c r="AY183" s="18" t="s">
        <v>143</v>
      </c>
      <c r="BE183" s="147">
        <f t="shared" si="4"/>
        <v>0</v>
      </c>
      <c r="BF183" s="147">
        <f t="shared" si="5"/>
        <v>0</v>
      </c>
      <c r="BG183" s="147">
        <f t="shared" si="6"/>
        <v>0</v>
      </c>
      <c r="BH183" s="147">
        <f t="shared" si="7"/>
        <v>0</v>
      </c>
      <c r="BI183" s="147">
        <f t="shared" si="8"/>
        <v>0</v>
      </c>
      <c r="BJ183" s="18" t="s">
        <v>24</v>
      </c>
      <c r="BK183" s="147">
        <f t="shared" si="9"/>
        <v>0</v>
      </c>
      <c r="BL183" s="18" t="s">
        <v>148</v>
      </c>
      <c r="BM183" s="18" t="s">
        <v>322</v>
      </c>
    </row>
    <row r="184" spans="2:65" s="1" customFormat="1" ht="31.5" customHeight="1">
      <c r="B184" s="138"/>
      <c r="C184" s="139" t="s">
        <v>323</v>
      </c>
      <c r="D184" s="139" t="s">
        <v>144</v>
      </c>
      <c r="E184" s="140" t="s">
        <v>324</v>
      </c>
      <c r="F184" s="221" t="s">
        <v>325</v>
      </c>
      <c r="G184" s="221"/>
      <c r="H184" s="221"/>
      <c r="I184" s="221"/>
      <c r="J184" s="141" t="s">
        <v>268</v>
      </c>
      <c r="K184" s="142">
        <v>32</v>
      </c>
      <c r="L184" s="222"/>
      <c r="M184" s="222"/>
      <c r="N184" s="222">
        <f t="shared" si="0"/>
        <v>0</v>
      </c>
      <c r="O184" s="222"/>
      <c r="P184" s="222"/>
      <c r="Q184" s="222"/>
      <c r="R184" s="143"/>
      <c r="T184" s="144" t="s">
        <v>5</v>
      </c>
      <c r="U184" s="41" t="s">
        <v>50</v>
      </c>
      <c r="V184" s="145">
        <v>0.68300000000000005</v>
      </c>
      <c r="W184" s="145">
        <f t="shared" si="1"/>
        <v>21.856000000000002</v>
      </c>
      <c r="X184" s="145">
        <v>0</v>
      </c>
      <c r="Y184" s="145">
        <f t="shared" si="2"/>
        <v>0</v>
      </c>
      <c r="Z184" s="145">
        <v>0</v>
      </c>
      <c r="AA184" s="146">
        <f t="shared" si="3"/>
        <v>0</v>
      </c>
      <c r="AR184" s="18" t="s">
        <v>148</v>
      </c>
      <c r="AT184" s="18" t="s">
        <v>144</v>
      </c>
      <c r="AU184" s="18" t="s">
        <v>106</v>
      </c>
      <c r="AY184" s="18" t="s">
        <v>143</v>
      </c>
      <c r="BE184" s="147">
        <f t="shared" si="4"/>
        <v>0</v>
      </c>
      <c r="BF184" s="147">
        <f t="shared" si="5"/>
        <v>0</v>
      </c>
      <c r="BG184" s="147">
        <f t="shared" si="6"/>
        <v>0</v>
      </c>
      <c r="BH184" s="147">
        <f t="shared" si="7"/>
        <v>0</v>
      </c>
      <c r="BI184" s="147">
        <f t="shared" si="8"/>
        <v>0</v>
      </c>
      <c r="BJ184" s="18" t="s">
        <v>24</v>
      </c>
      <c r="BK184" s="147">
        <f t="shared" si="9"/>
        <v>0</v>
      </c>
      <c r="BL184" s="18" t="s">
        <v>148</v>
      </c>
      <c r="BM184" s="18" t="s">
        <v>326</v>
      </c>
    </row>
    <row r="185" spans="2:65" s="1" customFormat="1" ht="22.5" customHeight="1">
      <c r="B185" s="138"/>
      <c r="C185" s="157" t="s">
        <v>327</v>
      </c>
      <c r="D185" s="157" t="s">
        <v>237</v>
      </c>
      <c r="E185" s="158" t="s">
        <v>328</v>
      </c>
      <c r="F185" s="229" t="s">
        <v>329</v>
      </c>
      <c r="G185" s="229"/>
      <c r="H185" s="229"/>
      <c r="I185" s="229"/>
      <c r="J185" s="159" t="s">
        <v>268</v>
      </c>
      <c r="K185" s="160">
        <v>16</v>
      </c>
      <c r="L185" s="230"/>
      <c r="M185" s="230"/>
      <c r="N185" s="230">
        <f t="shared" si="0"/>
        <v>0</v>
      </c>
      <c r="O185" s="222"/>
      <c r="P185" s="222"/>
      <c r="Q185" s="222"/>
      <c r="R185" s="143"/>
      <c r="T185" s="144" t="s">
        <v>5</v>
      </c>
      <c r="U185" s="41" t="s">
        <v>50</v>
      </c>
      <c r="V185" s="145">
        <v>0</v>
      </c>
      <c r="W185" s="145">
        <f t="shared" si="1"/>
        <v>0</v>
      </c>
      <c r="X185" s="145">
        <v>8.0000000000000004E-4</v>
      </c>
      <c r="Y185" s="145">
        <f t="shared" si="2"/>
        <v>1.2800000000000001E-2</v>
      </c>
      <c r="Z185" s="145">
        <v>0</v>
      </c>
      <c r="AA185" s="146">
        <f t="shared" si="3"/>
        <v>0</v>
      </c>
      <c r="AR185" s="18" t="s">
        <v>183</v>
      </c>
      <c r="AT185" s="18" t="s">
        <v>237</v>
      </c>
      <c r="AU185" s="18" t="s">
        <v>106</v>
      </c>
      <c r="AY185" s="18" t="s">
        <v>143</v>
      </c>
      <c r="BE185" s="147">
        <f t="shared" si="4"/>
        <v>0</v>
      </c>
      <c r="BF185" s="147">
        <f t="shared" si="5"/>
        <v>0</v>
      </c>
      <c r="BG185" s="147">
        <f t="shared" si="6"/>
        <v>0</v>
      </c>
      <c r="BH185" s="147">
        <f t="shared" si="7"/>
        <v>0</v>
      </c>
      <c r="BI185" s="147">
        <f t="shared" si="8"/>
        <v>0</v>
      </c>
      <c r="BJ185" s="18" t="s">
        <v>24</v>
      </c>
      <c r="BK185" s="147">
        <f t="shared" si="9"/>
        <v>0</v>
      </c>
      <c r="BL185" s="18" t="s">
        <v>148</v>
      </c>
      <c r="BM185" s="18" t="s">
        <v>330</v>
      </c>
    </row>
    <row r="186" spans="2:65" s="1" customFormat="1" ht="22.5" customHeight="1">
      <c r="B186" s="138"/>
      <c r="C186" s="157" t="s">
        <v>331</v>
      </c>
      <c r="D186" s="157" t="s">
        <v>237</v>
      </c>
      <c r="E186" s="158" t="s">
        <v>332</v>
      </c>
      <c r="F186" s="229" t="s">
        <v>333</v>
      </c>
      <c r="G186" s="229"/>
      <c r="H186" s="229"/>
      <c r="I186" s="229"/>
      <c r="J186" s="159" t="s">
        <v>268</v>
      </c>
      <c r="K186" s="160">
        <v>16</v>
      </c>
      <c r="L186" s="230"/>
      <c r="M186" s="230"/>
      <c r="N186" s="230">
        <f t="shared" si="0"/>
        <v>0</v>
      </c>
      <c r="O186" s="222"/>
      <c r="P186" s="222"/>
      <c r="Q186" s="222"/>
      <c r="R186" s="143"/>
      <c r="T186" s="144" t="s">
        <v>5</v>
      </c>
      <c r="U186" s="41" t="s">
        <v>50</v>
      </c>
      <c r="V186" s="145">
        <v>0</v>
      </c>
      <c r="W186" s="145">
        <f t="shared" si="1"/>
        <v>0</v>
      </c>
      <c r="X186" s="145">
        <v>1E-3</v>
      </c>
      <c r="Y186" s="145">
        <f t="shared" si="2"/>
        <v>1.6E-2</v>
      </c>
      <c r="Z186" s="145">
        <v>0</v>
      </c>
      <c r="AA186" s="146">
        <f t="shared" si="3"/>
        <v>0</v>
      </c>
      <c r="AR186" s="18" t="s">
        <v>183</v>
      </c>
      <c r="AT186" s="18" t="s">
        <v>237</v>
      </c>
      <c r="AU186" s="18" t="s">
        <v>106</v>
      </c>
      <c r="AY186" s="18" t="s">
        <v>143</v>
      </c>
      <c r="BE186" s="147">
        <f t="shared" si="4"/>
        <v>0</v>
      </c>
      <c r="BF186" s="147">
        <f t="shared" si="5"/>
        <v>0</v>
      </c>
      <c r="BG186" s="147">
        <f t="shared" si="6"/>
        <v>0</v>
      </c>
      <c r="BH186" s="147">
        <f t="shared" si="7"/>
        <v>0</v>
      </c>
      <c r="BI186" s="147">
        <f t="shared" si="8"/>
        <v>0</v>
      </c>
      <c r="BJ186" s="18" t="s">
        <v>24</v>
      </c>
      <c r="BK186" s="147">
        <f t="shared" si="9"/>
        <v>0</v>
      </c>
      <c r="BL186" s="18" t="s">
        <v>148</v>
      </c>
      <c r="BM186" s="18" t="s">
        <v>334</v>
      </c>
    </row>
    <row r="187" spans="2:65" s="1" customFormat="1" ht="44.25" customHeight="1">
      <c r="B187" s="138"/>
      <c r="C187" s="139" t="s">
        <v>335</v>
      </c>
      <c r="D187" s="139" t="s">
        <v>144</v>
      </c>
      <c r="E187" s="140" t="s">
        <v>336</v>
      </c>
      <c r="F187" s="221" t="s">
        <v>337</v>
      </c>
      <c r="G187" s="221"/>
      <c r="H187" s="221"/>
      <c r="I187" s="221"/>
      <c r="J187" s="141" t="s">
        <v>268</v>
      </c>
      <c r="K187" s="142">
        <v>20</v>
      </c>
      <c r="L187" s="222"/>
      <c r="M187" s="222"/>
      <c r="N187" s="222">
        <f t="shared" si="0"/>
        <v>0</v>
      </c>
      <c r="O187" s="222"/>
      <c r="P187" s="222"/>
      <c r="Q187" s="222"/>
      <c r="R187" s="143"/>
      <c r="T187" s="144" t="s">
        <v>5</v>
      </c>
      <c r="U187" s="41" t="s">
        <v>50</v>
      </c>
      <c r="V187" s="145">
        <v>0.42</v>
      </c>
      <c r="W187" s="145">
        <f t="shared" si="1"/>
        <v>8.4</v>
      </c>
      <c r="X187" s="145">
        <v>5.0000000000000002E-5</v>
      </c>
      <c r="Y187" s="145">
        <f t="shared" si="2"/>
        <v>1E-3</v>
      </c>
      <c r="Z187" s="145">
        <v>0</v>
      </c>
      <c r="AA187" s="146">
        <f t="shared" si="3"/>
        <v>0</v>
      </c>
      <c r="AR187" s="18" t="s">
        <v>148</v>
      </c>
      <c r="AT187" s="18" t="s">
        <v>144</v>
      </c>
      <c r="AU187" s="18" t="s">
        <v>106</v>
      </c>
      <c r="AY187" s="18" t="s">
        <v>143</v>
      </c>
      <c r="BE187" s="147">
        <f t="shared" si="4"/>
        <v>0</v>
      </c>
      <c r="BF187" s="147">
        <f t="shared" si="5"/>
        <v>0</v>
      </c>
      <c r="BG187" s="147">
        <f t="shared" si="6"/>
        <v>0</v>
      </c>
      <c r="BH187" s="147">
        <f t="shared" si="7"/>
        <v>0</v>
      </c>
      <c r="BI187" s="147">
        <f t="shared" si="8"/>
        <v>0</v>
      </c>
      <c r="BJ187" s="18" t="s">
        <v>24</v>
      </c>
      <c r="BK187" s="147">
        <f t="shared" si="9"/>
        <v>0</v>
      </c>
      <c r="BL187" s="18" t="s">
        <v>148</v>
      </c>
      <c r="BM187" s="18" t="s">
        <v>338</v>
      </c>
    </row>
    <row r="188" spans="2:65" s="1" customFormat="1" ht="22.5" customHeight="1">
      <c r="B188" s="138"/>
      <c r="C188" s="157" t="s">
        <v>339</v>
      </c>
      <c r="D188" s="157" t="s">
        <v>237</v>
      </c>
      <c r="E188" s="158" t="s">
        <v>340</v>
      </c>
      <c r="F188" s="229" t="s">
        <v>341</v>
      </c>
      <c r="G188" s="229"/>
      <c r="H188" s="229"/>
      <c r="I188" s="229"/>
      <c r="J188" s="159" t="s">
        <v>268</v>
      </c>
      <c r="K188" s="160">
        <v>13</v>
      </c>
      <c r="L188" s="230"/>
      <c r="M188" s="230"/>
      <c r="N188" s="230">
        <f t="shared" si="0"/>
        <v>0</v>
      </c>
      <c r="O188" s="222"/>
      <c r="P188" s="222"/>
      <c r="Q188" s="222"/>
      <c r="R188" s="143"/>
      <c r="T188" s="144" t="s">
        <v>5</v>
      </c>
      <c r="U188" s="41" t="s">
        <v>50</v>
      </c>
      <c r="V188" s="145">
        <v>0</v>
      </c>
      <c r="W188" s="145">
        <f t="shared" si="1"/>
        <v>0</v>
      </c>
      <c r="X188" s="145">
        <v>5.0000000000000001E-3</v>
      </c>
      <c r="Y188" s="145">
        <f t="shared" si="2"/>
        <v>6.5000000000000002E-2</v>
      </c>
      <c r="Z188" s="145">
        <v>0</v>
      </c>
      <c r="AA188" s="146">
        <f t="shared" si="3"/>
        <v>0</v>
      </c>
      <c r="AR188" s="18" t="s">
        <v>183</v>
      </c>
      <c r="AT188" s="18" t="s">
        <v>237</v>
      </c>
      <c r="AU188" s="18" t="s">
        <v>106</v>
      </c>
      <c r="AY188" s="18" t="s">
        <v>143</v>
      </c>
      <c r="BE188" s="147">
        <f t="shared" si="4"/>
        <v>0</v>
      </c>
      <c r="BF188" s="147">
        <f t="shared" si="5"/>
        <v>0</v>
      </c>
      <c r="BG188" s="147">
        <f t="shared" si="6"/>
        <v>0</v>
      </c>
      <c r="BH188" s="147">
        <f t="shared" si="7"/>
        <v>0</v>
      </c>
      <c r="BI188" s="147">
        <f t="shared" si="8"/>
        <v>0</v>
      </c>
      <c r="BJ188" s="18" t="s">
        <v>24</v>
      </c>
      <c r="BK188" s="147">
        <f t="shared" si="9"/>
        <v>0</v>
      </c>
      <c r="BL188" s="18" t="s">
        <v>148</v>
      </c>
      <c r="BM188" s="18" t="s">
        <v>342</v>
      </c>
    </row>
    <row r="189" spans="2:65" s="1" customFormat="1" ht="22.5" customHeight="1">
      <c r="B189" s="138"/>
      <c r="C189" s="157" t="s">
        <v>343</v>
      </c>
      <c r="D189" s="157" t="s">
        <v>237</v>
      </c>
      <c r="E189" s="158" t="s">
        <v>344</v>
      </c>
      <c r="F189" s="229" t="s">
        <v>345</v>
      </c>
      <c r="G189" s="229"/>
      <c r="H189" s="229"/>
      <c r="I189" s="229"/>
      <c r="J189" s="159" t="s">
        <v>268</v>
      </c>
      <c r="K189" s="160">
        <v>6</v>
      </c>
      <c r="L189" s="230"/>
      <c r="M189" s="230"/>
      <c r="N189" s="230">
        <f t="shared" si="0"/>
        <v>0</v>
      </c>
      <c r="O189" s="222"/>
      <c r="P189" s="222"/>
      <c r="Q189" s="222"/>
      <c r="R189" s="143"/>
      <c r="T189" s="144" t="s">
        <v>5</v>
      </c>
      <c r="U189" s="41" t="s">
        <v>50</v>
      </c>
      <c r="V189" s="145">
        <v>0</v>
      </c>
      <c r="W189" s="145">
        <f t="shared" si="1"/>
        <v>0</v>
      </c>
      <c r="X189" s="145">
        <v>5.3E-3</v>
      </c>
      <c r="Y189" s="145">
        <f t="shared" si="2"/>
        <v>3.1800000000000002E-2</v>
      </c>
      <c r="Z189" s="145">
        <v>0</v>
      </c>
      <c r="AA189" s="146">
        <f t="shared" si="3"/>
        <v>0</v>
      </c>
      <c r="AR189" s="18" t="s">
        <v>183</v>
      </c>
      <c r="AT189" s="18" t="s">
        <v>237</v>
      </c>
      <c r="AU189" s="18" t="s">
        <v>106</v>
      </c>
      <c r="AY189" s="18" t="s">
        <v>143</v>
      </c>
      <c r="BE189" s="147">
        <f t="shared" si="4"/>
        <v>0</v>
      </c>
      <c r="BF189" s="147">
        <f t="shared" si="5"/>
        <v>0</v>
      </c>
      <c r="BG189" s="147">
        <f t="shared" si="6"/>
        <v>0</v>
      </c>
      <c r="BH189" s="147">
        <f t="shared" si="7"/>
        <v>0</v>
      </c>
      <c r="BI189" s="147">
        <f t="shared" si="8"/>
        <v>0</v>
      </c>
      <c r="BJ189" s="18" t="s">
        <v>24</v>
      </c>
      <c r="BK189" s="147">
        <f t="shared" si="9"/>
        <v>0</v>
      </c>
      <c r="BL189" s="18" t="s">
        <v>148</v>
      </c>
      <c r="BM189" s="18" t="s">
        <v>346</v>
      </c>
    </row>
    <row r="190" spans="2:65" s="1" customFormat="1" ht="44.25" customHeight="1">
      <c r="B190" s="138"/>
      <c r="C190" s="139" t="s">
        <v>347</v>
      </c>
      <c r="D190" s="139" t="s">
        <v>144</v>
      </c>
      <c r="E190" s="140" t="s">
        <v>336</v>
      </c>
      <c r="F190" s="221" t="s">
        <v>337</v>
      </c>
      <c r="G190" s="221"/>
      <c r="H190" s="221"/>
      <c r="I190" s="221"/>
      <c r="J190" s="141" t="s">
        <v>268</v>
      </c>
      <c r="K190" s="142">
        <v>20</v>
      </c>
      <c r="L190" s="222"/>
      <c r="M190" s="222"/>
      <c r="N190" s="222">
        <f t="shared" si="0"/>
        <v>0</v>
      </c>
      <c r="O190" s="222"/>
      <c r="P190" s="222"/>
      <c r="Q190" s="222"/>
      <c r="R190" s="143"/>
      <c r="T190" s="144" t="s">
        <v>5</v>
      </c>
      <c r="U190" s="41" t="s">
        <v>50</v>
      </c>
      <c r="V190" s="145">
        <v>0.42</v>
      </c>
      <c r="W190" s="145">
        <f t="shared" si="1"/>
        <v>8.4</v>
      </c>
      <c r="X190" s="145">
        <v>5.0000000000000002E-5</v>
      </c>
      <c r="Y190" s="145">
        <f t="shared" si="2"/>
        <v>1E-3</v>
      </c>
      <c r="Z190" s="145">
        <v>0</v>
      </c>
      <c r="AA190" s="146">
        <f t="shared" si="3"/>
        <v>0</v>
      </c>
      <c r="AR190" s="18" t="s">
        <v>148</v>
      </c>
      <c r="AT190" s="18" t="s">
        <v>144</v>
      </c>
      <c r="AU190" s="18" t="s">
        <v>106</v>
      </c>
      <c r="AY190" s="18" t="s">
        <v>143</v>
      </c>
      <c r="BE190" s="147">
        <f t="shared" si="4"/>
        <v>0</v>
      </c>
      <c r="BF190" s="147">
        <f t="shared" si="5"/>
        <v>0</v>
      </c>
      <c r="BG190" s="147">
        <f t="shared" si="6"/>
        <v>0</v>
      </c>
      <c r="BH190" s="147">
        <f t="shared" si="7"/>
        <v>0</v>
      </c>
      <c r="BI190" s="147">
        <f t="shared" si="8"/>
        <v>0</v>
      </c>
      <c r="BJ190" s="18" t="s">
        <v>24</v>
      </c>
      <c r="BK190" s="147">
        <f t="shared" si="9"/>
        <v>0</v>
      </c>
      <c r="BL190" s="18" t="s">
        <v>148</v>
      </c>
      <c r="BM190" s="18" t="s">
        <v>348</v>
      </c>
    </row>
    <row r="191" spans="2:65" s="1" customFormat="1" ht="22.5" customHeight="1">
      <c r="B191" s="138"/>
      <c r="C191" s="157" t="s">
        <v>349</v>
      </c>
      <c r="D191" s="157" t="s">
        <v>237</v>
      </c>
      <c r="E191" s="158" t="s">
        <v>350</v>
      </c>
      <c r="F191" s="229" t="s">
        <v>351</v>
      </c>
      <c r="G191" s="229"/>
      <c r="H191" s="229"/>
      <c r="I191" s="229"/>
      <c r="J191" s="159" t="s">
        <v>268</v>
      </c>
      <c r="K191" s="160">
        <v>5</v>
      </c>
      <c r="L191" s="230"/>
      <c r="M191" s="230"/>
      <c r="N191" s="230">
        <f t="shared" si="0"/>
        <v>0</v>
      </c>
      <c r="O191" s="222"/>
      <c r="P191" s="222"/>
      <c r="Q191" s="222"/>
      <c r="R191" s="143"/>
      <c r="T191" s="144" t="s">
        <v>5</v>
      </c>
      <c r="U191" s="41" t="s">
        <v>50</v>
      </c>
      <c r="V191" s="145">
        <v>0</v>
      </c>
      <c r="W191" s="145">
        <f t="shared" si="1"/>
        <v>0</v>
      </c>
      <c r="X191" s="145">
        <v>5.0000000000000001E-3</v>
      </c>
      <c r="Y191" s="145">
        <f t="shared" si="2"/>
        <v>2.5000000000000001E-2</v>
      </c>
      <c r="Z191" s="145">
        <v>0</v>
      </c>
      <c r="AA191" s="146">
        <f t="shared" si="3"/>
        <v>0</v>
      </c>
      <c r="AR191" s="18" t="s">
        <v>183</v>
      </c>
      <c r="AT191" s="18" t="s">
        <v>237</v>
      </c>
      <c r="AU191" s="18" t="s">
        <v>106</v>
      </c>
      <c r="AY191" s="18" t="s">
        <v>143</v>
      </c>
      <c r="BE191" s="147">
        <f t="shared" si="4"/>
        <v>0</v>
      </c>
      <c r="BF191" s="147">
        <f t="shared" si="5"/>
        <v>0</v>
      </c>
      <c r="BG191" s="147">
        <f t="shared" si="6"/>
        <v>0</v>
      </c>
      <c r="BH191" s="147">
        <f t="shared" si="7"/>
        <v>0</v>
      </c>
      <c r="BI191" s="147">
        <f t="shared" si="8"/>
        <v>0</v>
      </c>
      <c r="BJ191" s="18" t="s">
        <v>24</v>
      </c>
      <c r="BK191" s="147">
        <f t="shared" si="9"/>
        <v>0</v>
      </c>
      <c r="BL191" s="18" t="s">
        <v>148</v>
      </c>
      <c r="BM191" s="18" t="s">
        <v>352</v>
      </c>
    </row>
    <row r="192" spans="2:65" s="1" customFormat="1" ht="22.5" customHeight="1">
      <c r="B192" s="138"/>
      <c r="C192" s="157" t="s">
        <v>353</v>
      </c>
      <c r="D192" s="157" t="s">
        <v>237</v>
      </c>
      <c r="E192" s="158" t="s">
        <v>354</v>
      </c>
      <c r="F192" s="229" t="s">
        <v>345</v>
      </c>
      <c r="G192" s="229"/>
      <c r="H192" s="229"/>
      <c r="I192" s="229"/>
      <c r="J192" s="159" t="s">
        <v>268</v>
      </c>
      <c r="K192" s="160">
        <v>5</v>
      </c>
      <c r="L192" s="230"/>
      <c r="M192" s="230"/>
      <c r="N192" s="230">
        <f t="shared" si="0"/>
        <v>0</v>
      </c>
      <c r="O192" s="222"/>
      <c r="P192" s="222"/>
      <c r="Q192" s="222"/>
      <c r="R192" s="143"/>
      <c r="T192" s="144" t="s">
        <v>5</v>
      </c>
      <c r="U192" s="41" t="s">
        <v>50</v>
      </c>
      <c r="V192" s="145">
        <v>0</v>
      </c>
      <c r="W192" s="145">
        <f t="shared" si="1"/>
        <v>0</v>
      </c>
      <c r="X192" s="145">
        <v>5.3E-3</v>
      </c>
      <c r="Y192" s="145">
        <f t="shared" si="2"/>
        <v>2.6499999999999999E-2</v>
      </c>
      <c r="Z192" s="145">
        <v>0</v>
      </c>
      <c r="AA192" s="146">
        <f t="shared" si="3"/>
        <v>0</v>
      </c>
      <c r="AR192" s="18" t="s">
        <v>183</v>
      </c>
      <c r="AT192" s="18" t="s">
        <v>237</v>
      </c>
      <c r="AU192" s="18" t="s">
        <v>106</v>
      </c>
      <c r="AY192" s="18" t="s">
        <v>143</v>
      </c>
      <c r="BE192" s="147">
        <f t="shared" si="4"/>
        <v>0</v>
      </c>
      <c r="BF192" s="147">
        <f t="shared" si="5"/>
        <v>0</v>
      </c>
      <c r="BG192" s="147">
        <f t="shared" si="6"/>
        <v>0</v>
      </c>
      <c r="BH192" s="147">
        <f t="shared" si="7"/>
        <v>0</v>
      </c>
      <c r="BI192" s="147">
        <f t="shared" si="8"/>
        <v>0</v>
      </c>
      <c r="BJ192" s="18" t="s">
        <v>24</v>
      </c>
      <c r="BK192" s="147">
        <f t="shared" si="9"/>
        <v>0</v>
      </c>
      <c r="BL192" s="18" t="s">
        <v>148</v>
      </c>
      <c r="BM192" s="18" t="s">
        <v>355</v>
      </c>
    </row>
    <row r="193" spans="2:65" s="1" customFormat="1" ht="22.5" customHeight="1">
      <c r="B193" s="138"/>
      <c r="C193" s="157" t="s">
        <v>356</v>
      </c>
      <c r="D193" s="157" t="s">
        <v>237</v>
      </c>
      <c r="E193" s="158" t="s">
        <v>357</v>
      </c>
      <c r="F193" s="229" t="s">
        <v>358</v>
      </c>
      <c r="G193" s="229"/>
      <c r="H193" s="229"/>
      <c r="I193" s="229"/>
      <c r="J193" s="159" t="s">
        <v>268</v>
      </c>
      <c r="K193" s="160">
        <v>8</v>
      </c>
      <c r="L193" s="230"/>
      <c r="M193" s="230"/>
      <c r="N193" s="230">
        <f t="shared" si="0"/>
        <v>0</v>
      </c>
      <c r="O193" s="222"/>
      <c r="P193" s="222"/>
      <c r="Q193" s="222"/>
      <c r="R193" s="143"/>
      <c r="T193" s="144" t="s">
        <v>5</v>
      </c>
      <c r="U193" s="41" t="s">
        <v>50</v>
      </c>
      <c r="V193" s="145">
        <v>0</v>
      </c>
      <c r="W193" s="145">
        <f t="shared" si="1"/>
        <v>0</v>
      </c>
      <c r="X193" s="145">
        <v>8.8000000000000005E-3</v>
      </c>
      <c r="Y193" s="145">
        <f t="shared" si="2"/>
        <v>7.0400000000000004E-2</v>
      </c>
      <c r="Z193" s="145">
        <v>0</v>
      </c>
      <c r="AA193" s="146">
        <f t="shared" si="3"/>
        <v>0</v>
      </c>
      <c r="AR193" s="18" t="s">
        <v>183</v>
      </c>
      <c r="AT193" s="18" t="s">
        <v>237</v>
      </c>
      <c r="AU193" s="18" t="s">
        <v>106</v>
      </c>
      <c r="AY193" s="18" t="s">
        <v>143</v>
      </c>
      <c r="BE193" s="147">
        <f t="shared" si="4"/>
        <v>0</v>
      </c>
      <c r="BF193" s="147">
        <f t="shared" si="5"/>
        <v>0</v>
      </c>
      <c r="BG193" s="147">
        <f t="shared" si="6"/>
        <v>0</v>
      </c>
      <c r="BH193" s="147">
        <f t="shared" si="7"/>
        <v>0</v>
      </c>
      <c r="BI193" s="147">
        <f t="shared" si="8"/>
        <v>0</v>
      </c>
      <c r="BJ193" s="18" t="s">
        <v>24</v>
      </c>
      <c r="BK193" s="147">
        <f t="shared" si="9"/>
        <v>0</v>
      </c>
      <c r="BL193" s="18" t="s">
        <v>148</v>
      </c>
      <c r="BM193" s="18" t="s">
        <v>359</v>
      </c>
    </row>
    <row r="194" spans="2:65" s="1" customFormat="1" ht="22.5" customHeight="1">
      <c r="B194" s="138"/>
      <c r="C194" s="157" t="s">
        <v>360</v>
      </c>
      <c r="D194" s="157" t="s">
        <v>237</v>
      </c>
      <c r="E194" s="158" t="s">
        <v>361</v>
      </c>
      <c r="F194" s="229" t="s">
        <v>362</v>
      </c>
      <c r="G194" s="229"/>
      <c r="H194" s="229"/>
      <c r="I194" s="229"/>
      <c r="J194" s="159" t="s">
        <v>268</v>
      </c>
      <c r="K194" s="160">
        <v>1</v>
      </c>
      <c r="L194" s="230"/>
      <c r="M194" s="230"/>
      <c r="N194" s="230">
        <f t="shared" si="0"/>
        <v>0</v>
      </c>
      <c r="O194" s="222"/>
      <c r="P194" s="222"/>
      <c r="Q194" s="222"/>
      <c r="R194" s="143"/>
      <c r="T194" s="144" t="s">
        <v>5</v>
      </c>
      <c r="U194" s="41" t="s">
        <v>50</v>
      </c>
      <c r="V194" s="145">
        <v>0</v>
      </c>
      <c r="W194" s="145">
        <f t="shared" si="1"/>
        <v>0</v>
      </c>
      <c r="X194" s="145">
        <v>9.1999999999999998E-3</v>
      </c>
      <c r="Y194" s="145">
        <f t="shared" si="2"/>
        <v>9.1999999999999998E-3</v>
      </c>
      <c r="Z194" s="145">
        <v>0</v>
      </c>
      <c r="AA194" s="146">
        <f t="shared" si="3"/>
        <v>0</v>
      </c>
      <c r="AR194" s="18" t="s">
        <v>183</v>
      </c>
      <c r="AT194" s="18" t="s">
        <v>237</v>
      </c>
      <c r="AU194" s="18" t="s">
        <v>106</v>
      </c>
      <c r="AY194" s="18" t="s">
        <v>143</v>
      </c>
      <c r="BE194" s="147">
        <f t="shared" si="4"/>
        <v>0</v>
      </c>
      <c r="BF194" s="147">
        <f t="shared" si="5"/>
        <v>0</v>
      </c>
      <c r="BG194" s="147">
        <f t="shared" si="6"/>
        <v>0</v>
      </c>
      <c r="BH194" s="147">
        <f t="shared" si="7"/>
        <v>0</v>
      </c>
      <c r="BI194" s="147">
        <f t="shared" si="8"/>
        <v>0</v>
      </c>
      <c r="BJ194" s="18" t="s">
        <v>24</v>
      </c>
      <c r="BK194" s="147">
        <f t="shared" si="9"/>
        <v>0</v>
      </c>
      <c r="BL194" s="18" t="s">
        <v>148</v>
      </c>
      <c r="BM194" s="18" t="s">
        <v>363</v>
      </c>
    </row>
    <row r="195" spans="2:65" s="1" customFormat="1" ht="22.5" customHeight="1">
      <c r="B195" s="138"/>
      <c r="C195" s="157" t="s">
        <v>364</v>
      </c>
      <c r="D195" s="157" t="s">
        <v>237</v>
      </c>
      <c r="E195" s="158" t="s">
        <v>365</v>
      </c>
      <c r="F195" s="229" t="s">
        <v>366</v>
      </c>
      <c r="G195" s="229"/>
      <c r="H195" s="229"/>
      <c r="I195" s="229"/>
      <c r="J195" s="159" t="s">
        <v>268</v>
      </c>
      <c r="K195" s="160">
        <v>1</v>
      </c>
      <c r="L195" s="230"/>
      <c r="M195" s="230"/>
      <c r="N195" s="230">
        <f t="shared" si="0"/>
        <v>0</v>
      </c>
      <c r="O195" s="222"/>
      <c r="P195" s="222"/>
      <c r="Q195" s="222"/>
      <c r="R195" s="143"/>
      <c r="T195" s="144" t="s">
        <v>5</v>
      </c>
      <c r="U195" s="41" t="s">
        <v>50</v>
      </c>
      <c r="V195" s="145">
        <v>0</v>
      </c>
      <c r="W195" s="145">
        <f t="shared" si="1"/>
        <v>0</v>
      </c>
      <c r="X195" s="145">
        <v>9.7000000000000003E-3</v>
      </c>
      <c r="Y195" s="145">
        <f t="shared" si="2"/>
        <v>9.7000000000000003E-3</v>
      </c>
      <c r="Z195" s="145">
        <v>0</v>
      </c>
      <c r="AA195" s="146">
        <f t="shared" si="3"/>
        <v>0</v>
      </c>
      <c r="AR195" s="18" t="s">
        <v>183</v>
      </c>
      <c r="AT195" s="18" t="s">
        <v>237</v>
      </c>
      <c r="AU195" s="18" t="s">
        <v>106</v>
      </c>
      <c r="AY195" s="18" t="s">
        <v>143</v>
      </c>
      <c r="BE195" s="147">
        <f t="shared" si="4"/>
        <v>0</v>
      </c>
      <c r="BF195" s="147">
        <f t="shared" si="5"/>
        <v>0</v>
      </c>
      <c r="BG195" s="147">
        <f t="shared" si="6"/>
        <v>0</v>
      </c>
      <c r="BH195" s="147">
        <f t="shared" si="7"/>
        <v>0</v>
      </c>
      <c r="BI195" s="147">
        <f t="shared" si="8"/>
        <v>0</v>
      </c>
      <c r="BJ195" s="18" t="s">
        <v>24</v>
      </c>
      <c r="BK195" s="147">
        <f t="shared" si="9"/>
        <v>0</v>
      </c>
      <c r="BL195" s="18" t="s">
        <v>148</v>
      </c>
      <c r="BM195" s="18" t="s">
        <v>367</v>
      </c>
    </row>
    <row r="196" spans="2:65" s="1" customFormat="1" ht="31.5" customHeight="1">
      <c r="B196" s="138"/>
      <c r="C196" s="139" t="s">
        <v>368</v>
      </c>
      <c r="D196" s="139" t="s">
        <v>144</v>
      </c>
      <c r="E196" s="140" t="s">
        <v>369</v>
      </c>
      <c r="F196" s="221" t="s">
        <v>370</v>
      </c>
      <c r="G196" s="221"/>
      <c r="H196" s="221"/>
      <c r="I196" s="221"/>
      <c r="J196" s="141" t="s">
        <v>268</v>
      </c>
      <c r="K196" s="142">
        <v>13</v>
      </c>
      <c r="L196" s="222"/>
      <c r="M196" s="222"/>
      <c r="N196" s="222">
        <f t="shared" si="0"/>
        <v>0</v>
      </c>
      <c r="O196" s="222"/>
      <c r="P196" s="222"/>
      <c r="Q196" s="222"/>
      <c r="R196" s="143"/>
      <c r="T196" s="144" t="s">
        <v>5</v>
      </c>
      <c r="U196" s="41" t="s">
        <v>50</v>
      </c>
      <c r="V196" s="145">
        <v>2.2480000000000002</v>
      </c>
      <c r="W196" s="145">
        <f t="shared" si="1"/>
        <v>29.224000000000004</v>
      </c>
      <c r="X196" s="145">
        <v>9.1800000000000007E-3</v>
      </c>
      <c r="Y196" s="145">
        <f t="shared" si="2"/>
        <v>0.11934</v>
      </c>
      <c r="Z196" s="145">
        <v>0</v>
      </c>
      <c r="AA196" s="146">
        <f t="shared" si="3"/>
        <v>0</v>
      </c>
      <c r="AR196" s="18" t="s">
        <v>148</v>
      </c>
      <c r="AT196" s="18" t="s">
        <v>144</v>
      </c>
      <c r="AU196" s="18" t="s">
        <v>106</v>
      </c>
      <c r="AY196" s="18" t="s">
        <v>143</v>
      </c>
      <c r="BE196" s="147">
        <f t="shared" si="4"/>
        <v>0</v>
      </c>
      <c r="BF196" s="147">
        <f t="shared" si="5"/>
        <v>0</v>
      </c>
      <c r="BG196" s="147">
        <f t="shared" si="6"/>
        <v>0</v>
      </c>
      <c r="BH196" s="147">
        <f t="shared" si="7"/>
        <v>0</v>
      </c>
      <c r="BI196" s="147">
        <f t="shared" si="8"/>
        <v>0</v>
      </c>
      <c r="BJ196" s="18" t="s">
        <v>24</v>
      </c>
      <c r="BK196" s="147">
        <f t="shared" si="9"/>
        <v>0</v>
      </c>
      <c r="BL196" s="18" t="s">
        <v>148</v>
      </c>
      <c r="BM196" s="18" t="s">
        <v>371</v>
      </c>
    </row>
    <row r="197" spans="2:65" s="1" customFormat="1" ht="31.5" customHeight="1">
      <c r="B197" s="138"/>
      <c r="C197" s="157" t="s">
        <v>372</v>
      </c>
      <c r="D197" s="157" t="s">
        <v>237</v>
      </c>
      <c r="E197" s="158" t="s">
        <v>373</v>
      </c>
      <c r="F197" s="229" t="s">
        <v>374</v>
      </c>
      <c r="G197" s="229"/>
      <c r="H197" s="229"/>
      <c r="I197" s="229"/>
      <c r="J197" s="159" t="s">
        <v>268</v>
      </c>
      <c r="K197" s="160">
        <v>4</v>
      </c>
      <c r="L197" s="230"/>
      <c r="M197" s="230"/>
      <c r="N197" s="230">
        <f t="shared" si="0"/>
        <v>0</v>
      </c>
      <c r="O197" s="222"/>
      <c r="P197" s="222"/>
      <c r="Q197" s="222"/>
      <c r="R197" s="143"/>
      <c r="T197" s="144" t="s">
        <v>5</v>
      </c>
      <c r="U197" s="41" t="s">
        <v>50</v>
      </c>
      <c r="V197" s="145">
        <v>0</v>
      </c>
      <c r="W197" s="145">
        <f t="shared" si="1"/>
        <v>0</v>
      </c>
      <c r="X197" s="145">
        <v>0.25</v>
      </c>
      <c r="Y197" s="145">
        <f t="shared" si="2"/>
        <v>1</v>
      </c>
      <c r="Z197" s="145">
        <v>0</v>
      </c>
      <c r="AA197" s="146">
        <f t="shared" si="3"/>
        <v>0</v>
      </c>
      <c r="AR197" s="18" t="s">
        <v>183</v>
      </c>
      <c r="AT197" s="18" t="s">
        <v>237</v>
      </c>
      <c r="AU197" s="18" t="s">
        <v>106</v>
      </c>
      <c r="AY197" s="18" t="s">
        <v>143</v>
      </c>
      <c r="BE197" s="147">
        <f t="shared" si="4"/>
        <v>0</v>
      </c>
      <c r="BF197" s="147">
        <f t="shared" si="5"/>
        <v>0</v>
      </c>
      <c r="BG197" s="147">
        <f t="shared" si="6"/>
        <v>0</v>
      </c>
      <c r="BH197" s="147">
        <f t="shared" si="7"/>
        <v>0</v>
      </c>
      <c r="BI197" s="147">
        <f t="shared" si="8"/>
        <v>0</v>
      </c>
      <c r="BJ197" s="18" t="s">
        <v>24</v>
      </c>
      <c r="BK197" s="147">
        <f t="shared" si="9"/>
        <v>0</v>
      </c>
      <c r="BL197" s="18" t="s">
        <v>148</v>
      </c>
      <c r="BM197" s="18" t="s">
        <v>375</v>
      </c>
    </row>
    <row r="198" spans="2:65" s="1" customFormat="1" ht="31.5" customHeight="1">
      <c r="B198" s="138"/>
      <c r="C198" s="157" t="s">
        <v>376</v>
      </c>
      <c r="D198" s="157" t="s">
        <v>237</v>
      </c>
      <c r="E198" s="158" t="s">
        <v>377</v>
      </c>
      <c r="F198" s="229" t="s">
        <v>378</v>
      </c>
      <c r="G198" s="229"/>
      <c r="H198" s="229"/>
      <c r="I198" s="229"/>
      <c r="J198" s="159" t="s">
        <v>268</v>
      </c>
      <c r="K198" s="160">
        <v>6</v>
      </c>
      <c r="L198" s="230"/>
      <c r="M198" s="230"/>
      <c r="N198" s="230">
        <f t="shared" si="0"/>
        <v>0</v>
      </c>
      <c r="O198" s="222"/>
      <c r="P198" s="222"/>
      <c r="Q198" s="222"/>
      <c r="R198" s="143"/>
      <c r="T198" s="144" t="s">
        <v>5</v>
      </c>
      <c r="U198" s="41" t="s">
        <v>50</v>
      </c>
      <c r="V198" s="145">
        <v>0</v>
      </c>
      <c r="W198" s="145">
        <f t="shared" si="1"/>
        <v>0</v>
      </c>
      <c r="X198" s="145">
        <v>0.5</v>
      </c>
      <c r="Y198" s="145">
        <f t="shared" si="2"/>
        <v>3</v>
      </c>
      <c r="Z198" s="145">
        <v>0</v>
      </c>
      <c r="AA198" s="146">
        <f t="shared" si="3"/>
        <v>0</v>
      </c>
      <c r="AR198" s="18" t="s">
        <v>183</v>
      </c>
      <c r="AT198" s="18" t="s">
        <v>237</v>
      </c>
      <c r="AU198" s="18" t="s">
        <v>106</v>
      </c>
      <c r="AY198" s="18" t="s">
        <v>143</v>
      </c>
      <c r="BE198" s="147">
        <f t="shared" si="4"/>
        <v>0</v>
      </c>
      <c r="BF198" s="147">
        <f t="shared" si="5"/>
        <v>0</v>
      </c>
      <c r="BG198" s="147">
        <f t="shared" si="6"/>
        <v>0</v>
      </c>
      <c r="BH198" s="147">
        <f t="shared" si="7"/>
        <v>0</v>
      </c>
      <c r="BI198" s="147">
        <f t="shared" si="8"/>
        <v>0</v>
      </c>
      <c r="BJ198" s="18" t="s">
        <v>24</v>
      </c>
      <c r="BK198" s="147">
        <f t="shared" si="9"/>
        <v>0</v>
      </c>
      <c r="BL198" s="18" t="s">
        <v>148</v>
      </c>
      <c r="BM198" s="18" t="s">
        <v>379</v>
      </c>
    </row>
    <row r="199" spans="2:65" s="1" customFormat="1" ht="31.5" customHeight="1">
      <c r="B199" s="138"/>
      <c r="C199" s="157" t="s">
        <v>380</v>
      </c>
      <c r="D199" s="157" t="s">
        <v>237</v>
      </c>
      <c r="E199" s="158" t="s">
        <v>381</v>
      </c>
      <c r="F199" s="229" t="s">
        <v>382</v>
      </c>
      <c r="G199" s="229"/>
      <c r="H199" s="229"/>
      <c r="I199" s="229"/>
      <c r="J199" s="159" t="s">
        <v>268</v>
      </c>
      <c r="K199" s="160">
        <v>3</v>
      </c>
      <c r="L199" s="230"/>
      <c r="M199" s="230"/>
      <c r="N199" s="230">
        <f t="shared" si="0"/>
        <v>0</v>
      </c>
      <c r="O199" s="222"/>
      <c r="P199" s="222"/>
      <c r="Q199" s="222"/>
      <c r="R199" s="143"/>
      <c r="T199" s="144" t="s">
        <v>5</v>
      </c>
      <c r="U199" s="41" t="s">
        <v>50</v>
      </c>
      <c r="V199" s="145">
        <v>0</v>
      </c>
      <c r="W199" s="145">
        <f t="shared" si="1"/>
        <v>0</v>
      </c>
      <c r="X199" s="145">
        <v>1</v>
      </c>
      <c r="Y199" s="145">
        <f t="shared" si="2"/>
        <v>3</v>
      </c>
      <c r="Z199" s="145">
        <v>0</v>
      </c>
      <c r="AA199" s="146">
        <f t="shared" si="3"/>
        <v>0</v>
      </c>
      <c r="AR199" s="18" t="s">
        <v>183</v>
      </c>
      <c r="AT199" s="18" t="s">
        <v>237</v>
      </c>
      <c r="AU199" s="18" t="s">
        <v>106</v>
      </c>
      <c r="AY199" s="18" t="s">
        <v>143</v>
      </c>
      <c r="BE199" s="147">
        <f t="shared" si="4"/>
        <v>0</v>
      </c>
      <c r="BF199" s="147">
        <f t="shared" si="5"/>
        <v>0</v>
      </c>
      <c r="BG199" s="147">
        <f t="shared" si="6"/>
        <v>0</v>
      </c>
      <c r="BH199" s="147">
        <f t="shared" si="7"/>
        <v>0</v>
      </c>
      <c r="BI199" s="147">
        <f t="shared" si="8"/>
        <v>0</v>
      </c>
      <c r="BJ199" s="18" t="s">
        <v>24</v>
      </c>
      <c r="BK199" s="147">
        <f t="shared" si="9"/>
        <v>0</v>
      </c>
      <c r="BL199" s="18" t="s">
        <v>148</v>
      </c>
      <c r="BM199" s="18" t="s">
        <v>383</v>
      </c>
    </row>
    <row r="200" spans="2:65" s="1" customFormat="1" ht="31.5" customHeight="1">
      <c r="B200" s="138"/>
      <c r="C200" s="139" t="s">
        <v>384</v>
      </c>
      <c r="D200" s="139" t="s">
        <v>144</v>
      </c>
      <c r="E200" s="140" t="s">
        <v>385</v>
      </c>
      <c r="F200" s="221" t="s">
        <v>386</v>
      </c>
      <c r="G200" s="221"/>
      <c r="H200" s="221"/>
      <c r="I200" s="221"/>
      <c r="J200" s="141" t="s">
        <v>268</v>
      </c>
      <c r="K200" s="142">
        <v>10</v>
      </c>
      <c r="L200" s="222"/>
      <c r="M200" s="222"/>
      <c r="N200" s="222">
        <f t="shared" si="0"/>
        <v>0</v>
      </c>
      <c r="O200" s="222"/>
      <c r="P200" s="222"/>
      <c r="Q200" s="222"/>
      <c r="R200" s="143"/>
      <c r="T200" s="144" t="s">
        <v>5</v>
      </c>
      <c r="U200" s="41" t="s">
        <v>50</v>
      </c>
      <c r="V200" s="145">
        <v>2.4279999999999999</v>
      </c>
      <c r="W200" s="145">
        <f t="shared" si="1"/>
        <v>24.28</v>
      </c>
      <c r="X200" s="145">
        <v>1.1469999999999999E-2</v>
      </c>
      <c r="Y200" s="145">
        <f t="shared" si="2"/>
        <v>0.1147</v>
      </c>
      <c r="Z200" s="145">
        <v>0</v>
      </c>
      <c r="AA200" s="146">
        <f t="shared" si="3"/>
        <v>0</v>
      </c>
      <c r="AR200" s="18" t="s">
        <v>148</v>
      </c>
      <c r="AT200" s="18" t="s">
        <v>144</v>
      </c>
      <c r="AU200" s="18" t="s">
        <v>106</v>
      </c>
      <c r="AY200" s="18" t="s">
        <v>143</v>
      </c>
      <c r="BE200" s="147">
        <f t="shared" si="4"/>
        <v>0</v>
      </c>
      <c r="BF200" s="147">
        <f t="shared" si="5"/>
        <v>0</v>
      </c>
      <c r="BG200" s="147">
        <f t="shared" si="6"/>
        <v>0</v>
      </c>
      <c r="BH200" s="147">
        <f t="shared" si="7"/>
        <v>0</v>
      </c>
      <c r="BI200" s="147">
        <f t="shared" si="8"/>
        <v>0</v>
      </c>
      <c r="BJ200" s="18" t="s">
        <v>24</v>
      </c>
      <c r="BK200" s="147">
        <f t="shared" si="9"/>
        <v>0</v>
      </c>
      <c r="BL200" s="18" t="s">
        <v>148</v>
      </c>
      <c r="BM200" s="18" t="s">
        <v>387</v>
      </c>
    </row>
    <row r="201" spans="2:65" s="1" customFormat="1" ht="31.5" customHeight="1">
      <c r="B201" s="138"/>
      <c r="C201" s="157" t="s">
        <v>388</v>
      </c>
      <c r="D201" s="157" t="s">
        <v>237</v>
      </c>
      <c r="E201" s="158" t="s">
        <v>389</v>
      </c>
      <c r="F201" s="229" t="s">
        <v>390</v>
      </c>
      <c r="G201" s="229"/>
      <c r="H201" s="229"/>
      <c r="I201" s="229"/>
      <c r="J201" s="159" t="s">
        <v>268</v>
      </c>
      <c r="K201" s="160">
        <v>10</v>
      </c>
      <c r="L201" s="230"/>
      <c r="M201" s="230"/>
      <c r="N201" s="230">
        <f t="shared" si="0"/>
        <v>0</v>
      </c>
      <c r="O201" s="222"/>
      <c r="P201" s="222"/>
      <c r="Q201" s="222"/>
      <c r="R201" s="143"/>
      <c r="T201" s="144" t="s">
        <v>5</v>
      </c>
      <c r="U201" s="41" t="s">
        <v>50</v>
      </c>
      <c r="V201" s="145">
        <v>0</v>
      </c>
      <c r="W201" s="145">
        <f t="shared" si="1"/>
        <v>0</v>
      </c>
      <c r="X201" s="145">
        <v>0.54800000000000004</v>
      </c>
      <c r="Y201" s="145">
        <f t="shared" si="2"/>
        <v>5.48</v>
      </c>
      <c r="Z201" s="145">
        <v>0</v>
      </c>
      <c r="AA201" s="146">
        <f t="shared" si="3"/>
        <v>0</v>
      </c>
      <c r="AR201" s="18" t="s">
        <v>183</v>
      </c>
      <c r="AT201" s="18" t="s">
        <v>237</v>
      </c>
      <c r="AU201" s="18" t="s">
        <v>106</v>
      </c>
      <c r="AY201" s="18" t="s">
        <v>143</v>
      </c>
      <c r="BE201" s="147">
        <f t="shared" si="4"/>
        <v>0</v>
      </c>
      <c r="BF201" s="147">
        <f t="shared" si="5"/>
        <v>0</v>
      </c>
      <c r="BG201" s="147">
        <f t="shared" si="6"/>
        <v>0</v>
      </c>
      <c r="BH201" s="147">
        <f t="shared" si="7"/>
        <v>0</v>
      </c>
      <c r="BI201" s="147">
        <f t="shared" si="8"/>
        <v>0</v>
      </c>
      <c r="BJ201" s="18" t="s">
        <v>24</v>
      </c>
      <c r="BK201" s="147">
        <f t="shared" si="9"/>
        <v>0</v>
      </c>
      <c r="BL201" s="18" t="s">
        <v>148</v>
      </c>
      <c r="BM201" s="18" t="s">
        <v>391</v>
      </c>
    </row>
    <row r="202" spans="2:65" s="1" customFormat="1" ht="31.5" customHeight="1">
      <c r="B202" s="138"/>
      <c r="C202" s="139" t="s">
        <v>392</v>
      </c>
      <c r="D202" s="139" t="s">
        <v>144</v>
      </c>
      <c r="E202" s="140" t="s">
        <v>393</v>
      </c>
      <c r="F202" s="221" t="s">
        <v>394</v>
      </c>
      <c r="G202" s="221"/>
      <c r="H202" s="221"/>
      <c r="I202" s="221"/>
      <c r="J202" s="141" t="s">
        <v>268</v>
      </c>
      <c r="K202" s="142">
        <v>10</v>
      </c>
      <c r="L202" s="222"/>
      <c r="M202" s="222"/>
      <c r="N202" s="222">
        <f t="shared" si="0"/>
        <v>0</v>
      </c>
      <c r="O202" s="222"/>
      <c r="P202" s="222"/>
      <c r="Q202" s="222"/>
      <c r="R202" s="143"/>
      <c r="T202" s="144" t="s">
        <v>5</v>
      </c>
      <c r="U202" s="41" t="s">
        <v>50</v>
      </c>
      <c r="V202" s="145">
        <v>3.286</v>
      </c>
      <c r="W202" s="145">
        <f t="shared" si="1"/>
        <v>32.86</v>
      </c>
      <c r="X202" s="145">
        <v>2.7529999999999999E-2</v>
      </c>
      <c r="Y202" s="145">
        <f t="shared" si="2"/>
        <v>0.27529999999999999</v>
      </c>
      <c r="Z202" s="145">
        <v>0</v>
      </c>
      <c r="AA202" s="146">
        <f t="shared" si="3"/>
        <v>0</v>
      </c>
      <c r="AR202" s="18" t="s">
        <v>148</v>
      </c>
      <c r="AT202" s="18" t="s">
        <v>144</v>
      </c>
      <c r="AU202" s="18" t="s">
        <v>106</v>
      </c>
      <c r="AY202" s="18" t="s">
        <v>143</v>
      </c>
      <c r="BE202" s="147">
        <f t="shared" si="4"/>
        <v>0</v>
      </c>
      <c r="BF202" s="147">
        <f t="shared" si="5"/>
        <v>0</v>
      </c>
      <c r="BG202" s="147">
        <f t="shared" si="6"/>
        <v>0</v>
      </c>
      <c r="BH202" s="147">
        <f t="shared" si="7"/>
        <v>0</v>
      </c>
      <c r="BI202" s="147">
        <f t="shared" si="8"/>
        <v>0</v>
      </c>
      <c r="BJ202" s="18" t="s">
        <v>24</v>
      </c>
      <c r="BK202" s="147">
        <f t="shared" si="9"/>
        <v>0</v>
      </c>
      <c r="BL202" s="18" t="s">
        <v>148</v>
      </c>
      <c r="BM202" s="18" t="s">
        <v>395</v>
      </c>
    </row>
    <row r="203" spans="2:65" s="1" customFormat="1" ht="22.5" customHeight="1">
      <c r="B203" s="138"/>
      <c r="C203" s="157" t="s">
        <v>396</v>
      </c>
      <c r="D203" s="157" t="s">
        <v>237</v>
      </c>
      <c r="E203" s="158" t="s">
        <v>397</v>
      </c>
      <c r="F203" s="229" t="s">
        <v>398</v>
      </c>
      <c r="G203" s="229"/>
      <c r="H203" s="229"/>
      <c r="I203" s="229"/>
      <c r="J203" s="159" t="s">
        <v>268</v>
      </c>
      <c r="K203" s="160">
        <v>10</v>
      </c>
      <c r="L203" s="230"/>
      <c r="M203" s="230"/>
      <c r="N203" s="230">
        <f t="shared" si="0"/>
        <v>0</v>
      </c>
      <c r="O203" s="222"/>
      <c r="P203" s="222"/>
      <c r="Q203" s="222"/>
      <c r="R203" s="143"/>
      <c r="T203" s="144" t="s">
        <v>5</v>
      </c>
      <c r="U203" s="41" t="s">
        <v>50</v>
      </c>
      <c r="V203" s="145">
        <v>0</v>
      </c>
      <c r="W203" s="145">
        <f t="shared" si="1"/>
        <v>0</v>
      </c>
      <c r="X203" s="145">
        <v>1.35</v>
      </c>
      <c r="Y203" s="145">
        <f t="shared" si="2"/>
        <v>13.5</v>
      </c>
      <c r="Z203" s="145">
        <v>0</v>
      </c>
      <c r="AA203" s="146">
        <f t="shared" si="3"/>
        <v>0</v>
      </c>
      <c r="AR203" s="18" t="s">
        <v>183</v>
      </c>
      <c r="AT203" s="18" t="s">
        <v>237</v>
      </c>
      <c r="AU203" s="18" t="s">
        <v>106</v>
      </c>
      <c r="AY203" s="18" t="s">
        <v>143</v>
      </c>
      <c r="BE203" s="147">
        <f t="shared" si="4"/>
        <v>0</v>
      </c>
      <c r="BF203" s="147">
        <f t="shared" si="5"/>
        <v>0</v>
      </c>
      <c r="BG203" s="147">
        <f t="shared" si="6"/>
        <v>0</v>
      </c>
      <c r="BH203" s="147">
        <f t="shared" si="7"/>
        <v>0</v>
      </c>
      <c r="BI203" s="147">
        <f t="shared" si="8"/>
        <v>0</v>
      </c>
      <c r="BJ203" s="18" t="s">
        <v>24</v>
      </c>
      <c r="BK203" s="147">
        <f t="shared" si="9"/>
        <v>0</v>
      </c>
      <c r="BL203" s="18" t="s">
        <v>148</v>
      </c>
      <c r="BM203" s="18" t="s">
        <v>399</v>
      </c>
    </row>
    <row r="204" spans="2:65" s="1" customFormat="1" ht="22.5" customHeight="1">
      <c r="B204" s="138"/>
      <c r="C204" s="139" t="s">
        <v>400</v>
      </c>
      <c r="D204" s="139" t="s">
        <v>144</v>
      </c>
      <c r="E204" s="140" t="s">
        <v>401</v>
      </c>
      <c r="F204" s="221" t="s">
        <v>402</v>
      </c>
      <c r="G204" s="221"/>
      <c r="H204" s="221"/>
      <c r="I204" s="221"/>
      <c r="J204" s="141" t="s">
        <v>268</v>
      </c>
      <c r="K204" s="142">
        <v>14</v>
      </c>
      <c r="L204" s="222"/>
      <c r="M204" s="222"/>
      <c r="N204" s="222">
        <f t="shared" si="0"/>
        <v>0</v>
      </c>
      <c r="O204" s="222"/>
      <c r="P204" s="222"/>
      <c r="Q204" s="222"/>
      <c r="R204" s="143"/>
      <c r="T204" s="144" t="s">
        <v>5</v>
      </c>
      <c r="U204" s="41" t="s">
        <v>50</v>
      </c>
      <c r="V204" s="145">
        <v>0</v>
      </c>
      <c r="W204" s="145">
        <f t="shared" si="1"/>
        <v>0</v>
      </c>
      <c r="X204" s="145">
        <v>0</v>
      </c>
      <c r="Y204" s="145">
        <f t="shared" si="2"/>
        <v>0</v>
      </c>
      <c r="Z204" s="145">
        <v>0</v>
      </c>
      <c r="AA204" s="146">
        <f t="shared" si="3"/>
        <v>0</v>
      </c>
      <c r="AR204" s="18" t="s">
        <v>148</v>
      </c>
      <c r="AT204" s="18" t="s">
        <v>144</v>
      </c>
      <c r="AU204" s="18" t="s">
        <v>106</v>
      </c>
      <c r="AY204" s="18" t="s">
        <v>143</v>
      </c>
      <c r="BE204" s="147">
        <f t="shared" si="4"/>
        <v>0</v>
      </c>
      <c r="BF204" s="147">
        <f t="shared" si="5"/>
        <v>0</v>
      </c>
      <c r="BG204" s="147">
        <f t="shared" si="6"/>
        <v>0</v>
      </c>
      <c r="BH204" s="147">
        <f t="shared" si="7"/>
        <v>0</v>
      </c>
      <c r="BI204" s="147">
        <f t="shared" si="8"/>
        <v>0</v>
      </c>
      <c r="BJ204" s="18" t="s">
        <v>24</v>
      </c>
      <c r="BK204" s="147">
        <f t="shared" si="9"/>
        <v>0</v>
      </c>
      <c r="BL204" s="18" t="s">
        <v>148</v>
      </c>
      <c r="BM204" s="18" t="s">
        <v>403</v>
      </c>
    </row>
    <row r="205" spans="2:65" s="1" customFormat="1" ht="31.5" customHeight="1">
      <c r="B205" s="138"/>
      <c r="C205" s="157" t="s">
        <v>404</v>
      </c>
      <c r="D205" s="157" t="s">
        <v>237</v>
      </c>
      <c r="E205" s="158" t="s">
        <v>405</v>
      </c>
      <c r="F205" s="229" t="s">
        <v>406</v>
      </c>
      <c r="G205" s="229"/>
      <c r="H205" s="229"/>
      <c r="I205" s="229"/>
      <c r="J205" s="159" t="s">
        <v>268</v>
      </c>
      <c r="K205" s="160">
        <v>1</v>
      </c>
      <c r="L205" s="230"/>
      <c r="M205" s="230"/>
      <c r="N205" s="230">
        <f t="shared" si="0"/>
        <v>0</v>
      </c>
      <c r="O205" s="222"/>
      <c r="P205" s="222"/>
      <c r="Q205" s="222"/>
      <c r="R205" s="143"/>
      <c r="T205" s="144" t="s">
        <v>5</v>
      </c>
      <c r="U205" s="41" t="s">
        <v>50</v>
      </c>
      <c r="V205" s="145">
        <v>0</v>
      </c>
      <c r="W205" s="145">
        <f t="shared" si="1"/>
        <v>0</v>
      </c>
      <c r="X205" s="145">
        <v>3.9E-2</v>
      </c>
      <c r="Y205" s="145">
        <f t="shared" si="2"/>
        <v>3.9E-2</v>
      </c>
      <c r="Z205" s="145">
        <v>0</v>
      </c>
      <c r="AA205" s="146">
        <f t="shared" si="3"/>
        <v>0</v>
      </c>
      <c r="AR205" s="18" t="s">
        <v>183</v>
      </c>
      <c r="AT205" s="18" t="s">
        <v>237</v>
      </c>
      <c r="AU205" s="18" t="s">
        <v>106</v>
      </c>
      <c r="AY205" s="18" t="s">
        <v>143</v>
      </c>
      <c r="BE205" s="147">
        <f t="shared" si="4"/>
        <v>0</v>
      </c>
      <c r="BF205" s="147">
        <f t="shared" si="5"/>
        <v>0</v>
      </c>
      <c r="BG205" s="147">
        <f t="shared" si="6"/>
        <v>0</v>
      </c>
      <c r="BH205" s="147">
        <f t="shared" si="7"/>
        <v>0</v>
      </c>
      <c r="BI205" s="147">
        <f t="shared" si="8"/>
        <v>0</v>
      </c>
      <c r="BJ205" s="18" t="s">
        <v>24</v>
      </c>
      <c r="BK205" s="147">
        <f t="shared" si="9"/>
        <v>0</v>
      </c>
      <c r="BL205" s="18" t="s">
        <v>148</v>
      </c>
      <c r="BM205" s="18" t="s">
        <v>407</v>
      </c>
    </row>
    <row r="206" spans="2:65" s="1" customFormat="1" ht="31.5" customHeight="1">
      <c r="B206" s="138"/>
      <c r="C206" s="157" t="s">
        <v>408</v>
      </c>
      <c r="D206" s="157" t="s">
        <v>237</v>
      </c>
      <c r="E206" s="158" t="s">
        <v>409</v>
      </c>
      <c r="F206" s="229" t="s">
        <v>410</v>
      </c>
      <c r="G206" s="229"/>
      <c r="H206" s="229"/>
      <c r="I206" s="229"/>
      <c r="J206" s="159" t="s">
        <v>268</v>
      </c>
      <c r="K206" s="160">
        <v>8</v>
      </c>
      <c r="L206" s="230"/>
      <c r="M206" s="230"/>
      <c r="N206" s="230">
        <f t="shared" si="0"/>
        <v>0</v>
      </c>
      <c r="O206" s="222"/>
      <c r="P206" s="222"/>
      <c r="Q206" s="222"/>
      <c r="R206" s="143"/>
      <c r="T206" s="144" t="s">
        <v>5</v>
      </c>
      <c r="U206" s="41" t="s">
        <v>50</v>
      </c>
      <c r="V206" s="145">
        <v>0</v>
      </c>
      <c r="W206" s="145">
        <f t="shared" si="1"/>
        <v>0</v>
      </c>
      <c r="X206" s="145">
        <v>5.0999999999999997E-2</v>
      </c>
      <c r="Y206" s="145">
        <f t="shared" si="2"/>
        <v>0.40799999999999997</v>
      </c>
      <c r="Z206" s="145">
        <v>0</v>
      </c>
      <c r="AA206" s="146">
        <f t="shared" si="3"/>
        <v>0</v>
      </c>
      <c r="AR206" s="18" t="s">
        <v>183</v>
      </c>
      <c r="AT206" s="18" t="s">
        <v>237</v>
      </c>
      <c r="AU206" s="18" t="s">
        <v>106</v>
      </c>
      <c r="AY206" s="18" t="s">
        <v>143</v>
      </c>
      <c r="BE206" s="147">
        <f t="shared" si="4"/>
        <v>0</v>
      </c>
      <c r="BF206" s="147">
        <f t="shared" si="5"/>
        <v>0</v>
      </c>
      <c r="BG206" s="147">
        <f t="shared" si="6"/>
        <v>0</v>
      </c>
      <c r="BH206" s="147">
        <f t="shared" si="7"/>
        <v>0</v>
      </c>
      <c r="BI206" s="147">
        <f t="shared" si="8"/>
        <v>0</v>
      </c>
      <c r="BJ206" s="18" t="s">
        <v>24</v>
      </c>
      <c r="BK206" s="147">
        <f t="shared" si="9"/>
        <v>0</v>
      </c>
      <c r="BL206" s="18" t="s">
        <v>148</v>
      </c>
      <c r="BM206" s="18" t="s">
        <v>411</v>
      </c>
    </row>
    <row r="207" spans="2:65" s="1" customFormat="1" ht="31.5" customHeight="1">
      <c r="B207" s="138"/>
      <c r="C207" s="157" t="s">
        <v>412</v>
      </c>
      <c r="D207" s="157" t="s">
        <v>237</v>
      </c>
      <c r="E207" s="158" t="s">
        <v>413</v>
      </c>
      <c r="F207" s="229" t="s">
        <v>414</v>
      </c>
      <c r="G207" s="229"/>
      <c r="H207" s="229"/>
      <c r="I207" s="229"/>
      <c r="J207" s="159" t="s">
        <v>268</v>
      </c>
      <c r="K207" s="160">
        <v>5</v>
      </c>
      <c r="L207" s="230"/>
      <c r="M207" s="230"/>
      <c r="N207" s="230">
        <f t="shared" si="0"/>
        <v>0</v>
      </c>
      <c r="O207" s="222"/>
      <c r="P207" s="222"/>
      <c r="Q207" s="222"/>
      <c r="R207" s="143"/>
      <c r="T207" s="144" t="s">
        <v>5</v>
      </c>
      <c r="U207" s="41" t="s">
        <v>50</v>
      </c>
      <c r="V207" s="145">
        <v>0</v>
      </c>
      <c r="W207" s="145">
        <f t="shared" si="1"/>
        <v>0</v>
      </c>
      <c r="X207" s="145">
        <v>6.4000000000000001E-2</v>
      </c>
      <c r="Y207" s="145">
        <f t="shared" si="2"/>
        <v>0.32</v>
      </c>
      <c r="Z207" s="145">
        <v>0</v>
      </c>
      <c r="AA207" s="146">
        <f t="shared" si="3"/>
        <v>0</v>
      </c>
      <c r="AR207" s="18" t="s">
        <v>183</v>
      </c>
      <c r="AT207" s="18" t="s">
        <v>237</v>
      </c>
      <c r="AU207" s="18" t="s">
        <v>106</v>
      </c>
      <c r="AY207" s="18" t="s">
        <v>143</v>
      </c>
      <c r="BE207" s="147">
        <f t="shared" si="4"/>
        <v>0</v>
      </c>
      <c r="BF207" s="147">
        <f t="shared" si="5"/>
        <v>0</v>
      </c>
      <c r="BG207" s="147">
        <f t="shared" si="6"/>
        <v>0</v>
      </c>
      <c r="BH207" s="147">
        <f t="shared" si="7"/>
        <v>0</v>
      </c>
      <c r="BI207" s="147">
        <f t="shared" si="8"/>
        <v>0</v>
      </c>
      <c r="BJ207" s="18" t="s">
        <v>24</v>
      </c>
      <c r="BK207" s="147">
        <f t="shared" si="9"/>
        <v>0</v>
      </c>
      <c r="BL207" s="18" t="s">
        <v>148</v>
      </c>
      <c r="BM207" s="18" t="s">
        <v>415</v>
      </c>
    </row>
    <row r="208" spans="2:65" s="1" customFormat="1" ht="31.5" customHeight="1">
      <c r="B208" s="138"/>
      <c r="C208" s="139" t="s">
        <v>416</v>
      </c>
      <c r="D208" s="139" t="s">
        <v>144</v>
      </c>
      <c r="E208" s="140" t="s">
        <v>417</v>
      </c>
      <c r="F208" s="221" t="s">
        <v>418</v>
      </c>
      <c r="G208" s="221"/>
      <c r="H208" s="221"/>
      <c r="I208" s="221"/>
      <c r="J208" s="141" t="s">
        <v>268</v>
      </c>
      <c r="K208" s="142">
        <v>16</v>
      </c>
      <c r="L208" s="222"/>
      <c r="M208" s="222"/>
      <c r="N208" s="222">
        <f t="shared" si="0"/>
        <v>0</v>
      </c>
      <c r="O208" s="222"/>
      <c r="P208" s="222"/>
      <c r="Q208" s="222"/>
      <c r="R208" s="143"/>
      <c r="T208" s="144" t="s">
        <v>5</v>
      </c>
      <c r="U208" s="41" t="s">
        <v>50</v>
      </c>
      <c r="V208" s="145">
        <v>4.1980000000000004</v>
      </c>
      <c r="W208" s="145">
        <f t="shared" si="1"/>
        <v>67.168000000000006</v>
      </c>
      <c r="X208" s="145">
        <v>0.34089999999999998</v>
      </c>
      <c r="Y208" s="145">
        <f t="shared" si="2"/>
        <v>5.4543999999999997</v>
      </c>
      <c r="Z208" s="145">
        <v>0</v>
      </c>
      <c r="AA208" s="146">
        <f t="shared" si="3"/>
        <v>0</v>
      </c>
      <c r="AR208" s="18" t="s">
        <v>148</v>
      </c>
      <c r="AT208" s="18" t="s">
        <v>144</v>
      </c>
      <c r="AU208" s="18" t="s">
        <v>106</v>
      </c>
      <c r="AY208" s="18" t="s">
        <v>143</v>
      </c>
      <c r="BE208" s="147">
        <f t="shared" si="4"/>
        <v>0</v>
      </c>
      <c r="BF208" s="147">
        <f t="shared" si="5"/>
        <v>0</v>
      </c>
      <c r="BG208" s="147">
        <f t="shared" si="6"/>
        <v>0</v>
      </c>
      <c r="BH208" s="147">
        <f t="shared" si="7"/>
        <v>0</v>
      </c>
      <c r="BI208" s="147">
        <f t="shared" si="8"/>
        <v>0</v>
      </c>
      <c r="BJ208" s="18" t="s">
        <v>24</v>
      </c>
      <c r="BK208" s="147">
        <f t="shared" si="9"/>
        <v>0</v>
      </c>
      <c r="BL208" s="18" t="s">
        <v>148</v>
      </c>
      <c r="BM208" s="18" t="s">
        <v>419</v>
      </c>
    </row>
    <row r="209" spans="2:65" s="1" customFormat="1" ht="31.5" customHeight="1">
      <c r="B209" s="138"/>
      <c r="C209" s="157" t="s">
        <v>420</v>
      </c>
      <c r="D209" s="157" t="s">
        <v>237</v>
      </c>
      <c r="E209" s="158" t="s">
        <v>421</v>
      </c>
      <c r="F209" s="229" t="s">
        <v>422</v>
      </c>
      <c r="G209" s="229"/>
      <c r="H209" s="229"/>
      <c r="I209" s="229"/>
      <c r="J209" s="159" t="s">
        <v>268</v>
      </c>
      <c r="K209" s="160">
        <v>16</v>
      </c>
      <c r="L209" s="230"/>
      <c r="M209" s="230"/>
      <c r="N209" s="230">
        <f t="shared" si="0"/>
        <v>0</v>
      </c>
      <c r="O209" s="222"/>
      <c r="P209" s="222"/>
      <c r="Q209" s="222"/>
      <c r="R209" s="143"/>
      <c r="T209" s="144" t="s">
        <v>5</v>
      </c>
      <c r="U209" s="41" t="s">
        <v>50</v>
      </c>
      <c r="V209" s="145">
        <v>0</v>
      </c>
      <c r="W209" s="145">
        <f t="shared" si="1"/>
        <v>0</v>
      </c>
      <c r="X209" s="145">
        <v>9.7000000000000003E-2</v>
      </c>
      <c r="Y209" s="145">
        <f t="shared" si="2"/>
        <v>1.552</v>
      </c>
      <c r="Z209" s="145">
        <v>0</v>
      </c>
      <c r="AA209" s="146">
        <f t="shared" si="3"/>
        <v>0</v>
      </c>
      <c r="AR209" s="18" t="s">
        <v>183</v>
      </c>
      <c r="AT209" s="18" t="s">
        <v>237</v>
      </c>
      <c r="AU209" s="18" t="s">
        <v>106</v>
      </c>
      <c r="AY209" s="18" t="s">
        <v>143</v>
      </c>
      <c r="BE209" s="147">
        <f t="shared" si="4"/>
        <v>0</v>
      </c>
      <c r="BF209" s="147">
        <f t="shared" si="5"/>
        <v>0</v>
      </c>
      <c r="BG209" s="147">
        <f t="shared" si="6"/>
        <v>0</v>
      </c>
      <c r="BH209" s="147">
        <f t="shared" si="7"/>
        <v>0</v>
      </c>
      <c r="BI209" s="147">
        <f t="shared" si="8"/>
        <v>0</v>
      </c>
      <c r="BJ209" s="18" t="s">
        <v>24</v>
      </c>
      <c r="BK209" s="147">
        <f t="shared" si="9"/>
        <v>0</v>
      </c>
      <c r="BL209" s="18" t="s">
        <v>148</v>
      </c>
      <c r="BM209" s="18" t="s">
        <v>423</v>
      </c>
    </row>
    <row r="210" spans="2:65" s="1" customFormat="1" ht="31.5" customHeight="1">
      <c r="B210" s="138"/>
      <c r="C210" s="157" t="s">
        <v>424</v>
      </c>
      <c r="D210" s="157" t="s">
        <v>237</v>
      </c>
      <c r="E210" s="158" t="s">
        <v>425</v>
      </c>
      <c r="F210" s="229" t="s">
        <v>426</v>
      </c>
      <c r="G210" s="229"/>
      <c r="H210" s="229"/>
      <c r="I210" s="229"/>
      <c r="J210" s="159" t="s">
        <v>268</v>
      </c>
      <c r="K210" s="160">
        <v>16</v>
      </c>
      <c r="L210" s="230"/>
      <c r="M210" s="230"/>
      <c r="N210" s="230">
        <f t="shared" si="0"/>
        <v>0</v>
      </c>
      <c r="O210" s="222"/>
      <c r="P210" s="222"/>
      <c r="Q210" s="222"/>
      <c r="R210" s="143"/>
      <c r="T210" s="144" t="s">
        <v>5</v>
      </c>
      <c r="U210" s="41" t="s">
        <v>50</v>
      </c>
      <c r="V210" s="145">
        <v>0</v>
      </c>
      <c r="W210" s="145">
        <f t="shared" si="1"/>
        <v>0</v>
      </c>
      <c r="X210" s="145">
        <v>0.111</v>
      </c>
      <c r="Y210" s="145">
        <f t="shared" si="2"/>
        <v>1.776</v>
      </c>
      <c r="Z210" s="145">
        <v>0</v>
      </c>
      <c r="AA210" s="146">
        <f t="shared" si="3"/>
        <v>0</v>
      </c>
      <c r="AR210" s="18" t="s">
        <v>183</v>
      </c>
      <c r="AT210" s="18" t="s">
        <v>237</v>
      </c>
      <c r="AU210" s="18" t="s">
        <v>106</v>
      </c>
      <c r="AY210" s="18" t="s">
        <v>143</v>
      </c>
      <c r="BE210" s="147">
        <f t="shared" si="4"/>
        <v>0</v>
      </c>
      <c r="BF210" s="147">
        <f t="shared" si="5"/>
        <v>0</v>
      </c>
      <c r="BG210" s="147">
        <f t="shared" si="6"/>
        <v>0</v>
      </c>
      <c r="BH210" s="147">
        <f t="shared" si="7"/>
        <v>0</v>
      </c>
      <c r="BI210" s="147">
        <f t="shared" si="8"/>
        <v>0</v>
      </c>
      <c r="BJ210" s="18" t="s">
        <v>24</v>
      </c>
      <c r="BK210" s="147">
        <f t="shared" si="9"/>
        <v>0</v>
      </c>
      <c r="BL210" s="18" t="s">
        <v>148</v>
      </c>
      <c r="BM210" s="18" t="s">
        <v>427</v>
      </c>
    </row>
    <row r="211" spans="2:65" s="1" customFormat="1" ht="31.5" customHeight="1">
      <c r="B211" s="138"/>
      <c r="C211" s="157" t="s">
        <v>428</v>
      </c>
      <c r="D211" s="157" t="s">
        <v>237</v>
      </c>
      <c r="E211" s="158" t="s">
        <v>429</v>
      </c>
      <c r="F211" s="229" t="s">
        <v>430</v>
      </c>
      <c r="G211" s="229"/>
      <c r="H211" s="229"/>
      <c r="I211" s="229"/>
      <c r="J211" s="159" t="s">
        <v>268</v>
      </c>
      <c r="K211" s="160">
        <v>16</v>
      </c>
      <c r="L211" s="230"/>
      <c r="M211" s="230"/>
      <c r="N211" s="230">
        <f t="shared" si="0"/>
        <v>0</v>
      </c>
      <c r="O211" s="222"/>
      <c r="P211" s="222"/>
      <c r="Q211" s="222"/>
      <c r="R211" s="143"/>
      <c r="T211" s="144" t="s">
        <v>5</v>
      </c>
      <c r="U211" s="41" t="s">
        <v>50</v>
      </c>
      <c r="V211" s="145">
        <v>0</v>
      </c>
      <c r="W211" s="145">
        <f t="shared" si="1"/>
        <v>0</v>
      </c>
      <c r="X211" s="145">
        <v>2.7E-2</v>
      </c>
      <c r="Y211" s="145">
        <f t="shared" si="2"/>
        <v>0.432</v>
      </c>
      <c r="Z211" s="145">
        <v>0</v>
      </c>
      <c r="AA211" s="146">
        <f t="shared" si="3"/>
        <v>0</v>
      </c>
      <c r="AR211" s="18" t="s">
        <v>183</v>
      </c>
      <c r="AT211" s="18" t="s">
        <v>237</v>
      </c>
      <c r="AU211" s="18" t="s">
        <v>106</v>
      </c>
      <c r="AY211" s="18" t="s">
        <v>143</v>
      </c>
      <c r="BE211" s="147">
        <f t="shared" si="4"/>
        <v>0</v>
      </c>
      <c r="BF211" s="147">
        <f t="shared" si="5"/>
        <v>0</v>
      </c>
      <c r="BG211" s="147">
        <f t="shared" si="6"/>
        <v>0</v>
      </c>
      <c r="BH211" s="147">
        <f t="shared" si="7"/>
        <v>0</v>
      </c>
      <c r="BI211" s="147">
        <f t="shared" si="8"/>
        <v>0</v>
      </c>
      <c r="BJ211" s="18" t="s">
        <v>24</v>
      </c>
      <c r="BK211" s="147">
        <f t="shared" si="9"/>
        <v>0</v>
      </c>
      <c r="BL211" s="18" t="s">
        <v>148</v>
      </c>
      <c r="BM211" s="18" t="s">
        <v>431</v>
      </c>
    </row>
    <row r="212" spans="2:65" s="1" customFormat="1" ht="22.5" customHeight="1">
      <c r="B212" s="138"/>
      <c r="C212" s="157" t="s">
        <v>432</v>
      </c>
      <c r="D212" s="157" t="s">
        <v>237</v>
      </c>
      <c r="E212" s="158" t="s">
        <v>433</v>
      </c>
      <c r="F212" s="229" t="s">
        <v>434</v>
      </c>
      <c r="G212" s="229"/>
      <c r="H212" s="229"/>
      <c r="I212" s="229"/>
      <c r="J212" s="159" t="s">
        <v>268</v>
      </c>
      <c r="K212" s="160">
        <v>16</v>
      </c>
      <c r="L212" s="230"/>
      <c r="M212" s="230"/>
      <c r="N212" s="230">
        <f t="shared" si="0"/>
        <v>0</v>
      </c>
      <c r="O212" s="222"/>
      <c r="P212" s="222"/>
      <c r="Q212" s="222"/>
      <c r="R212" s="143"/>
      <c r="T212" s="144" t="s">
        <v>5</v>
      </c>
      <c r="U212" s="41" t="s">
        <v>50</v>
      </c>
      <c r="V212" s="145">
        <v>0</v>
      </c>
      <c r="W212" s="145">
        <f t="shared" si="1"/>
        <v>0</v>
      </c>
      <c r="X212" s="145">
        <v>5.8000000000000003E-2</v>
      </c>
      <c r="Y212" s="145">
        <f t="shared" si="2"/>
        <v>0.92800000000000005</v>
      </c>
      <c r="Z212" s="145">
        <v>0</v>
      </c>
      <c r="AA212" s="146">
        <f t="shared" si="3"/>
        <v>0</v>
      </c>
      <c r="AR212" s="18" t="s">
        <v>183</v>
      </c>
      <c r="AT212" s="18" t="s">
        <v>237</v>
      </c>
      <c r="AU212" s="18" t="s">
        <v>106</v>
      </c>
      <c r="AY212" s="18" t="s">
        <v>143</v>
      </c>
      <c r="BE212" s="147">
        <f t="shared" si="4"/>
        <v>0</v>
      </c>
      <c r="BF212" s="147">
        <f t="shared" si="5"/>
        <v>0</v>
      </c>
      <c r="BG212" s="147">
        <f t="shared" si="6"/>
        <v>0</v>
      </c>
      <c r="BH212" s="147">
        <f t="shared" si="7"/>
        <v>0</v>
      </c>
      <c r="BI212" s="147">
        <f t="shared" si="8"/>
        <v>0</v>
      </c>
      <c r="BJ212" s="18" t="s">
        <v>24</v>
      </c>
      <c r="BK212" s="147">
        <f t="shared" si="9"/>
        <v>0</v>
      </c>
      <c r="BL212" s="18" t="s">
        <v>148</v>
      </c>
      <c r="BM212" s="18" t="s">
        <v>435</v>
      </c>
    </row>
    <row r="213" spans="2:65" s="1" customFormat="1" ht="22.5" customHeight="1">
      <c r="B213" s="138"/>
      <c r="C213" s="157" t="s">
        <v>436</v>
      </c>
      <c r="D213" s="157" t="s">
        <v>237</v>
      </c>
      <c r="E213" s="158" t="s">
        <v>437</v>
      </c>
      <c r="F213" s="229" t="s">
        <v>438</v>
      </c>
      <c r="G213" s="229"/>
      <c r="H213" s="229"/>
      <c r="I213" s="229"/>
      <c r="J213" s="159" t="s">
        <v>268</v>
      </c>
      <c r="K213" s="160">
        <v>16</v>
      </c>
      <c r="L213" s="230"/>
      <c r="M213" s="230"/>
      <c r="N213" s="230">
        <f t="shared" si="0"/>
        <v>0</v>
      </c>
      <c r="O213" s="222"/>
      <c r="P213" s="222"/>
      <c r="Q213" s="222"/>
      <c r="R213" s="143"/>
      <c r="T213" s="144" t="s">
        <v>5</v>
      </c>
      <c r="U213" s="41" t="s">
        <v>50</v>
      </c>
      <c r="V213" s="145">
        <v>0</v>
      </c>
      <c r="W213" s="145">
        <f t="shared" si="1"/>
        <v>0</v>
      </c>
      <c r="X213" s="145">
        <v>6.0000000000000001E-3</v>
      </c>
      <c r="Y213" s="145">
        <f t="shared" si="2"/>
        <v>9.6000000000000002E-2</v>
      </c>
      <c r="Z213" s="145">
        <v>0</v>
      </c>
      <c r="AA213" s="146">
        <f t="shared" si="3"/>
        <v>0</v>
      </c>
      <c r="AR213" s="18" t="s">
        <v>183</v>
      </c>
      <c r="AT213" s="18" t="s">
        <v>237</v>
      </c>
      <c r="AU213" s="18" t="s">
        <v>106</v>
      </c>
      <c r="AY213" s="18" t="s">
        <v>143</v>
      </c>
      <c r="BE213" s="147">
        <f t="shared" si="4"/>
        <v>0</v>
      </c>
      <c r="BF213" s="147">
        <f t="shared" si="5"/>
        <v>0</v>
      </c>
      <c r="BG213" s="147">
        <f t="shared" si="6"/>
        <v>0</v>
      </c>
      <c r="BH213" s="147">
        <f t="shared" si="7"/>
        <v>0</v>
      </c>
      <c r="BI213" s="147">
        <f t="shared" si="8"/>
        <v>0</v>
      </c>
      <c r="BJ213" s="18" t="s">
        <v>24</v>
      </c>
      <c r="BK213" s="147">
        <f t="shared" si="9"/>
        <v>0</v>
      </c>
      <c r="BL213" s="18" t="s">
        <v>148</v>
      </c>
      <c r="BM213" s="18" t="s">
        <v>439</v>
      </c>
    </row>
    <row r="214" spans="2:65" s="1" customFormat="1" ht="31.5" customHeight="1">
      <c r="B214" s="138"/>
      <c r="C214" s="139" t="s">
        <v>440</v>
      </c>
      <c r="D214" s="139" t="s">
        <v>144</v>
      </c>
      <c r="E214" s="140" t="s">
        <v>441</v>
      </c>
      <c r="F214" s="221" t="s">
        <v>442</v>
      </c>
      <c r="G214" s="221"/>
      <c r="H214" s="221"/>
      <c r="I214" s="221"/>
      <c r="J214" s="141" t="s">
        <v>268</v>
      </c>
      <c r="K214" s="142">
        <v>10</v>
      </c>
      <c r="L214" s="222"/>
      <c r="M214" s="222"/>
      <c r="N214" s="222">
        <f t="shared" si="0"/>
        <v>0</v>
      </c>
      <c r="O214" s="222"/>
      <c r="P214" s="222"/>
      <c r="Q214" s="222"/>
      <c r="R214" s="143"/>
      <c r="T214" s="144" t="s">
        <v>5</v>
      </c>
      <c r="U214" s="41" t="s">
        <v>50</v>
      </c>
      <c r="V214" s="145">
        <v>1.694</v>
      </c>
      <c r="W214" s="145">
        <f t="shared" si="1"/>
        <v>16.939999999999998</v>
      </c>
      <c r="X214" s="145">
        <v>7.0200000000000002E-3</v>
      </c>
      <c r="Y214" s="145">
        <f t="shared" si="2"/>
        <v>7.0199999999999999E-2</v>
      </c>
      <c r="Z214" s="145">
        <v>0</v>
      </c>
      <c r="AA214" s="146">
        <f t="shared" si="3"/>
        <v>0</v>
      </c>
      <c r="AR214" s="18" t="s">
        <v>148</v>
      </c>
      <c r="AT214" s="18" t="s">
        <v>144</v>
      </c>
      <c r="AU214" s="18" t="s">
        <v>106</v>
      </c>
      <c r="AY214" s="18" t="s">
        <v>143</v>
      </c>
      <c r="BE214" s="147">
        <f t="shared" si="4"/>
        <v>0</v>
      </c>
      <c r="BF214" s="147">
        <f t="shared" si="5"/>
        <v>0</v>
      </c>
      <c r="BG214" s="147">
        <f t="shared" si="6"/>
        <v>0</v>
      </c>
      <c r="BH214" s="147">
        <f t="shared" si="7"/>
        <v>0</v>
      </c>
      <c r="BI214" s="147">
        <f t="shared" si="8"/>
        <v>0</v>
      </c>
      <c r="BJ214" s="18" t="s">
        <v>24</v>
      </c>
      <c r="BK214" s="147">
        <f t="shared" si="9"/>
        <v>0</v>
      </c>
      <c r="BL214" s="18" t="s">
        <v>148</v>
      </c>
      <c r="BM214" s="18" t="s">
        <v>443</v>
      </c>
    </row>
    <row r="215" spans="2:65" s="1" customFormat="1" ht="22.5" customHeight="1">
      <c r="B215" s="138"/>
      <c r="C215" s="157" t="s">
        <v>444</v>
      </c>
      <c r="D215" s="157" t="s">
        <v>237</v>
      </c>
      <c r="E215" s="158" t="s">
        <v>445</v>
      </c>
      <c r="F215" s="229" t="s">
        <v>446</v>
      </c>
      <c r="G215" s="229"/>
      <c r="H215" s="229"/>
      <c r="I215" s="229"/>
      <c r="J215" s="159" t="s">
        <v>268</v>
      </c>
      <c r="K215" s="160">
        <v>10</v>
      </c>
      <c r="L215" s="230"/>
      <c r="M215" s="230"/>
      <c r="N215" s="230">
        <f t="shared" si="0"/>
        <v>0</v>
      </c>
      <c r="O215" s="222"/>
      <c r="P215" s="222"/>
      <c r="Q215" s="222"/>
      <c r="R215" s="143"/>
      <c r="T215" s="144" t="s">
        <v>5</v>
      </c>
      <c r="U215" s="41" t="s">
        <v>50</v>
      </c>
      <c r="V215" s="145">
        <v>0</v>
      </c>
      <c r="W215" s="145">
        <f t="shared" si="1"/>
        <v>0</v>
      </c>
      <c r="X215" s="145">
        <v>0.19600000000000001</v>
      </c>
      <c r="Y215" s="145">
        <f t="shared" si="2"/>
        <v>1.96</v>
      </c>
      <c r="Z215" s="145">
        <v>0</v>
      </c>
      <c r="AA215" s="146">
        <f t="shared" si="3"/>
        <v>0</v>
      </c>
      <c r="AR215" s="18" t="s">
        <v>183</v>
      </c>
      <c r="AT215" s="18" t="s">
        <v>237</v>
      </c>
      <c r="AU215" s="18" t="s">
        <v>106</v>
      </c>
      <c r="AY215" s="18" t="s">
        <v>143</v>
      </c>
      <c r="BE215" s="147">
        <f t="shared" si="4"/>
        <v>0</v>
      </c>
      <c r="BF215" s="147">
        <f t="shared" si="5"/>
        <v>0</v>
      </c>
      <c r="BG215" s="147">
        <f t="shared" si="6"/>
        <v>0</v>
      </c>
      <c r="BH215" s="147">
        <f t="shared" si="7"/>
        <v>0</v>
      </c>
      <c r="BI215" s="147">
        <f t="shared" si="8"/>
        <v>0</v>
      </c>
      <c r="BJ215" s="18" t="s">
        <v>24</v>
      </c>
      <c r="BK215" s="147">
        <f t="shared" si="9"/>
        <v>0</v>
      </c>
      <c r="BL215" s="18" t="s">
        <v>148</v>
      </c>
      <c r="BM215" s="18" t="s">
        <v>447</v>
      </c>
    </row>
    <row r="216" spans="2:65" s="9" customFormat="1" ht="29.85" customHeight="1">
      <c r="B216" s="127"/>
      <c r="C216" s="128"/>
      <c r="D216" s="137" t="s">
        <v>125</v>
      </c>
      <c r="E216" s="137"/>
      <c r="F216" s="137"/>
      <c r="G216" s="137"/>
      <c r="H216" s="137"/>
      <c r="I216" s="137"/>
      <c r="J216" s="137"/>
      <c r="K216" s="137"/>
      <c r="L216" s="137"/>
      <c r="M216" s="137"/>
      <c r="N216" s="237">
        <f>BK216</f>
        <v>0</v>
      </c>
      <c r="O216" s="238"/>
      <c r="P216" s="238"/>
      <c r="Q216" s="238"/>
      <c r="R216" s="130"/>
      <c r="T216" s="131"/>
      <c r="U216" s="128"/>
      <c r="V216" s="128"/>
      <c r="W216" s="132">
        <f>SUM(W217:W227)</f>
        <v>509.99293799999998</v>
      </c>
      <c r="X216" s="128"/>
      <c r="Y216" s="132">
        <f>SUM(Y217:Y227)</f>
        <v>0</v>
      </c>
      <c r="Z216" s="128"/>
      <c r="AA216" s="133">
        <f>SUM(AA217:AA227)</f>
        <v>108.11920000000001</v>
      </c>
      <c r="AR216" s="134" t="s">
        <v>24</v>
      </c>
      <c r="AT216" s="135" t="s">
        <v>84</v>
      </c>
      <c r="AU216" s="135" t="s">
        <v>24</v>
      </c>
      <c r="AY216" s="134" t="s">
        <v>143</v>
      </c>
      <c r="BK216" s="136">
        <f>SUM(BK217:BK227)</f>
        <v>0</v>
      </c>
    </row>
    <row r="217" spans="2:65" s="1" customFormat="1" ht="22.5" customHeight="1">
      <c r="B217" s="138"/>
      <c r="C217" s="139" t="s">
        <v>448</v>
      </c>
      <c r="D217" s="139" t="s">
        <v>144</v>
      </c>
      <c r="E217" s="140" t="s">
        <v>449</v>
      </c>
      <c r="F217" s="221" t="s">
        <v>450</v>
      </c>
      <c r="G217" s="221"/>
      <c r="H217" s="221"/>
      <c r="I217" s="221"/>
      <c r="J217" s="141" t="s">
        <v>167</v>
      </c>
      <c r="K217" s="142">
        <v>679.7</v>
      </c>
      <c r="L217" s="222"/>
      <c r="M217" s="222"/>
      <c r="N217" s="222">
        <f>ROUND(L217*K217,2)</f>
        <v>0</v>
      </c>
      <c r="O217" s="222"/>
      <c r="P217" s="222"/>
      <c r="Q217" s="222"/>
      <c r="R217" s="143"/>
      <c r="T217" s="144" t="s">
        <v>5</v>
      </c>
      <c r="U217" s="41" t="s">
        <v>50</v>
      </c>
      <c r="V217" s="145">
        <v>0.19600000000000001</v>
      </c>
      <c r="W217" s="145">
        <f>V217*K217</f>
        <v>133.22120000000001</v>
      </c>
      <c r="X217" s="145">
        <v>0</v>
      </c>
      <c r="Y217" s="145">
        <f>X217*K217</f>
        <v>0</v>
      </c>
      <c r="Z217" s="145">
        <v>0</v>
      </c>
      <c r="AA217" s="146">
        <f>Z217*K217</f>
        <v>0</v>
      </c>
      <c r="AR217" s="18" t="s">
        <v>148</v>
      </c>
      <c r="AT217" s="18" t="s">
        <v>144</v>
      </c>
      <c r="AU217" s="18" t="s">
        <v>106</v>
      </c>
      <c r="AY217" s="18" t="s">
        <v>143</v>
      </c>
      <c r="BE217" s="147">
        <f>IF(U217="základní",N217,0)</f>
        <v>0</v>
      </c>
      <c r="BF217" s="147">
        <f>IF(U217="snížená",N217,0)</f>
        <v>0</v>
      </c>
      <c r="BG217" s="147">
        <f>IF(U217="zákl. přenesená",N217,0)</f>
        <v>0</v>
      </c>
      <c r="BH217" s="147">
        <f>IF(U217="sníž. přenesená",N217,0)</f>
        <v>0</v>
      </c>
      <c r="BI217" s="147">
        <f>IF(U217="nulová",N217,0)</f>
        <v>0</v>
      </c>
      <c r="BJ217" s="18" t="s">
        <v>24</v>
      </c>
      <c r="BK217" s="147">
        <f>ROUND(L217*K217,2)</f>
        <v>0</v>
      </c>
      <c r="BL217" s="18" t="s">
        <v>148</v>
      </c>
      <c r="BM217" s="18" t="s">
        <v>451</v>
      </c>
    </row>
    <row r="218" spans="2:65" s="10" customFormat="1" ht="22.5" customHeight="1">
      <c r="B218" s="148"/>
      <c r="C218" s="149"/>
      <c r="D218" s="149"/>
      <c r="E218" s="150" t="s">
        <v>5</v>
      </c>
      <c r="F218" s="223" t="s">
        <v>452</v>
      </c>
      <c r="G218" s="224"/>
      <c r="H218" s="224"/>
      <c r="I218" s="224"/>
      <c r="J218" s="149"/>
      <c r="K218" s="151">
        <v>679.7</v>
      </c>
      <c r="L218" s="149"/>
      <c r="M218" s="149"/>
      <c r="N218" s="149"/>
      <c r="O218" s="149"/>
      <c r="P218" s="149"/>
      <c r="Q218" s="149"/>
      <c r="R218" s="152"/>
      <c r="T218" s="153"/>
      <c r="U218" s="149"/>
      <c r="V218" s="149"/>
      <c r="W218" s="149"/>
      <c r="X218" s="149"/>
      <c r="Y218" s="149"/>
      <c r="Z218" s="149"/>
      <c r="AA218" s="154"/>
      <c r="AT218" s="155" t="s">
        <v>151</v>
      </c>
      <c r="AU218" s="155" t="s">
        <v>106</v>
      </c>
      <c r="AV218" s="10" t="s">
        <v>106</v>
      </c>
      <c r="AW218" s="10" t="s">
        <v>39</v>
      </c>
      <c r="AX218" s="10" t="s">
        <v>24</v>
      </c>
      <c r="AY218" s="155" t="s">
        <v>143</v>
      </c>
    </row>
    <row r="219" spans="2:65" s="1" customFormat="1" ht="31.5" customHeight="1">
      <c r="B219" s="138"/>
      <c r="C219" s="139" t="s">
        <v>453</v>
      </c>
      <c r="D219" s="139" t="s">
        <v>144</v>
      </c>
      <c r="E219" s="140" t="s">
        <v>454</v>
      </c>
      <c r="F219" s="221" t="s">
        <v>455</v>
      </c>
      <c r="G219" s="221"/>
      <c r="H219" s="221"/>
      <c r="I219" s="221"/>
      <c r="J219" s="141" t="s">
        <v>240</v>
      </c>
      <c r="K219" s="142">
        <v>254.42599999999999</v>
      </c>
      <c r="L219" s="222"/>
      <c r="M219" s="222"/>
      <c r="N219" s="222">
        <f>ROUND(L219*K219,2)</f>
        <v>0</v>
      </c>
      <c r="O219" s="222"/>
      <c r="P219" s="222"/>
      <c r="Q219" s="222"/>
      <c r="R219" s="143"/>
      <c r="T219" s="144" t="s">
        <v>5</v>
      </c>
      <c r="U219" s="41" t="s">
        <v>50</v>
      </c>
      <c r="V219" s="145">
        <v>0.125</v>
      </c>
      <c r="W219" s="145">
        <f>V219*K219</f>
        <v>31.803249999999998</v>
      </c>
      <c r="X219" s="145">
        <v>0</v>
      </c>
      <c r="Y219" s="145">
        <f>X219*K219</f>
        <v>0</v>
      </c>
      <c r="Z219" s="145">
        <v>0</v>
      </c>
      <c r="AA219" s="146">
        <f>Z219*K219</f>
        <v>0</v>
      </c>
      <c r="AR219" s="18" t="s">
        <v>148</v>
      </c>
      <c r="AT219" s="18" t="s">
        <v>144</v>
      </c>
      <c r="AU219" s="18" t="s">
        <v>106</v>
      </c>
      <c r="AY219" s="18" t="s">
        <v>143</v>
      </c>
      <c r="BE219" s="147">
        <f>IF(U219="základní",N219,0)</f>
        <v>0</v>
      </c>
      <c r="BF219" s="147">
        <f>IF(U219="snížená",N219,0)</f>
        <v>0</v>
      </c>
      <c r="BG219" s="147">
        <f>IF(U219="zákl. přenesená",N219,0)</f>
        <v>0</v>
      </c>
      <c r="BH219" s="147">
        <f>IF(U219="sníž. přenesená",N219,0)</f>
        <v>0</v>
      </c>
      <c r="BI219" s="147">
        <f>IF(U219="nulová",N219,0)</f>
        <v>0</v>
      </c>
      <c r="BJ219" s="18" t="s">
        <v>24</v>
      </c>
      <c r="BK219" s="147">
        <f>ROUND(L219*K219,2)</f>
        <v>0</v>
      </c>
      <c r="BL219" s="18" t="s">
        <v>148</v>
      </c>
      <c r="BM219" s="18" t="s">
        <v>456</v>
      </c>
    </row>
    <row r="220" spans="2:65" s="1" customFormat="1" ht="31.5" customHeight="1">
      <c r="B220" s="138"/>
      <c r="C220" s="139" t="s">
        <v>457</v>
      </c>
      <c r="D220" s="139" t="s">
        <v>144</v>
      </c>
      <c r="E220" s="140" t="s">
        <v>458</v>
      </c>
      <c r="F220" s="221" t="s">
        <v>459</v>
      </c>
      <c r="G220" s="221"/>
      <c r="H220" s="221"/>
      <c r="I220" s="221"/>
      <c r="J220" s="141" t="s">
        <v>240</v>
      </c>
      <c r="K220" s="142">
        <v>3561.9639999999999</v>
      </c>
      <c r="L220" s="222"/>
      <c r="M220" s="222"/>
      <c r="N220" s="222">
        <f>ROUND(L220*K220,2)</f>
        <v>0</v>
      </c>
      <c r="O220" s="222"/>
      <c r="P220" s="222"/>
      <c r="Q220" s="222"/>
      <c r="R220" s="143"/>
      <c r="T220" s="144" t="s">
        <v>5</v>
      </c>
      <c r="U220" s="41" t="s">
        <v>50</v>
      </c>
      <c r="V220" s="145">
        <v>6.0000000000000001E-3</v>
      </c>
      <c r="W220" s="145">
        <f>V220*K220</f>
        <v>21.371784000000002</v>
      </c>
      <c r="X220" s="145">
        <v>0</v>
      </c>
      <c r="Y220" s="145">
        <f>X220*K220</f>
        <v>0</v>
      </c>
      <c r="Z220" s="145">
        <v>0</v>
      </c>
      <c r="AA220" s="146">
        <f>Z220*K220</f>
        <v>0</v>
      </c>
      <c r="AR220" s="18" t="s">
        <v>148</v>
      </c>
      <c r="AT220" s="18" t="s">
        <v>144</v>
      </c>
      <c r="AU220" s="18" t="s">
        <v>106</v>
      </c>
      <c r="AY220" s="18" t="s">
        <v>143</v>
      </c>
      <c r="BE220" s="147">
        <f>IF(U220="základní",N220,0)</f>
        <v>0</v>
      </c>
      <c r="BF220" s="147">
        <f>IF(U220="snížená",N220,0)</f>
        <v>0</v>
      </c>
      <c r="BG220" s="147">
        <f>IF(U220="zákl. přenesená",N220,0)</f>
        <v>0</v>
      </c>
      <c r="BH220" s="147">
        <f>IF(U220="sníž. přenesená",N220,0)</f>
        <v>0</v>
      </c>
      <c r="BI220" s="147">
        <f>IF(U220="nulová",N220,0)</f>
        <v>0</v>
      </c>
      <c r="BJ220" s="18" t="s">
        <v>24</v>
      </c>
      <c r="BK220" s="147">
        <f>ROUND(L220*K220,2)</f>
        <v>0</v>
      </c>
      <c r="BL220" s="18" t="s">
        <v>148</v>
      </c>
      <c r="BM220" s="18" t="s">
        <v>460</v>
      </c>
    </row>
    <row r="221" spans="2:65" s="10" customFormat="1" ht="22.5" customHeight="1">
      <c r="B221" s="148"/>
      <c r="C221" s="149"/>
      <c r="D221" s="149"/>
      <c r="E221" s="150" t="s">
        <v>5</v>
      </c>
      <c r="F221" s="223" t="s">
        <v>461</v>
      </c>
      <c r="G221" s="224"/>
      <c r="H221" s="224"/>
      <c r="I221" s="224"/>
      <c r="J221" s="149"/>
      <c r="K221" s="151">
        <v>3561.9639999999999</v>
      </c>
      <c r="L221" s="149"/>
      <c r="M221" s="149"/>
      <c r="N221" s="149"/>
      <c r="O221" s="149"/>
      <c r="P221" s="149"/>
      <c r="Q221" s="149"/>
      <c r="R221" s="152"/>
      <c r="T221" s="153"/>
      <c r="U221" s="149"/>
      <c r="V221" s="149"/>
      <c r="W221" s="149"/>
      <c r="X221" s="149"/>
      <c r="Y221" s="149"/>
      <c r="Z221" s="149"/>
      <c r="AA221" s="154"/>
      <c r="AT221" s="155" t="s">
        <v>151</v>
      </c>
      <c r="AU221" s="155" t="s">
        <v>106</v>
      </c>
      <c r="AV221" s="10" t="s">
        <v>106</v>
      </c>
      <c r="AW221" s="10" t="s">
        <v>39</v>
      </c>
      <c r="AX221" s="10" t="s">
        <v>24</v>
      </c>
      <c r="AY221" s="155" t="s">
        <v>143</v>
      </c>
    </row>
    <row r="222" spans="2:65" s="1" customFormat="1" ht="31.5" customHeight="1">
      <c r="B222" s="138"/>
      <c r="C222" s="139" t="s">
        <v>462</v>
      </c>
      <c r="D222" s="139" t="s">
        <v>144</v>
      </c>
      <c r="E222" s="140" t="s">
        <v>463</v>
      </c>
      <c r="F222" s="221" t="s">
        <v>464</v>
      </c>
      <c r="G222" s="221"/>
      <c r="H222" s="221"/>
      <c r="I222" s="221"/>
      <c r="J222" s="141" t="s">
        <v>240</v>
      </c>
      <c r="K222" s="142">
        <v>254.42599999999999</v>
      </c>
      <c r="L222" s="222"/>
      <c r="M222" s="222"/>
      <c r="N222" s="222">
        <f>ROUND(L222*K222,2)</f>
        <v>0</v>
      </c>
      <c r="O222" s="222"/>
      <c r="P222" s="222"/>
      <c r="Q222" s="222"/>
      <c r="R222" s="143"/>
      <c r="T222" s="144" t="s">
        <v>5</v>
      </c>
      <c r="U222" s="41" t="s">
        <v>50</v>
      </c>
      <c r="V222" s="145">
        <v>0</v>
      </c>
      <c r="W222" s="145">
        <f>V222*K222</f>
        <v>0</v>
      </c>
      <c r="X222" s="145">
        <v>0</v>
      </c>
      <c r="Y222" s="145">
        <f>X222*K222</f>
        <v>0</v>
      </c>
      <c r="Z222" s="145">
        <v>0</v>
      </c>
      <c r="AA222" s="146">
        <f>Z222*K222</f>
        <v>0</v>
      </c>
      <c r="AR222" s="18" t="s">
        <v>148</v>
      </c>
      <c r="AT222" s="18" t="s">
        <v>144</v>
      </c>
      <c r="AU222" s="18" t="s">
        <v>106</v>
      </c>
      <c r="AY222" s="18" t="s">
        <v>143</v>
      </c>
      <c r="BE222" s="147">
        <f>IF(U222="základní",N222,0)</f>
        <v>0</v>
      </c>
      <c r="BF222" s="147">
        <f>IF(U222="snížená",N222,0)</f>
        <v>0</v>
      </c>
      <c r="BG222" s="147">
        <f>IF(U222="zákl. přenesená",N222,0)</f>
        <v>0</v>
      </c>
      <c r="BH222" s="147">
        <f>IF(U222="sníž. přenesená",N222,0)</f>
        <v>0</v>
      </c>
      <c r="BI222" s="147">
        <f>IF(U222="nulová",N222,0)</f>
        <v>0</v>
      </c>
      <c r="BJ222" s="18" t="s">
        <v>24</v>
      </c>
      <c r="BK222" s="147">
        <f>ROUND(L222*K222,2)</f>
        <v>0</v>
      </c>
      <c r="BL222" s="18" t="s">
        <v>148</v>
      </c>
      <c r="BM222" s="18" t="s">
        <v>465</v>
      </c>
    </row>
    <row r="223" spans="2:65" s="1" customFormat="1" ht="31.5" customHeight="1">
      <c r="B223" s="138"/>
      <c r="C223" s="139" t="s">
        <v>466</v>
      </c>
      <c r="D223" s="139" t="s">
        <v>144</v>
      </c>
      <c r="E223" s="140" t="s">
        <v>467</v>
      </c>
      <c r="F223" s="221" t="s">
        <v>468</v>
      </c>
      <c r="G223" s="221"/>
      <c r="H223" s="221"/>
      <c r="I223" s="221"/>
      <c r="J223" s="141" t="s">
        <v>180</v>
      </c>
      <c r="K223" s="142">
        <v>21.423999999999999</v>
      </c>
      <c r="L223" s="222"/>
      <c r="M223" s="222"/>
      <c r="N223" s="222">
        <f>ROUND(L223*K223,2)</f>
        <v>0</v>
      </c>
      <c r="O223" s="222"/>
      <c r="P223" s="222"/>
      <c r="Q223" s="222"/>
      <c r="R223" s="143"/>
      <c r="T223" s="144" t="s">
        <v>5</v>
      </c>
      <c r="U223" s="41" t="s">
        <v>50</v>
      </c>
      <c r="V223" s="145">
        <v>4.9960000000000004</v>
      </c>
      <c r="W223" s="145">
        <f>V223*K223</f>
        <v>107.03430400000001</v>
      </c>
      <c r="X223" s="145">
        <v>0</v>
      </c>
      <c r="Y223" s="145">
        <f>X223*K223</f>
        <v>0</v>
      </c>
      <c r="Z223" s="145">
        <v>1.05</v>
      </c>
      <c r="AA223" s="146">
        <f>Z223*K223</f>
        <v>22.495200000000001</v>
      </c>
      <c r="AR223" s="18" t="s">
        <v>148</v>
      </c>
      <c r="AT223" s="18" t="s">
        <v>144</v>
      </c>
      <c r="AU223" s="18" t="s">
        <v>106</v>
      </c>
      <c r="AY223" s="18" t="s">
        <v>143</v>
      </c>
      <c r="BE223" s="147">
        <f>IF(U223="základní",N223,0)</f>
        <v>0</v>
      </c>
      <c r="BF223" s="147">
        <f>IF(U223="snížená",N223,0)</f>
        <v>0</v>
      </c>
      <c r="BG223" s="147">
        <f>IF(U223="zákl. přenesená",N223,0)</f>
        <v>0</v>
      </c>
      <c r="BH223" s="147">
        <f>IF(U223="sníž. přenesená",N223,0)</f>
        <v>0</v>
      </c>
      <c r="BI223" s="147">
        <f>IF(U223="nulová",N223,0)</f>
        <v>0</v>
      </c>
      <c r="BJ223" s="18" t="s">
        <v>24</v>
      </c>
      <c r="BK223" s="147">
        <f>ROUND(L223*K223,2)</f>
        <v>0</v>
      </c>
      <c r="BL223" s="18" t="s">
        <v>148</v>
      </c>
      <c r="BM223" s="18" t="s">
        <v>469</v>
      </c>
    </row>
    <row r="224" spans="2:65" s="10" customFormat="1" ht="31.5" customHeight="1">
      <c r="B224" s="148"/>
      <c r="C224" s="149"/>
      <c r="D224" s="149"/>
      <c r="E224" s="150" t="s">
        <v>5</v>
      </c>
      <c r="F224" s="223" t="s">
        <v>470</v>
      </c>
      <c r="G224" s="224"/>
      <c r="H224" s="224"/>
      <c r="I224" s="224"/>
      <c r="J224" s="149"/>
      <c r="K224" s="151">
        <v>21.423999999999999</v>
      </c>
      <c r="L224" s="149"/>
      <c r="M224" s="149"/>
      <c r="N224" s="149"/>
      <c r="O224" s="149"/>
      <c r="P224" s="149"/>
      <c r="Q224" s="149"/>
      <c r="R224" s="152"/>
      <c r="T224" s="153"/>
      <c r="U224" s="149"/>
      <c r="V224" s="149"/>
      <c r="W224" s="149"/>
      <c r="X224" s="149"/>
      <c r="Y224" s="149"/>
      <c r="Z224" s="149"/>
      <c r="AA224" s="154"/>
      <c r="AT224" s="155" t="s">
        <v>151</v>
      </c>
      <c r="AU224" s="155" t="s">
        <v>106</v>
      </c>
      <c r="AV224" s="10" t="s">
        <v>106</v>
      </c>
      <c r="AW224" s="10" t="s">
        <v>39</v>
      </c>
      <c r="AX224" s="10" t="s">
        <v>24</v>
      </c>
      <c r="AY224" s="155" t="s">
        <v>143</v>
      </c>
    </row>
    <row r="225" spans="2:65" s="1" customFormat="1" ht="31.5" customHeight="1">
      <c r="B225" s="138"/>
      <c r="C225" s="139" t="s">
        <v>471</v>
      </c>
      <c r="D225" s="139" t="s">
        <v>144</v>
      </c>
      <c r="E225" s="140" t="s">
        <v>472</v>
      </c>
      <c r="F225" s="221" t="s">
        <v>473</v>
      </c>
      <c r="G225" s="221"/>
      <c r="H225" s="221"/>
      <c r="I225" s="221"/>
      <c r="J225" s="141" t="s">
        <v>167</v>
      </c>
      <c r="K225" s="142">
        <v>56</v>
      </c>
      <c r="L225" s="222"/>
      <c r="M225" s="222"/>
      <c r="N225" s="222">
        <f>ROUND(L225*K225,2)</f>
        <v>0</v>
      </c>
      <c r="O225" s="222"/>
      <c r="P225" s="222"/>
      <c r="Q225" s="222"/>
      <c r="R225" s="143"/>
      <c r="T225" s="144" t="s">
        <v>5</v>
      </c>
      <c r="U225" s="41" t="s">
        <v>50</v>
      </c>
      <c r="V225" s="145">
        <v>0.64300000000000002</v>
      </c>
      <c r="W225" s="145">
        <f>V225*K225</f>
        <v>36.008000000000003</v>
      </c>
      <c r="X225" s="145">
        <v>0</v>
      </c>
      <c r="Y225" s="145">
        <f>X225*K225</f>
        <v>0</v>
      </c>
      <c r="Z225" s="145">
        <v>0.08</v>
      </c>
      <c r="AA225" s="146">
        <f>Z225*K225</f>
        <v>4.4800000000000004</v>
      </c>
      <c r="AR225" s="18" t="s">
        <v>148</v>
      </c>
      <c r="AT225" s="18" t="s">
        <v>144</v>
      </c>
      <c r="AU225" s="18" t="s">
        <v>106</v>
      </c>
      <c r="AY225" s="18" t="s">
        <v>143</v>
      </c>
      <c r="BE225" s="147">
        <f>IF(U225="základní",N225,0)</f>
        <v>0</v>
      </c>
      <c r="BF225" s="147">
        <f>IF(U225="snížená",N225,0)</f>
        <v>0</v>
      </c>
      <c r="BG225" s="147">
        <f>IF(U225="zákl. přenesená",N225,0)</f>
        <v>0</v>
      </c>
      <c r="BH225" s="147">
        <f>IF(U225="sníž. přenesená",N225,0)</f>
        <v>0</v>
      </c>
      <c r="BI225" s="147">
        <f>IF(U225="nulová",N225,0)</f>
        <v>0</v>
      </c>
      <c r="BJ225" s="18" t="s">
        <v>24</v>
      </c>
      <c r="BK225" s="147">
        <f>ROUND(L225*K225,2)</f>
        <v>0</v>
      </c>
      <c r="BL225" s="18" t="s">
        <v>148</v>
      </c>
      <c r="BM225" s="18" t="s">
        <v>474</v>
      </c>
    </row>
    <row r="226" spans="2:65" s="1" customFormat="1" ht="31.5" customHeight="1">
      <c r="B226" s="138"/>
      <c r="C226" s="139" t="s">
        <v>475</v>
      </c>
      <c r="D226" s="139" t="s">
        <v>144</v>
      </c>
      <c r="E226" s="140" t="s">
        <v>476</v>
      </c>
      <c r="F226" s="221" t="s">
        <v>477</v>
      </c>
      <c r="G226" s="221"/>
      <c r="H226" s="221"/>
      <c r="I226" s="221"/>
      <c r="J226" s="141" t="s">
        <v>167</v>
      </c>
      <c r="K226" s="142">
        <v>96.8</v>
      </c>
      <c r="L226" s="222"/>
      <c r="M226" s="222"/>
      <c r="N226" s="222">
        <f>ROUND(L226*K226,2)</f>
        <v>0</v>
      </c>
      <c r="O226" s="222"/>
      <c r="P226" s="222"/>
      <c r="Q226" s="222"/>
      <c r="R226" s="143"/>
      <c r="T226" s="144" t="s">
        <v>5</v>
      </c>
      <c r="U226" s="41" t="s">
        <v>50</v>
      </c>
      <c r="V226" s="145">
        <v>0.64300000000000002</v>
      </c>
      <c r="W226" s="145">
        <f>V226*K226</f>
        <v>62.242399999999996</v>
      </c>
      <c r="X226" s="145">
        <v>0</v>
      </c>
      <c r="Y226" s="145">
        <f>X226*K226</f>
        <v>0</v>
      </c>
      <c r="Z226" s="145">
        <v>0.23</v>
      </c>
      <c r="AA226" s="146">
        <f>Z226*K226</f>
        <v>22.263999999999999</v>
      </c>
      <c r="AR226" s="18" t="s">
        <v>148</v>
      </c>
      <c r="AT226" s="18" t="s">
        <v>144</v>
      </c>
      <c r="AU226" s="18" t="s">
        <v>106</v>
      </c>
      <c r="AY226" s="18" t="s">
        <v>143</v>
      </c>
      <c r="BE226" s="147">
        <f>IF(U226="základní",N226,0)</f>
        <v>0</v>
      </c>
      <c r="BF226" s="147">
        <f>IF(U226="snížená",N226,0)</f>
        <v>0</v>
      </c>
      <c r="BG226" s="147">
        <f>IF(U226="zákl. přenesená",N226,0)</f>
        <v>0</v>
      </c>
      <c r="BH226" s="147">
        <f>IF(U226="sníž. přenesená",N226,0)</f>
        <v>0</v>
      </c>
      <c r="BI226" s="147">
        <f>IF(U226="nulová",N226,0)</f>
        <v>0</v>
      </c>
      <c r="BJ226" s="18" t="s">
        <v>24</v>
      </c>
      <c r="BK226" s="147">
        <f>ROUND(L226*K226,2)</f>
        <v>0</v>
      </c>
      <c r="BL226" s="18" t="s">
        <v>148</v>
      </c>
      <c r="BM226" s="18" t="s">
        <v>478</v>
      </c>
    </row>
    <row r="227" spans="2:65" s="1" customFormat="1" ht="22.5" customHeight="1">
      <c r="B227" s="138"/>
      <c r="C227" s="139" t="s">
        <v>479</v>
      </c>
      <c r="D227" s="139" t="s">
        <v>144</v>
      </c>
      <c r="E227" s="140" t="s">
        <v>480</v>
      </c>
      <c r="F227" s="221" t="s">
        <v>481</v>
      </c>
      <c r="G227" s="221"/>
      <c r="H227" s="221"/>
      <c r="I227" s="221"/>
      <c r="J227" s="141" t="s">
        <v>167</v>
      </c>
      <c r="K227" s="142">
        <v>184</v>
      </c>
      <c r="L227" s="222"/>
      <c r="M227" s="222"/>
      <c r="N227" s="222">
        <f>ROUND(L227*K227,2)</f>
        <v>0</v>
      </c>
      <c r="O227" s="222"/>
      <c r="P227" s="222"/>
      <c r="Q227" s="222"/>
      <c r="R227" s="143"/>
      <c r="T227" s="144" t="s">
        <v>5</v>
      </c>
      <c r="U227" s="41" t="s">
        <v>50</v>
      </c>
      <c r="V227" s="145">
        <v>0.64300000000000002</v>
      </c>
      <c r="W227" s="145">
        <f>V227*K227</f>
        <v>118.312</v>
      </c>
      <c r="X227" s="145">
        <v>0</v>
      </c>
      <c r="Y227" s="145">
        <f>X227*K227</f>
        <v>0</v>
      </c>
      <c r="Z227" s="145">
        <v>0.32</v>
      </c>
      <c r="AA227" s="146">
        <f>Z227*K227</f>
        <v>58.88</v>
      </c>
      <c r="AR227" s="18" t="s">
        <v>148</v>
      </c>
      <c r="AT227" s="18" t="s">
        <v>144</v>
      </c>
      <c r="AU227" s="18" t="s">
        <v>106</v>
      </c>
      <c r="AY227" s="18" t="s">
        <v>143</v>
      </c>
      <c r="BE227" s="147">
        <f>IF(U227="základní",N227,0)</f>
        <v>0</v>
      </c>
      <c r="BF227" s="147">
        <f>IF(U227="snížená",N227,0)</f>
        <v>0</v>
      </c>
      <c r="BG227" s="147">
        <f>IF(U227="zákl. přenesená",N227,0)</f>
        <v>0</v>
      </c>
      <c r="BH227" s="147">
        <f>IF(U227="sníž. přenesená",N227,0)</f>
        <v>0</v>
      </c>
      <c r="BI227" s="147">
        <f>IF(U227="nulová",N227,0)</f>
        <v>0</v>
      </c>
      <c r="BJ227" s="18" t="s">
        <v>24</v>
      </c>
      <c r="BK227" s="147">
        <f>ROUND(L227*K227,2)</f>
        <v>0</v>
      </c>
      <c r="BL227" s="18" t="s">
        <v>148</v>
      </c>
      <c r="BM227" s="18" t="s">
        <v>482</v>
      </c>
    </row>
    <row r="228" spans="2:65" s="9" customFormat="1" ht="29.85" customHeight="1">
      <c r="B228" s="127"/>
      <c r="C228" s="128"/>
      <c r="D228" s="137" t="s">
        <v>126</v>
      </c>
      <c r="E228" s="137"/>
      <c r="F228" s="137"/>
      <c r="G228" s="137"/>
      <c r="H228" s="137"/>
      <c r="I228" s="137"/>
      <c r="J228" s="137"/>
      <c r="K228" s="137"/>
      <c r="L228" s="137"/>
      <c r="M228" s="137"/>
      <c r="N228" s="237">
        <f>BK228</f>
        <v>0</v>
      </c>
      <c r="O228" s="238"/>
      <c r="P228" s="238"/>
      <c r="Q228" s="238"/>
      <c r="R228" s="130"/>
      <c r="T228" s="131"/>
      <c r="U228" s="128"/>
      <c r="V228" s="128"/>
      <c r="W228" s="132">
        <f>W229</f>
        <v>33.555280000000003</v>
      </c>
      <c r="X228" s="128"/>
      <c r="Y228" s="132">
        <f>Y229</f>
        <v>0</v>
      </c>
      <c r="Z228" s="128"/>
      <c r="AA228" s="133">
        <f>AA229</f>
        <v>0</v>
      </c>
      <c r="AR228" s="134" t="s">
        <v>24</v>
      </c>
      <c r="AT228" s="135" t="s">
        <v>84</v>
      </c>
      <c r="AU228" s="135" t="s">
        <v>24</v>
      </c>
      <c r="AY228" s="134" t="s">
        <v>143</v>
      </c>
      <c r="BK228" s="136">
        <f>BK229</f>
        <v>0</v>
      </c>
    </row>
    <row r="229" spans="2:65" s="1" customFormat="1" ht="22.5" customHeight="1">
      <c r="B229" s="138"/>
      <c r="C229" s="139" t="s">
        <v>483</v>
      </c>
      <c r="D229" s="139" t="s">
        <v>144</v>
      </c>
      <c r="E229" s="140" t="s">
        <v>484</v>
      </c>
      <c r="F229" s="221" t="s">
        <v>485</v>
      </c>
      <c r="G229" s="221"/>
      <c r="H229" s="221"/>
      <c r="I229" s="221"/>
      <c r="J229" s="141" t="s">
        <v>240</v>
      </c>
      <c r="K229" s="142">
        <v>246.73</v>
      </c>
      <c r="L229" s="222"/>
      <c r="M229" s="222"/>
      <c r="N229" s="222">
        <f>ROUND(L229*K229,2)</f>
        <v>0</v>
      </c>
      <c r="O229" s="222"/>
      <c r="P229" s="222"/>
      <c r="Q229" s="222"/>
      <c r="R229" s="143"/>
      <c r="T229" s="144" t="s">
        <v>5</v>
      </c>
      <c r="U229" s="41" t="s">
        <v>50</v>
      </c>
      <c r="V229" s="145">
        <v>0.13600000000000001</v>
      </c>
      <c r="W229" s="145">
        <f>V229*K229</f>
        <v>33.555280000000003</v>
      </c>
      <c r="X229" s="145">
        <v>0</v>
      </c>
      <c r="Y229" s="145">
        <f>X229*K229</f>
        <v>0</v>
      </c>
      <c r="Z229" s="145">
        <v>0</v>
      </c>
      <c r="AA229" s="146">
        <f>Z229*K229</f>
        <v>0</v>
      </c>
      <c r="AR229" s="18" t="s">
        <v>148</v>
      </c>
      <c r="AT229" s="18" t="s">
        <v>144</v>
      </c>
      <c r="AU229" s="18" t="s">
        <v>106</v>
      </c>
      <c r="AY229" s="18" t="s">
        <v>143</v>
      </c>
      <c r="BE229" s="147">
        <f>IF(U229="základní",N229,0)</f>
        <v>0</v>
      </c>
      <c r="BF229" s="147">
        <f>IF(U229="snížená",N229,0)</f>
        <v>0</v>
      </c>
      <c r="BG229" s="147">
        <f>IF(U229="zákl. přenesená",N229,0)</f>
        <v>0</v>
      </c>
      <c r="BH229" s="147">
        <f>IF(U229="sníž. přenesená",N229,0)</f>
        <v>0</v>
      </c>
      <c r="BI229" s="147">
        <f>IF(U229="nulová",N229,0)</f>
        <v>0</v>
      </c>
      <c r="BJ229" s="18" t="s">
        <v>24</v>
      </c>
      <c r="BK229" s="147">
        <f>ROUND(L229*K229,2)</f>
        <v>0</v>
      </c>
      <c r="BL229" s="18" t="s">
        <v>148</v>
      </c>
      <c r="BM229" s="18" t="s">
        <v>486</v>
      </c>
    </row>
    <row r="230" spans="2:65" s="9" customFormat="1" ht="29.85" customHeight="1">
      <c r="B230" s="127"/>
      <c r="C230" s="128"/>
      <c r="D230" s="137" t="s">
        <v>127</v>
      </c>
      <c r="E230" s="137"/>
      <c r="F230" s="137"/>
      <c r="G230" s="137"/>
      <c r="H230" s="137"/>
      <c r="I230" s="137"/>
      <c r="J230" s="137"/>
      <c r="K230" s="137"/>
      <c r="L230" s="137"/>
      <c r="M230" s="137"/>
      <c r="N230" s="237">
        <f>BK230</f>
        <v>0</v>
      </c>
      <c r="O230" s="238"/>
      <c r="P230" s="238"/>
      <c r="Q230" s="238"/>
      <c r="R230" s="130"/>
      <c r="T230" s="131"/>
      <c r="U230" s="128"/>
      <c r="V230" s="128"/>
      <c r="W230" s="132">
        <f>W231</f>
        <v>544.56008000000008</v>
      </c>
      <c r="X230" s="128"/>
      <c r="Y230" s="132">
        <f>Y231</f>
        <v>0</v>
      </c>
      <c r="Z230" s="128"/>
      <c r="AA230" s="133">
        <f>AA231</f>
        <v>0</v>
      </c>
      <c r="AR230" s="134" t="s">
        <v>24</v>
      </c>
      <c r="AT230" s="135" t="s">
        <v>84</v>
      </c>
      <c r="AU230" s="135" t="s">
        <v>24</v>
      </c>
      <c r="AY230" s="134" t="s">
        <v>143</v>
      </c>
      <c r="BK230" s="136">
        <f>BK231</f>
        <v>0</v>
      </c>
    </row>
    <row r="231" spans="2:65" s="1" customFormat="1" ht="31.5" customHeight="1">
      <c r="B231" s="138"/>
      <c r="C231" s="139" t="s">
        <v>487</v>
      </c>
      <c r="D231" s="139" t="s">
        <v>144</v>
      </c>
      <c r="E231" s="140" t="s">
        <v>488</v>
      </c>
      <c r="F231" s="221" t="s">
        <v>489</v>
      </c>
      <c r="G231" s="221"/>
      <c r="H231" s="221"/>
      <c r="I231" s="221"/>
      <c r="J231" s="141" t="s">
        <v>240</v>
      </c>
      <c r="K231" s="142">
        <v>367.94600000000003</v>
      </c>
      <c r="L231" s="222"/>
      <c r="M231" s="222"/>
      <c r="N231" s="222">
        <f>ROUND(L231*K231,2)</f>
        <v>0</v>
      </c>
      <c r="O231" s="222"/>
      <c r="P231" s="222"/>
      <c r="Q231" s="222"/>
      <c r="R231" s="143"/>
      <c r="T231" s="144" t="s">
        <v>5</v>
      </c>
      <c r="U231" s="161" t="s">
        <v>50</v>
      </c>
      <c r="V231" s="162">
        <v>1.48</v>
      </c>
      <c r="W231" s="162">
        <f>V231*K231</f>
        <v>544.56008000000008</v>
      </c>
      <c r="X231" s="162">
        <v>0</v>
      </c>
      <c r="Y231" s="162">
        <f>X231*K231</f>
        <v>0</v>
      </c>
      <c r="Z231" s="162">
        <v>0</v>
      </c>
      <c r="AA231" s="163">
        <f>Z231*K231</f>
        <v>0</v>
      </c>
      <c r="AR231" s="18" t="s">
        <v>148</v>
      </c>
      <c r="AT231" s="18" t="s">
        <v>144</v>
      </c>
      <c r="AU231" s="18" t="s">
        <v>106</v>
      </c>
      <c r="AY231" s="18" t="s">
        <v>143</v>
      </c>
      <c r="BE231" s="147">
        <f>IF(U231="základní",N231,0)</f>
        <v>0</v>
      </c>
      <c r="BF231" s="147">
        <f>IF(U231="snížená",N231,0)</f>
        <v>0</v>
      </c>
      <c r="BG231" s="147">
        <f>IF(U231="zákl. přenesená",N231,0)</f>
        <v>0</v>
      </c>
      <c r="BH231" s="147">
        <f>IF(U231="sníž. přenesená",N231,0)</f>
        <v>0</v>
      </c>
      <c r="BI231" s="147">
        <f>IF(U231="nulová",N231,0)</f>
        <v>0</v>
      </c>
      <c r="BJ231" s="18" t="s">
        <v>24</v>
      </c>
      <c r="BK231" s="147">
        <f>ROUND(L231*K231,2)</f>
        <v>0</v>
      </c>
      <c r="BL231" s="18" t="s">
        <v>148</v>
      </c>
      <c r="BM231" s="18" t="s">
        <v>490</v>
      </c>
    </row>
    <row r="232" spans="2:65" s="1" customFormat="1" ht="6.95" customHeight="1">
      <c r="B232" s="56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8"/>
    </row>
  </sheetData>
  <mergeCells count="333">
    <mergeCell ref="H1:K1"/>
    <mergeCell ref="S2:AC2"/>
    <mergeCell ref="F231:I231"/>
    <mergeCell ref="L231:M231"/>
    <mergeCell ref="N231:Q231"/>
    <mergeCell ref="N117:Q117"/>
    <mergeCell ref="N118:Q118"/>
    <mergeCell ref="N119:Q119"/>
    <mergeCell ref="N158:Q158"/>
    <mergeCell ref="N164:Q164"/>
    <mergeCell ref="N166:Q166"/>
    <mergeCell ref="N216:Q216"/>
    <mergeCell ref="N228:Q228"/>
    <mergeCell ref="N230:Q230"/>
    <mergeCell ref="F226:I226"/>
    <mergeCell ref="L226:M226"/>
    <mergeCell ref="N226:Q226"/>
    <mergeCell ref="F227:I227"/>
    <mergeCell ref="L227:M227"/>
    <mergeCell ref="N227:Q227"/>
    <mergeCell ref="F229:I229"/>
    <mergeCell ref="L229:M229"/>
    <mergeCell ref="N229:Q229"/>
    <mergeCell ref="F221:I221"/>
    <mergeCell ref="F222:I222"/>
    <mergeCell ref="L222:M222"/>
    <mergeCell ref="N222:Q222"/>
    <mergeCell ref="F223:I223"/>
    <mergeCell ref="L223:M223"/>
    <mergeCell ref="N223:Q223"/>
    <mergeCell ref="F224:I224"/>
    <mergeCell ref="F225:I225"/>
    <mergeCell ref="L225:M225"/>
    <mergeCell ref="N225:Q225"/>
    <mergeCell ref="F217:I217"/>
    <mergeCell ref="L217:M217"/>
    <mergeCell ref="N217:Q217"/>
    <mergeCell ref="F218:I218"/>
    <mergeCell ref="F219:I219"/>
    <mergeCell ref="L219:M219"/>
    <mergeCell ref="N219:Q219"/>
    <mergeCell ref="F220:I220"/>
    <mergeCell ref="L220:M220"/>
    <mergeCell ref="N220:Q220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6:I176"/>
    <mergeCell ref="L176:M176"/>
    <mergeCell ref="N176:Q176"/>
    <mergeCell ref="F177:I177"/>
    <mergeCell ref="L177:M177"/>
    <mergeCell ref="N177:Q177"/>
    <mergeCell ref="F178:I178"/>
    <mergeCell ref="F179:I179"/>
    <mergeCell ref="L179:M179"/>
    <mergeCell ref="N179:Q179"/>
    <mergeCell ref="F172:I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5:I165"/>
    <mergeCell ref="L165:M165"/>
    <mergeCell ref="N165:Q165"/>
    <mergeCell ref="F167:I167"/>
    <mergeCell ref="L167:M167"/>
    <mergeCell ref="N167:Q167"/>
    <mergeCell ref="F168:I168"/>
    <mergeCell ref="L168:M168"/>
    <mergeCell ref="N168:Q168"/>
    <mergeCell ref="F159:I159"/>
    <mergeCell ref="L159:M159"/>
    <mergeCell ref="N159:Q159"/>
    <mergeCell ref="F160:I160"/>
    <mergeCell ref="F161:I161"/>
    <mergeCell ref="L161:M161"/>
    <mergeCell ref="N161:Q161"/>
    <mergeCell ref="F162:I162"/>
    <mergeCell ref="F163:I163"/>
    <mergeCell ref="F153:I153"/>
    <mergeCell ref="F154:I154"/>
    <mergeCell ref="F155:I155"/>
    <mergeCell ref="L155:M155"/>
    <mergeCell ref="N155:Q155"/>
    <mergeCell ref="F156:I156"/>
    <mergeCell ref="L156:M156"/>
    <mergeCell ref="N156:Q156"/>
    <mergeCell ref="F157:I157"/>
    <mergeCell ref="F149:I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39:I139"/>
    <mergeCell ref="F140:I140"/>
    <mergeCell ref="L140:M140"/>
    <mergeCell ref="N140:Q140"/>
    <mergeCell ref="F141:I141"/>
    <mergeCell ref="L141:M141"/>
    <mergeCell ref="N141:Q141"/>
    <mergeCell ref="F142:I142"/>
    <mergeCell ref="F143:I143"/>
    <mergeCell ref="L143:M143"/>
    <mergeCell ref="N143:Q14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29:I129"/>
    <mergeCell ref="F130:I130"/>
    <mergeCell ref="L130:M130"/>
    <mergeCell ref="N130:Q130"/>
    <mergeCell ref="F131:I131"/>
    <mergeCell ref="F132:I132"/>
    <mergeCell ref="L132:M132"/>
    <mergeCell ref="N132:Q132"/>
    <mergeCell ref="F133:I133"/>
    <mergeCell ref="F124:I124"/>
    <mergeCell ref="L124:M124"/>
    <mergeCell ref="N124:Q124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20:I120"/>
    <mergeCell ref="L120:M120"/>
    <mergeCell ref="N120:Q120"/>
    <mergeCell ref="F121:I121"/>
    <mergeCell ref="F122:I122"/>
    <mergeCell ref="L122:M122"/>
    <mergeCell ref="N122:Q122"/>
    <mergeCell ref="F123:I123"/>
    <mergeCell ref="L123:M123"/>
    <mergeCell ref="N123:Q123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1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31"/>
  <sheetViews>
    <sheetView showGridLines="0" workbookViewId="0">
      <pane ySplit="1" topLeftCell="A216" activePane="bottomLeft" state="frozen"/>
      <selection pane="bottomLeft" activeCell="L120" sqref="L120:M2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2"/>
      <c r="B1" s="12"/>
      <c r="C1" s="12"/>
      <c r="D1" s="13" t="s">
        <v>1</v>
      </c>
      <c r="E1" s="12"/>
      <c r="F1" s="14" t="s">
        <v>101</v>
      </c>
      <c r="G1" s="14"/>
      <c r="H1" s="231" t="s">
        <v>102</v>
      </c>
      <c r="I1" s="231"/>
      <c r="J1" s="231"/>
      <c r="K1" s="231"/>
      <c r="L1" s="14" t="s">
        <v>103</v>
      </c>
      <c r="M1" s="12"/>
      <c r="N1" s="12"/>
      <c r="O1" s="13" t="s">
        <v>104</v>
      </c>
      <c r="P1" s="12"/>
      <c r="Q1" s="12"/>
      <c r="R1" s="12"/>
      <c r="S1" s="14" t="s">
        <v>105</v>
      </c>
      <c r="T1" s="14"/>
      <c r="U1" s="102"/>
      <c r="V1" s="102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8" t="s">
        <v>7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18" t="s">
        <v>96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106</v>
      </c>
    </row>
    <row r="4" spans="1:66" ht="36.950000000000003" customHeight="1">
      <c r="B4" s="22"/>
      <c r="C4" s="170" t="s">
        <v>107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3"/>
      <c r="T4" s="24" t="s">
        <v>13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02" t="str">
        <f>'Rekapitulace stavby'!K6</f>
        <v>Výměna kanalizace Horní Stropnice-okolo školy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5"/>
      <c r="R6" s="23"/>
    </row>
    <row r="7" spans="1:66" s="1" customFormat="1" ht="32.85" customHeight="1">
      <c r="B7" s="32"/>
      <c r="C7" s="33"/>
      <c r="D7" s="28" t="s">
        <v>108</v>
      </c>
      <c r="E7" s="33"/>
      <c r="F7" s="174" t="s">
        <v>491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3"/>
      <c r="R7" s="34"/>
    </row>
    <row r="8" spans="1:66" s="1" customFormat="1" ht="14.45" customHeight="1">
      <c r="B8" s="32"/>
      <c r="C8" s="33"/>
      <c r="D8" s="29" t="s">
        <v>20</v>
      </c>
      <c r="E8" s="33"/>
      <c r="F8" s="27" t="s">
        <v>110</v>
      </c>
      <c r="G8" s="33"/>
      <c r="H8" s="33"/>
      <c r="I8" s="33"/>
      <c r="J8" s="33"/>
      <c r="K8" s="33"/>
      <c r="L8" s="33"/>
      <c r="M8" s="29" t="s">
        <v>22</v>
      </c>
      <c r="N8" s="33"/>
      <c r="O8" s="27" t="s">
        <v>23</v>
      </c>
      <c r="P8" s="33"/>
      <c r="Q8" s="33"/>
      <c r="R8" s="34"/>
    </row>
    <row r="9" spans="1:66" s="1" customFormat="1" ht="14.45" customHeight="1">
      <c r="B9" s="32"/>
      <c r="C9" s="33"/>
      <c r="D9" s="29" t="s">
        <v>25</v>
      </c>
      <c r="E9" s="33"/>
      <c r="F9" s="27" t="s">
        <v>38</v>
      </c>
      <c r="G9" s="33"/>
      <c r="H9" s="33"/>
      <c r="I9" s="33"/>
      <c r="J9" s="33"/>
      <c r="K9" s="33"/>
      <c r="L9" s="33"/>
      <c r="M9" s="29" t="s">
        <v>27</v>
      </c>
      <c r="N9" s="33"/>
      <c r="O9" s="205" t="str">
        <f>'Rekapitulace stavby'!AN8</f>
        <v>11. 12. 2017</v>
      </c>
      <c r="P9" s="205"/>
      <c r="Q9" s="33"/>
      <c r="R9" s="34"/>
    </row>
    <row r="10" spans="1:66" s="1" customFormat="1" ht="10.9" customHeight="1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5" customHeight="1">
      <c r="B11" s="32"/>
      <c r="C11" s="33"/>
      <c r="D11" s="29" t="s">
        <v>31</v>
      </c>
      <c r="E11" s="33"/>
      <c r="F11" s="33"/>
      <c r="G11" s="33"/>
      <c r="H11" s="33"/>
      <c r="I11" s="33"/>
      <c r="J11" s="33"/>
      <c r="K11" s="33"/>
      <c r="L11" s="33"/>
      <c r="M11" s="29" t="s">
        <v>32</v>
      </c>
      <c r="N11" s="33"/>
      <c r="O11" s="172" t="s">
        <v>111</v>
      </c>
      <c r="P11" s="172"/>
      <c r="Q11" s="33"/>
      <c r="R11" s="34"/>
    </row>
    <row r="12" spans="1:66" s="1" customFormat="1" ht="18" customHeight="1">
      <c r="B12" s="32"/>
      <c r="C12" s="33"/>
      <c r="D12" s="33"/>
      <c r="E12" s="27" t="s">
        <v>34</v>
      </c>
      <c r="F12" s="33"/>
      <c r="G12" s="33"/>
      <c r="H12" s="33"/>
      <c r="I12" s="33"/>
      <c r="J12" s="33"/>
      <c r="K12" s="33"/>
      <c r="L12" s="33"/>
      <c r="M12" s="29" t="s">
        <v>35</v>
      </c>
      <c r="N12" s="33"/>
      <c r="O12" s="172" t="s">
        <v>36</v>
      </c>
      <c r="P12" s="172"/>
      <c r="Q12" s="33"/>
      <c r="R12" s="34"/>
    </row>
    <row r="13" spans="1:66" s="1" customFormat="1" ht="6.95" customHeight="1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5" customHeight="1">
      <c r="B14" s="32"/>
      <c r="C14" s="33"/>
      <c r="D14" s="29" t="s">
        <v>37</v>
      </c>
      <c r="E14" s="33"/>
      <c r="F14" s="33"/>
      <c r="G14" s="33"/>
      <c r="H14" s="33"/>
      <c r="I14" s="33"/>
      <c r="J14" s="33"/>
      <c r="K14" s="33"/>
      <c r="L14" s="33"/>
      <c r="M14" s="29" t="s">
        <v>32</v>
      </c>
      <c r="N14" s="33"/>
      <c r="O14" s="172" t="str">
        <f>IF('Rekapitulace stavby'!AN13="","",'Rekapitulace stavby'!AN13)</f>
        <v/>
      </c>
      <c r="P14" s="172"/>
      <c r="Q14" s="33"/>
      <c r="R14" s="34"/>
    </row>
    <row r="15" spans="1:66" s="1" customFormat="1" ht="18" customHeight="1">
      <c r="B15" s="32"/>
      <c r="C15" s="33"/>
      <c r="D15" s="33"/>
      <c r="E15" s="27" t="str">
        <f>IF('Rekapitulace stavby'!E14="","",'Rekapitulace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35</v>
      </c>
      <c r="N15" s="33"/>
      <c r="O15" s="172" t="str">
        <f>IF('Rekapitulace stavby'!AN14="","",'Rekapitulace stavby'!AN14)</f>
        <v/>
      </c>
      <c r="P15" s="172"/>
      <c r="Q15" s="33"/>
      <c r="R15" s="34"/>
    </row>
    <row r="16" spans="1:66" s="1" customFormat="1" ht="6.95" customHeight="1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5" customHeight="1">
      <c r="B17" s="32"/>
      <c r="C17" s="33"/>
      <c r="D17" s="29" t="s">
        <v>40</v>
      </c>
      <c r="E17" s="33"/>
      <c r="F17" s="33"/>
      <c r="G17" s="33"/>
      <c r="H17" s="33"/>
      <c r="I17" s="33"/>
      <c r="J17" s="33"/>
      <c r="K17" s="33"/>
      <c r="L17" s="33"/>
      <c r="M17" s="29" t="s">
        <v>32</v>
      </c>
      <c r="N17" s="33"/>
      <c r="O17" s="172" t="s">
        <v>112</v>
      </c>
      <c r="P17" s="172"/>
      <c r="Q17" s="33"/>
      <c r="R17" s="34"/>
    </row>
    <row r="18" spans="2:18" s="1" customFormat="1" ht="18" customHeight="1">
      <c r="B18" s="32"/>
      <c r="C18" s="33"/>
      <c r="D18" s="33"/>
      <c r="E18" s="27" t="s">
        <v>42</v>
      </c>
      <c r="F18" s="33"/>
      <c r="G18" s="33"/>
      <c r="H18" s="33"/>
      <c r="I18" s="33"/>
      <c r="J18" s="33"/>
      <c r="K18" s="33"/>
      <c r="L18" s="33"/>
      <c r="M18" s="29" t="s">
        <v>35</v>
      </c>
      <c r="N18" s="33"/>
      <c r="O18" s="172" t="s">
        <v>43</v>
      </c>
      <c r="P18" s="172"/>
      <c r="Q18" s="33"/>
      <c r="R18" s="34"/>
    </row>
    <row r="19" spans="2:18" s="1" customFormat="1" ht="6.95" customHeight="1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5" customHeight="1">
      <c r="B20" s="32"/>
      <c r="C20" s="33"/>
      <c r="D20" s="29" t="s">
        <v>44</v>
      </c>
      <c r="E20" s="33"/>
      <c r="F20" s="33"/>
      <c r="G20" s="33"/>
      <c r="H20" s="33"/>
      <c r="I20" s="33"/>
      <c r="J20" s="33"/>
      <c r="K20" s="33"/>
      <c r="L20" s="33"/>
      <c r="M20" s="29" t="s">
        <v>32</v>
      </c>
      <c r="N20" s="33"/>
      <c r="O20" s="172" t="s">
        <v>112</v>
      </c>
      <c r="P20" s="172"/>
      <c r="Q20" s="33"/>
      <c r="R20" s="34"/>
    </row>
    <row r="21" spans="2:18" s="1" customFormat="1" ht="18" customHeight="1">
      <c r="B21" s="32"/>
      <c r="C21" s="33"/>
      <c r="D21" s="33"/>
      <c r="E21" s="27" t="s">
        <v>42</v>
      </c>
      <c r="F21" s="33"/>
      <c r="G21" s="33"/>
      <c r="H21" s="33"/>
      <c r="I21" s="33"/>
      <c r="J21" s="33"/>
      <c r="K21" s="33"/>
      <c r="L21" s="33"/>
      <c r="M21" s="29" t="s">
        <v>35</v>
      </c>
      <c r="N21" s="33"/>
      <c r="O21" s="172" t="s">
        <v>43</v>
      </c>
      <c r="P21" s="172"/>
      <c r="Q21" s="33"/>
      <c r="R21" s="34"/>
    </row>
    <row r="22" spans="2:18" s="1" customFormat="1" ht="6.95" customHeight="1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5" customHeight="1">
      <c r="B23" s="32"/>
      <c r="C23" s="33"/>
      <c r="D23" s="29" t="s">
        <v>45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>
      <c r="B24" s="32"/>
      <c r="C24" s="33"/>
      <c r="D24" s="33"/>
      <c r="E24" s="175" t="s">
        <v>5</v>
      </c>
      <c r="F24" s="175"/>
      <c r="G24" s="175"/>
      <c r="H24" s="175"/>
      <c r="I24" s="175"/>
      <c r="J24" s="175"/>
      <c r="K24" s="175"/>
      <c r="L24" s="175"/>
      <c r="M24" s="33"/>
      <c r="N24" s="33"/>
      <c r="O24" s="33"/>
      <c r="P24" s="33"/>
      <c r="Q24" s="33"/>
      <c r="R24" s="34"/>
    </row>
    <row r="25" spans="2:18" s="1" customFormat="1" ht="6.95" customHeight="1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5" customHeight="1">
      <c r="B27" s="32"/>
      <c r="C27" s="33"/>
      <c r="D27" s="103" t="s">
        <v>113</v>
      </c>
      <c r="E27" s="33"/>
      <c r="F27" s="33"/>
      <c r="G27" s="33"/>
      <c r="H27" s="33"/>
      <c r="I27" s="33"/>
      <c r="J27" s="33"/>
      <c r="K27" s="33"/>
      <c r="L27" s="33"/>
      <c r="M27" s="199">
        <f>N88</f>
        <v>0</v>
      </c>
      <c r="N27" s="199"/>
      <c r="O27" s="199"/>
      <c r="P27" s="199"/>
      <c r="Q27" s="33"/>
      <c r="R27" s="34"/>
    </row>
    <row r="28" spans="2:18" s="1" customFormat="1" ht="14.45" customHeight="1">
      <c r="B28" s="32"/>
      <c r="C28" s="33"/>
      <c r="D28" s="31" t="s">
        <v>114</v>
      </c>
      <c r="E28" s="33"/>
      <c r="F28" s="33"/>
      <c r="G28" s="33"/>
      <c r="H28" s="33"/>
      <c r="I28" s="33"/>
      <c r="J28" s="33"/>
      <c r="K28" s="33"/>
      <c r="L28" s="33"/>
      <c r="M28" s="199">
        <f>N98</f>
        <v>0</v>
      </c>
      <c r="N28" s="199"/>
      <c r="O28" s="199"/>
      <c r="P28" s="199"/>
      <c r="Q28" s="33"/>
      <c r="R28" s="34"/>
    </row>
    <row r="29" spans="2:18" s="1" customFormat="1" ht="6.95" customHeight="1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>
      <c r="B30" s="32"/>
      <c r="C30" s="33"/>
      <c r="D30" s="104" t="s">
        <v>48</v>
      </c>
      <c r="E30" s="33"/>
      <c r="F30" s="33"/>
      <c r="G30" s="33"/>
      <c r="H30" s="33"/>
      <c r="I30" s="33"/>
      <c r="J30" s="33"/>
      <c r="K30" s="33"/>
      <c r="L30" s="33"/>
      <c r="M30" s="206">
        <f>ROUND(M27+M28,2)</f>
        <v>0</v>
      </c>
      <c r="N30" s="204"/>
      <c r="O30" s="204"/>
      <c r="P30" s="204"/>
      <c r="Q30" s="33"/>
      <c r="R30" s="34"/>
    </row>
    <row r="31" spans="2:18" s="1" customFormat="1" ht="6.95" customHeight="1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5" customHeight="1">
      <c r="B32" s="32"/>
      <c r="C32" s="33"/>
      <c r="D32" s="39" t="s">
        <v>49</v>
      </c>
      <c r="E32" s="39" t="s">
        <v>50</v>
      </c>
      <c r="F32" s="40">
        <v>0.21</v>
      </c>
      <c r="G32" s="105" t="s">
        <v>51</v>
      </c>
      <c r="H32" s="207">
        <f>ROUND((SUM(BE98:BE99)+SUM(BE117:BE230)), 2)</f>
        <v>0</v>
      </c>
      <c r="I32" s="204"/>
      <c r="J32" s="204"/>
      <c r="K32" s="33"/>
      <c r="L32" s="33"/>
      <c r="M32" s="207">
        <f>ROUND(ROUND((SUM(BE98:BE99)+SUM(BE117:BE230)), 2)*F32, 2)</f>
        <v>0</v>
      </c>
      <c r="N32" s="204"/>
      <c r="O32" s="204"/>
      <c r="P32" s="204"/>
      <c r="Q32" s="33"/>
      <c r="R32" s="34"/>
    </row>
    <row r="33" spans="2:18" s="1" customFormat="1" ht="14.45" customHeight="1">
      <c r="B33" s="32"/>
      <c r="C33" s="33"/>
      <c r="D33" s="33"/>
      <c r="E33" s="39" t="s">
        <v>52</v>
      </c>
      <c r="F33" s="40">
        <v>0.15</v>
      </c>
      <c r="G33" s="105" t="s">
        <v>51</v>
      </c>
      <c r="H33" s="207">
        <f>ROUND((SUM(BF98:BF99)+SUM(BF117:BF230)), 2)</f>
        <v>0</v>
      </c>
      <c r="I33" s="204"/>
      <c r="J33" s="204"/>
      <c r="K33" s="33"/>
      <c r="L33" s="33"/>
      <c r="M33" s="207">
        <f>ROUND(ROUND((SUM(BF98:BF99)+SUM(BF117:BF230)), 2)*F33, 2)</f>
        <v>0</v>
      </c>
      <c r="N33" s="204"/>
      <c r="O33" s="204"/>
      <c r="P33" s="204"/>
      <c r="Q33" s="33"/>
      <c r="R33" s="34"/>
    </row>
    <row r="34" spans="2:18" s="1" customFormat="1" ht="14.45" hidden="1" customHeight="1">
      <c r="B34" s="32"/>
      <c r="C34" s="33"/>
      <c r="D34" s="33"/>
      <c r="E34" s="39" t="s">
        <v>53</v>
      </c>
      <c r="F34" s="40">
        <v>0.21</v>
      </c>
      <c r="G34" s="105" t="s">
        <v>51</v>
      </c>
      <c r="H34" s="207">
        <f>ROUND((SUM(BG98:BG99)+SUM(BG117:BG230)), 2)</f>
        <v>0</v>
      </c>
      <c r="I34" s="204"/>
      <c r="J34" s="204"/>
      <c r="K34" s="33"/>
      <c r="L34" s="33"/>
      <c r="M34" s="207">
        <v>0</v>
      </c>
      <c r="N34" s="204"/>
      <c r="O34" s="204"/>
      <c r="P34" s="204"/>
      <c r="Q34" s="33"/>
      <c r="R34" s="34"/>
    </row>
    <row r="35" spans="2:18" s="1" customFormat="1" ht="14.45" hidden="1" customHeight="1">
      <c r="B35" s="32"/>
      <c r="C35" s="33"/>
      <c r="D35" s="33"/>
      <c r="E35" s="39" t="s">
        <v>54</v>
      </c>
      <c r="F35" s="40">
        <v>0.15</v>
      </c>
      <c r="G35" s="105" t="s">
        <v>51</v>
      </c>
      <c r="H35" s="207">
        <f>ROUND((SUM(BH98:BH99)+SUM(BH117:BH230)), 2)</f>
        <v>0</v>
      </c>
      <c r="I35" s="204"/>
      <c r="J35" s="204"/>
      <c r="K35" s="33"/>
      <c r="L35" s="33"/>
      <c r="M35" s="207">
        <v>0</v>
      </c>
      <c r="N35" s="204"/>
      <c r="O35" s="204"/>
      <c r="P35" s="204"/>
      <c r="Q35" s="33"/>
      <c r="R35" s="34"/>
    </row>
    <row r="36" spans="2:18" s="1" customFormat="1" ht="14.45" hidden="1" customHeight="1">
      <c r="B36" s="32"/>
      <c r="C36" s="33"/>
      <c r="D36" s="33"/>
      <c r="E36" s="39" t="s">
        <v>55</v>
      </c>
      <c r="F36" s="40">
        <v>0</v>
      </c>
      <c r="G36" s="105" t="s">
        <v>51</v>
      </c>
      <c r="H36" s="207">
        <f>ROUND((SUM(BI98:BI99)+SUM(BI117:BI230)), 2)</f>
        <v>0</v>
      </c>
      <c r="I36" s="204"/>
      <c r="J36" s="204"/>
      <c r="K36" s="33"/>
      <c r="L36" s="33"/>
      <c r="M36" s="207">
        <v>0</v>
      </c>
      <c r="N36" s="204"/>
      <c r="O36" s="204"/>
      <c r="P36" s="204"/>
      <c r="Q36" s="33"/>
      <c r="R36" s="34"/>
    </row>
    <row r="37" spans="2:18" s="1" customFormat="1" ht="6.95" customHeigh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>
      <c r="B38" s="32"/>
      <c r="C38" s="101"/>
      <c r="D38" s="106" t="s">
        <v>56</v>
      </c>
      <c r="E38" s="72"/>
      <c r="F38" s="72"/>
      <c r="G38" s="107" t="s">
        <v>57</v>
      </c>
      <c r="H38" s="108" t="s">
        <v>58</v>
      </c>
      <c r="I38" s="72"/>
      <c r="J38" s="72"/>
      <c r="K38" s="72"/>
      <c r="L38" s="208">
        <f>SUM(M30:M36)</f>
        <v>0</v>
      </c>
      <c r="M38" s="208"/>
      <c r="N38" s="208"/>
      <c r="O38" s="208"/>
      <c r="P38" s="209"/>
      <c r="Q38" s="101"/>
      <c r="R38" s="34"/>
    </row>
    <row r="39" spans="2:18" s="1" customFormat="1" ht="14.45" customHeight="1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59</v>
      </c>
      <c r="E50" s="48"/>
      <c r="F50" s="48"/>
      <c r="G50" s="48"/>
      <c r="H50" s="49"/>
      <c r="I50" s="33"/>
      <c r="J50" s="47" t="s">
        <v>60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61</v>
      </c>
      <c r="E59" s="53"/>
      <c r="F59" s="53"/>
      <c r="G59" s="54" t="s">
        <v>62</v>
      </c>
      <c r="H59" s="55"/>
      <c r="I59" s="33"/>
      <c r="J59" s="52" t="s">
        <v>61</v>
      </c>
      <c r="K59" s="53"/>
      <c r="L59" s="53"/>
      <c r="M59" s="53"/>
      <c r="N59" s="54" t="s">
        <v>62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63</v>
      </c>
      <c r="E61" s="48"/>
      <c r="F61" s="48"/>
      <c r="G61" s="48"/>
      <c r="H61" s="49"/>
      <c r="I61" s="33"/>
      <c r="J61" s="47" t="s">
        <v>64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61</v>
      </c>
      <c r="E70" s="53"/>
      <c r="F70" s="53"/>
      <c r="G70" s="54" t="s">
        <v>62</v>
      </c>
      <c r="H70" s="55"/>
      <c r="I70" s="33"/>
      <c r="J70" s="52" t="s">
        <v>61</v>
      </c>
      <c r="K70" s="53"/>
      <c r="L70" s="53"/>
      <c r="M70" s="53"/>
      <c r="N70" s="54" t="s">
        <v>62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70" t="s">
        <v>115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17</v>
      </c>
      <c r="D78" s="33"/>
      <c r="E78" s="33"/>
      <c r="F78" s="202" t="str">
        <f>F6</f>
        <v>Výměna kanalizace Horní Stropnice-okolo školy</v>
      </c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33"/>
      <c r="R78" s="34"/>
    </row>
    <row r="79" spans="2:18" s="1" customFormat="1" ht="36.950000000000003" customHeight="1">
      <c r="B79" s="32"/>
      <c r="C79" s="66" t="s">
        <v>108</v>
      </c>
      <c r="D79" s="33"/>
      <c r="E79" s="33"/>
      <c r="F79" s="184" t="str">
        <f>F7</f>
        <v>SO 02 - Stoka B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3"/>
      <c r="R79" s="34"/>
    </row>
    <row r="80" spans="2:18" s="1" customFormat="1" ht="6.95" customHeight="1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>
      <c r="B81" s="32"/>
      <c r="C81" s="29" t="s">
        <v>25</v>
      </c>
      <c r="D81" s="33"/>
      <c r="E81" s="33"/>
      <c r="F81" s="27" t="str">
        <f>F9</f>
        <v xml:space="preserve"> </v>
      </c>
      <c r="G81" s="33"/>
      <c r="H81" s="33"/>
      <c r="I81" s="33"/>
      <c r="J81" s="33"/>
      <c r="K81" s="29" t="s">
        <v>27</v>
      </c>
      <c r="L81" s="33"/>
      <c r="M81" s="205" t="str">
        <f>IF(O9="","",O9)</f>
        <v>11. 12. 2017</v>
      </c>
      <c r="N81" s="205"/>
      <c r="O81" s="205"/>
      <c r="P81" s="205"/>
      <c r="Q81" s="33"/>
      <c r="R81" s="34"/>
    </row>
    <row r="82" spans="2:47" s="1" customFormat="1" ht="6.95" customHeight="1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5">
      <c r="B83" s="32"/>
      <c r="C83" s="29" t="s">
        <v>31</v>
      </c>
      <c r="D83" s="33"/>
      <c r="E83" s="33"/>
      <c r="F83" s="27" t="str">
        <f>E12</f>
        <v>Obec Horní Stropnice</v>
      </c>
      <c r="G83" s="33"/>
      <c r="H83" s="33"/>
      <c r="I83" s="33"/>
      <c r="J83" s="33"/>
      <c r="K83" s="29" t="s">
        <v>40</v>
      </c>
      <c r="L83" s="33"/>
      <c r="M83" s="172" t="str">
        <f>E18</f>
        <v>Ing.Václav Kocourek</v>
      </c>
      <c r="N83" s="172"/>
      <c r="O83" s="172"/>
      <c r="P83" s="172"/>
      <c r="Q83" s="172"/>
      <c r="R83" s="34"/>
    </row>
    <row r="84" spans="2:47" s="1" customFormat="1" ht="14.45" customHeight="1">
      <c r="B84" s="32"/>
      <c r="C84" s="29" t="s">
        <v>37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44</v>
      </c>
      <c r="L84" s="33"/>
      <c r="M84" s="172" t="str">
        <f>E21</f>
        <v>Ing.Václav Kocourek</v>
      </c>
      <c r="N84" s="172"/>
      <c r="O84" s="172"/>
      <c r="P84" s="172"/>
      <c r="Q84" s="172"/>
      <c r="R84" s="34"/>
    </row>
    <row r="85" spans="2:47" s="1" customFormat="1" ht="10.35" customHeight="1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>
      <c r="B86" s="32"/>
      <c r="C86" s="210" t="s">
        <v>116</v>
      </c>
      <c r="D86" s="211"/>
      <c r="E86" s="211"/>
      <c r="F86" s="211"/>
      <c r="G86" s="211"/>
      <c r="H86" s="101"/>
      <c r="I86" s="101"/>
      <c r="J86" s="101"/>
      <c r="K86" s="101"/>
      <c r="L86" s="101"/>
      <c r="M86" s="101"/>
      <c r="N86" s="210" t="s">
        <v>117</v>
      </c>
      <c r="O86" s="211"/>
      <c r="P86" s="211"/>
      <c r="Q86" s="211"/>
      <c r="R86" s="34"/>
    </row>
    <row r="87" spans="2:47" s="1" customFormat="1" ht="10.35" customHeight="1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>
      <c r="B88" s="32"/>
      <c r="C88" s="109" t="s">
        <v>118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194">
        <f>N117</f>
        <v>0</v>
      </c>
      <c r="O88" s="212"/>
      <c r="P88" s="212"/>
      <c r="Q88" s="212"/>
      <c r="R88" s="34"/>
      <c r="AU88" s="18" t="s">
        <v>119</v>
      </c>
    </row>
    <row r="89" spans="2:47" s="6" customFormat="1" ht="24.95" customHeight="1">
      <c r="B89" s="110"/>
      <c r="C89" s="111"/>
      <c r="D89" s="112" t="s">
        <v>120</v>
      </c>
      <c r="E89" s="111"/>
      <c r="F89" s="111"/>
      <c r="G89" s="111"/>
      <c r="H89" s="111"/>
      <c r="I89" s="111"/>
      <c r="J89" s="111"/>
      <c r="K89" s="111"/>
      <c r="L89" s="111"/>
      <c r="M89" s="111"/>
      <c r="N89" s="213">
        <f>N118</f>
        <v>0</v>
      </c>
      <c r="O89" s="214"/>
      <c r="P89" s="214"/>
      <c r="Q89" s="214"/>
      <c r="R89" s="113"/>
    </row>
    <row r="90" spans="2:47" s="7" customFormat="1" ht="19.899999999999999" customHeight="1">
      <c r="B90" s="114"/>
      <c r="C90" s="115"/>
      <c r="D90" s="116" t="s">
        <v>121</v>
      </c>
      <c r="E90" s="115"/>
      <c r="F90" s="115"/>
      <c r="G90" s="115"/>
      <c r="H90" s="115"/>
      <c r="I90" s="115"/>
      <c r="J90" s="115"/>
      <c r="K90" s="115"/>
      <c r="L90" s="115"/>
      <c r="M90" s="115"/>
      <c r="N90" s="215">
        <f>N119</f>
        <v>0</v>
      </c>
      <c r="O90" s="216"/>
      <c r="P90" s="216"/>
      <c r="Q90" s="216"/>
      <c r="R90" s="117"/>
    </row>
    <row r="91" spans="2:47" s="7" customFormat="1" ht="19.899999999999999" customHeight="1">
      <c r="B91" s="114"/>
      <c r="C91" s="115"/>
      <c r="D91" s="116" t="s">
        <v>122</v>
      </c>
      <c r="E91" s="115"/>
      <c r="F91" s="115"/>
      <c r="G91" s="115"/>
      <c r="H91" s="115"/>
      <c r="I91" s="115"/>
      <c r="J91" s="115"/>
      <c r="K91" s="115"/>
      <c r="L91" s="115"/>
      <c r="M91" s="115"/>
      <c r="N91" s="215">
        <f>N157</f>
        <v>0</v>
      </c>
      <c r="O91" s="216"/>
      <c r="P91" s="216"/>
      <c r="Q91" s="216"/>
      <c r="R91" s="117"/>
    </row>
    <row r="92" spans="2:47" s="7" customFormat="1" ht="19.899999999999999" customHeight="1">
      <c r="B92" s="114"/>
      <c r="C92" s="115"/>
      <c r="D92" s="116" t="s">
        <v>123</v>
      </c>
      <c r="E92" s="115"/>
      <c r="F92" s="115"/>
      <c r="G92" s="115"/>
      <c r="H92" s="115"/>
      <c r="I92" s="115"/>
      <c r="J92" s="115"/>
      <c r="K92" s="115"/>
      <c r="L92" s="115"/>
      <c r="M92" s="115"/>
      <c r="N92" s="215">
        <f>N163</f>
        <v>0</v>
      </c>
      <c r="O92" s="216"/>
      <c r="P92" s="216"/>
      <c r="Q92" s="216"/>
      <c r="R92" s="117"/>
    </row>
    <row r="93" spans="2:47" s="7" customFormat="1" ht="19.899999999999999" customHeight="1">
      <c r="B93" s="114"/>
      <c r="C93" s="115"/>
      <c r="D93" s="116" t="s">
        <v>124</v>
      </c>
      <c r="E93" s="115"/>
      <c r="F93" s="115"/>
      <c r="G93" s="115"/>
      <c r="H93" s="115"/>
      <c r="I93" s="115"/>
      <c r="J93" s="115"/>
      <c r="K93" s="115"/>
      <c r="L93" s="115"/>
      <c r="M93" s="115"/>
      <c r="N93" s="215">
        <f>N165</f>
        <v>0</v>
      </c>
      <c r="O93" s="216"/>
      <c r="P93" s="216"/>
      <c r="Q93" s="216"/>
      <c r="R93" s="117"/>
    </row>
    <row r="94" spans="2:47" s="7" customFormat="1" ht="19.899999999999999" customHeight="1">
      <c r="B94" s="114"/>
      <c r="C94" s="115"/>
      <c r="D94" s="116" t="s">
        <v>125</v>
      </c>
      <c r="E94" s="115"/>
      <c r="F94" s="115"/>
      <c r="G94" s="115"/>
      <c r="H94" s="115"/>
      <c r="I94" s="115"/>
      <c r="J94" s="115"/>
      <c r="K94" s="115"/>
      <c r="L94" s="115"/>
      <c r="M94" s="115"/>
      <c r="N94" s="215">
        <f>N216</f>
        <v>0</v>
      </c>
      <c r="O94" s="216"/>
      <c r="P94" s="216"/>
      <c r="Q94" s="216"/>
      <c r="R94" s="117"/>
    </row>
    <row r="95" spans="2:47" s="7" customFormat="1" ht="19.899999999999999" customHeight="1">
      <c r="B95" s="114"/>
      <c r="C95" s="115"/>
      <c r="D95" s="116" t="s">
        <v>126</v>
      </c>
      <c r="E95" s="115"/>
      <c r="F95" s="115"/>
      <c r="G95" s="115"/>
      <c r="H95" s="115"/>
      <c r="I95" s="115"/>
      <c r="J95" s="115"/>
      <c r="K95" s="115"/>
      <c r="L95" s="115"/>
      <c r="M95" s="115"/>
      <c r="N95" s="215">
        <f>N227</f>
        <v>0</v>
      </c>
      <c r="O95" s="216"/>
      <c r="P95" s="216"/>
      <c r="Q95" s="216"/>
      <c r="R95" s="117"/>
    </row>
    <row r="96" spans="2:47" s="7" customFormat="1" ht="19.899999999999999" customHeight="1">
      <c r="B96" s="114"/>
      <c r="C96" s="115"/>
      <c r="D96" s="116" t="s">
        <v>127</v>
      </c>
      <c r="E96" s="115"/>
      <c r="F96" s="115"/>
      <c r="G96" s="115"/>
      <c r="H96" s="115"/>
      <c r="I96" s="115"/>
      <c r="J96" s="115"/>
      <c r="K96" s="115"/>
      <c r="L96" s="115"/>
      <c r="M96" s="115"/>
      <c r="N96" s="215">
        <f>N229</f>
        <v>0</v>
      </c>
      <c r="O96" s="216"/>
      <c r="P96" s="216"/>
      <c r="Q96" s="216"/>
      <c r="R96" s="117"/>
    </row>
    <row r="97" spans="2:21" s="1" customFormat="1" ht="21.75" customHeight="1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21" s="1" customFormat="1" ht="29.25" customHeight="1">
      <c r="B98" s="32"/>
      <c r="C98" s="109" t="s">
        <v>128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12">
        <v>0</v>
      </c>
      <c r="O98" s="217"/>
      <c r="P98" s="217"/>
      <c r="Q98" s="217"/>
      <c r="R98" s="34"/>
      <c r="T98" s="118"/>
      <c r="U98" s="119" t="s">
        <v>49</v>
      </c>
    </row>
    <row r="99" spans="2:21" s="1" customFormat="1" ht="18" customHeight="1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21" s="1" customFormat="1" ht="29.25" customHeight="1">
      <c r="B100" s="32"/>
      <c r="C100" s="100" t="s">
        <v>100</v>
      </c>
      <c r="D100" s="101"/>
      <c r="E100" s="101"/>
      <c r="F100" s="101"/>
      <c r="G100" s="101"/>
      <c r="H100" s="101"/>
      <c r="I100" s="101"/>
      <c r="J100" s="101"/>
      <c r="K100" s="101"/>
      <c r="L100" s="187">
        <f>ROUND(SUM(N88+N98),2)</f>
        <v>0</v>
      </c>
      <c r="M100" s="187"/>
      <c r="N100" s="187"/>
      <c r="O100" s="187"/>
      <c r="P100" s="187"/>
      <c r="Q100" s="187"/>
      <c r="R100" s="34"/>
    </row>
    <row r="101" spans="2:21" s="1" customFormat="1" ht="6.95" customHeight="1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8"/>
    </row>
    <row r="105" spans="2:21" s="1" customFormat="1" ht="6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6" spans="2:21" s="1" customFormat="1" ht="36.950000000000003" customHeight="1">
      <c r="B106" s="32"/>
      <c r="C106" s="170" t="s">
        <v>129</v>
      </c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34"/>
    </row>
    <row r="107" spans="2:21" s="1" customFormat="1" ht="6.95" customHeight="1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21" s="1" customFormat="1" ht="30" customHeight="1">
      <c r="B108" s="32"/>
      <c r="C108" s="29" t="s">
        <v>17</v>
      </c>
      <c r="D108" s="33"/>
      <c r="E108" s="33"/>
      <c r="F108" s="202" t="str">
        <f>F6</f>
        <v>Výměna kanalizace Horní Stropnice-okolo školy</v>
      </c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33"/>
      <c r="R108" s="34"/>
    </row>
    <row r="109" spans="2:21" s="1" customFormat="1" ht="36.950000000000003" customHeight="1">
      <c r="B109" s="32"/>
      <c r="C109" s="66" t="s">
        <v>108</v>
      </c>
      <c r="D109" s="33"/>
      <c r="E109" s="33"/>
      <c r="F109" s="184" t="str">
        <f>F7</f>
        <v>SO 02 - Stoka B</v>
      </c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33"/>
      <c r="R109" s="34"/>
    </row>
    <row r="110" spans="2:21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21" s="1" customFormat="1" ht="18" customHeight="1">
      <c r="B111" s="32"/>
      <c r="C111" s="29" t="s">
        <v>25</v>
      </c>
      <c r="D111" s="33"/>
      <c r="E111" s="33"/>
      <c r="F111" s="27" t="str">
        <f>F9</f>
        <v xml:space="preserve"> </v>
      </c>
      <c r="G111" s="33"/>
      <c r="H111" s="33"/>
      <c r="I111" s="33"/>
      <c r="J111" s="33"/>
      <c r="K111" s="29" t="s">
        <v>27</v>
      </c>
      <c r="L111" s="33"/>
      <c r="M111" s="205" t="str">
        <f>IF(O9="","",O9)</f>
        <v>11. 12. 2017</v>
      </c>
      <c r="N111" s="205"/>
      <c r="O111" s="205"/>
      <c r="P111" s="205"/>
      <c r="Q111" s="33"/>
      <c r="R111" s="34"/>
    </row>
    <row r="112" spans="2:21" s="1" customFormat="1" ht="6.9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1" customFormat="1" ht="15">
      <c r="B113" s="32"/>
      <c r="C113" s="29" t="s">
        <v>31</v>
      </c>
      <c r="D113" s="33"/>
      <c r="E113" s="33"/>
      <c r="F113" s="27" t="str">
        <f>E12</f>
        <v>Obec Horní Stropnice</v>
      </c>
      <c r="G113" s="33"/>
      <c r="H113" s="33"/>
      <c r="I113" s="33"/>
      <c r="J113" s="33"/>
      <c r="K113" s="29" t="s">
        <v>40</v>
      </c>
      <c r="L113" s="33"/>
      <c r="M113" s="172" t="str">
        <f>E18</f>
        <v>Ing.Václav Kocourek</v>
      </c>
      <c r="N113" s="172"/>
      <c r="O113" s="172"/>
      <c r="P113" s="172"/>
      <c r="Q113" s="172"/>
      <c r="R113" s="34"/>
    </row>
    <row r="114" spans="2:65" s="1" customFormat="1" ht="14.45" customHeight="1">
      <c r="B114" s="32"/>
      <c r="C114" s="29" t="s">
        <v>37</v>
      </c>
      <c r="D114" s="33"/>
      <c r="E114" s="33"/>
      <c r="F114" s="27" t="str">
        <f>IF(E15="","",E15)</f>
        <v xml:space="preserve"> </v>
      </c>
      <c r="G114" s="33"/>
      <c r="H114" s="33"/>
      <c r="I114" s="33"/>
      <c r="J114" s="33"/>
      <c r="K114" s="29" t="s">
        <v>44</v>
      </c>
      <c r="L114" s="33"/>
      <c r="M114" s="172" t="str">
        <f>E21</f>
        <v>Ing.Václav Kocourek</v>
      </c>
      <c r="N114" s="172"/>
      <c r="O114" s="172"/>
      <c r="P114" s="172"/>
      <c r="Q114" s="172"/>
      <c r="R114" s="34"/>
    </row>
    <row r="115" spans="2:65" s="1" customFormat="1" ht="10.35" customHeight="1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8" customFormat="1" ht="29.25" customHeight="1">
      <c r="B116" s="120"/>
      <c r="C116" s="121" t="s">
        <v>130</v>
      </c>
      <c r="D116" s="122" t="s">
        <v>131</v>
      </c>
      <c r="E116" s="122" t="s">
        <v>67</v>
      </c>
      <c r="F116" s="218" t="s">
        <v>132</v>
      </c>
      <c r="G116" s="218"/>
      <c r="H116" s="218"/>
      <c r="I116" s="218"/>
      <c r="J116" s="122" t="s">
        <v>133</v>
      </c>
      <c r="K116" s="122" t="s">
        <v>134</v>
      </c>
      <c r="L116" s="219" t="s">
        <v>135</v>
      </c>
      <c r="M116" s="219"/>
      <c r="N116" s="218" t="s">
        <v>117</v>
      </c>
      <c r="O116" s="218"/>
      <c r="P116" s="218"/>
      <c r="Q116" s="220"/>
      <c r="R116" s="123"/>
      <c r="T116" s="73" t="s">
        <v>136</v>
      </c>
      <c r="U116" s="74" t="s">
        <v>49</v>
      </c>
      <c r="V116" s="74" t="s">
        <v>137</v>
      </c>
      <c r="W116" s="74" t="s">
        <v>138</v>
      </c>
      <c r="X116" s="74" t="s">
        <v>139</v>
      </c>
      <c r="Y116" s="74" t="s">
        <v>140</v>
      </c>
      <c r="Z116" s="74" t="s">
        <v>141</v>
      </c>
      <c r="AA116" s="75" t="s">
        <v>142</v>
      </c>
    </row>
    <row r="117" spans="2:65" s="1" customFormat="1" ht="29.25" customHeight="1">
      <c r="B117" s="32"/>
      <c r="C117" s="77" t="s">
        <v>113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232">
        <f>BK117</f>
        <v>0</v>
      </c>
      <c r="O117" s="233"/>
      <c r="P117" s="233"/>
      <c r="Q117" s="233"/>
      <c r="R117" s="34"/>
      <c r="T117" s="76"/>
      <c r="U117" s="48"/>
      <c r="V117" s="48"/>
      <c r="W117" s="124">
        <f>W118</f>
        <v>3312.9251549999999</v>
      </c>
      <c r="X117" s="48"/>
      <c r="Y117" s="124">
        <f>Y118</f>
        <v>269.43400815000001</v>
      </c>
      <c r="Z117" s="48"/>
      <c r="AA117" s="125">
        <f>AA118</f>
        <v>177.43752000000001</v>
      </c>
      <c r="AT117" s="18" t="s">
        <v>84</v>
      </c>
      <c r="AU117" s="18" t="s">
        <v>119</v>
      </c>
      <c r="BK117" s="126">
        <f>BK118</f>
        <v>0</v>
      </c>
    </row>
    <row r="118" spans="2:65" s="9" customFormat="1" ht="37.35" customHeight="1">
      <c r="B118" s="127"/>
      <c r="C118" s="128"/>
      <c r="D118" s="129" t="s">
        <v>120</v>
      </c>
      <c r="E118" s="129"/>
      <c r="F118" s="129"/>
      <c r="G118" s="129"/>
      <c r="H118" s="129"/>
      <c r="I118" s="129"/>
      <c r="J118" s="129"/>
      <c r="K118" s="129"/>
      <c r="L118" s="129"/>
      <c r="M118" s="129"/>
      <c r="N118" s="234">
        <f>BK118</f>
        <v>0</v>
      </c>
      <c r="O118" s="213"/>
      <c r="P118" s="213"/>
      <c r="Q118" s="213"/>
      <c r="R118" s="130"/>
      <c r="T118" s="131"/>
      <c r="U118" s="128"/>
      <c r="V118" s="128"/>
      <c r="W118" s="132">
        <f>W119+W157+W163+W165+W216+W227+W229</f>
        <v>3312.9251549999999</v>
      </c>
      <c r="X118" s="128"/>
      <c r="Y118" s="132">
        <f>Y119+Y157+Y163+Y165+Y216+Y227+Y229</f>
        <v>269.43400815000001</v>
      </c>
      <c r="Z118" s="128"/>
      <c r="AA118" s="133">
        <f>AA119+AA157+AA163+AA165+AA216+AA227+AA229</f>
        <v>177.43752000000001</v>
      </c>
      <c r="AR118" s="134" t="s">
        <v>24</v>
      </c>
      <c r="AT118" s="135" t="s">
        <v>84</v>
      </c>
      <c r="AU118" s="135" t="s">
        <v>85</v>
      </c>
      <c r="AY118" s="134" t="s">
        <v>143</v>
      </c>
      <c r="BK118" s="136">
        <f>BK119+BK157+BK163+BK165+BK216+BK227+BK229</f>
        <v>0</v>
      </c>
    </row>
    <row r="119" spans="2:65" s="9" customFormat="1" ht="19.899999999999999" customHeight="1">
      <c r="B119" s="127"/>
      <c r="C119" s="128"/>
      <c r="D119" s="137" t="s">
        <v>121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235">
        <f>BK119</f>
        <v>0</v>
      </c>
      <c r="O119" s="236"/>
      <c r="P119" s="236"/>
      <c r="Q119" s="236"/>
      <c r="R119" s="130"/>
      <c r="T119" s="131"/>
      <c r="U119" s="128"/>
      <c r="V119" s="128"/>
      <c r="W119" s="132">
        <f>SUM(W120:W156)</f>
        <v>2230.4318669999998</v>
      </c>
      <c r="X119" s="128"/>
      <c r="Y119" s="132">
        <f>SUM(Y120:Y156)</f>
        <v>87.463651999999996</v>
      </c>
      <c r="Z119" s="128"/>
      <c r="AA119" s="133">
        <f>SUM(AA120:AA156)</f>
        <v>95.241119999999995</v>
      </c>
      <c r="AR119" s="134" t="s">
        <v>24</v>
      </c>
      <c r="AT119" s="135" t="s">
        <v>84</v>
      </c>
      <c r="AU119" s="135" t="s">
        <v>24</v>
      </c>
      <c r="AY119" s="134" t="s">
        <v>143</v>
      </c>
      <c r="BK119" s="136">
        <f>SUM(BK120:BK156)</f>
        <v>0</v>
      </c>
    </row>
    <row r="120" spans="2:65" s="1" customFormat="1" ht="31.5" customHeight="1">
      <c r="B120" s="138"/>
      <c r="C120" s="139" t="s">
        <v>24</v>
      </c>
      <c r="D120" s="139" t="s">
        <v>144</v>
      </c>
      <c r="E120" s="140" t="s">
        <v>145</v>
      </c>
      <c r="F120" s="221" t="s">
        <v>146</v>
      </c>
      <c r="G120" s="221"/>
      <c r="H120" s="221"/>
      <c r="I120" s="221"/>
      <c r="J120" s="141" t="s">
        <v>147</v>
      </c>
      <c r="K120" s="142">
        <v>228.94499999999999</v>
      </c>
      <c r="L120" s="222"/>
      <c r="M120" s="222"/>
      <c r="N120" s="222">
        <f>ROUND(L120*K120,2)</f>
        <v>0</v>
      </c>
      <c r="O120" s="222"/>
      <c r="P120" s="222"/>
      <c r="Q120" s="222"/>
      <c r="R120" s="143"/>
      <c r="T120" s="144" t="s">
        <v>5</v>
      </c>
      <c r="U120" s="41" t="s">
        <v>50</v>
      </c>
      <c r="V120" s="145">
        <v>7.2999999999999995E-2</v>
      </c>
      <c r="W120" s="145">
        <f>V120*K120</f>
        <v>16.712985</v>
      </c>
      <c r="X120" s="145">
        <v>0</v>
      </c>
      <c r="Y120" s="145">
        <f>X120*K120</f>
        <v>0</v>
      </c>
      <c r="Z120" s="145">
        <v>0.23499999999999999</v>
      </c>
      <c r="AA120" s="146">
        <f>Z120*K120</f>
        <v>53.802074999999995</v>
      </c>
      <c r="AR120" s="18" t="s">
        <v>148</v>
      </c>
      <c r="AT120" s="18" t="s">
        <v>144</v>
      </c>
      <c r="AU120" s="18" t="s">
        <v>106</v>
      </c>
      <c r="AY120" s="18" t="s">
        <v>143</v>
      </c>
      <c r="BE120" s="147">
        <f>IF(U120="základní",N120,0)</f>
        <v>0</v>
      </c>
      <c r="BF120" s="147">
        <f>IF(U120="snížená",N120,0)</f>
        <v>0</v>
      </c>
      <c r="BG120" s="147">
        <f>IF(U120="zákl. přenesená",N120,0)</f>
        <v>0</v>
      </c>
      <c r="BH120" s="147">
        <f>IF(U120="sníž. přenesená",N120,0)</f>
        <v>0</v>
      </c>
      <c r="BI120" s="147">
        <f>IF(U120="nulová",N120,0)</f>
        <v>0</v>
      </c>
      <c r="BJ120" s="18" t="s">
        <v>24</v>
      </c>
      <c r="BK120" s="147">
        <f>ROUND(L120*K120,2)</f>
        <v>0</v>
      </c>
      <c r="BL120" s="18" t="s">
        <v>148</v>
      </c>
      <c r="BM120" s="18" t="s">
        <v>149</v>
      </c>
    </row>
    <row r="121" spans="2:65" s="10" customFormat="1" ht="22.5" customHeight="1">
      <c r="B121" s="148"/>
      <c r="C121" s="149"/>
      <c r="D121" s="149"/>
      <c r="E121" s="150" t="s">
        <v>5</v>
      </c>
      <c r="F121" s="223" t="s">
        <v>492</v>
      </c>
      <c r="G121" s="224"/>
      <c r="H121" s="224"/>
      <c r="I121" s="224"/>
      <c r="J121" s="149"/>
      <c r="K121" s="151">
        <v>228.94499999999999</v>
      </c>
      <c r="L121" s="149"/>
      <c r="M121" s="149"/>
      <c r="N121" s="149"/>
      <c r="O121" s="149"/>
      <c r="P121" s="149"/>
      <c r="Q121" s="149"/>
      <c r="R121" s="152"/>
      <c r="T121" s="153"/>
      <c r="U121" s="149"/>
      <c r="V121" s="149"/>
      <c r="W121" s="149"/>
      <c r="X121" s="149"/>
      <c r="Y121" s="149"/>
      <c r="Z121" s="149"/>
      <c r="AA121" s="154"/>
      <c r="AT121" s="155" t="s">
        <v>151</v>
      </c>
      <c r="AU121" s="155" t="s">
        <v>106</v>
      </c>
      <c r="AV121" s="10" t="s">
        <v>106</v>
      </c>
      <c r="AW121" s="10" t="s">
        <v>39</v>
      </c>
      <c r="AX121" s="10" t="s">
        <v>24</v>
      </c>
      <c r="AY121" s="155" t="s">
        <v>143</v>
      </c>
    </row>
    <row r="122" spans="2:65" s="1" customFormat="1" ht="31.5" customHeight="1">
      <c r="B122" s="138"/>
      <c r="C122" s="139" t="s">
        <v>106</v>
      </c>
      <c r="D122" s="139" t="s">
        <v>144</v>
      </c>
      <c r="E122" s="140" t="s">
        <v>152</v>
      </c>
      <c r="F122" s="221" t="s">
        <v>153</v>
      </c>
      <c r="G122" s="221"/>
      <c r="H122" s="221"/>
      <c r="I122" s="221"/>
      <c r="J122" s="141" t="s">
        <v>147</v>
      </c>
      <c r="K122" s="142">
        <v>228.94499999999999</v>
      </c>
      <c r="L122" s="222"/>
      <c r="M122" s="222"/>
      <c r="N122" s="222">
        <f>ROUND(L122*K122,2)</f>
        <v>0</v>
      </c>
      <c r="O122" s="222"/>
      <c r="P122" s="222"/>
      <c r="Q122" s="222"/>
      <c r="R122" s="143"/>
      <c r="T122" s="144" t="s">
        <v>5</v>
      </c>
      <c r="U122" s="41" t="s">
        <v>50</v>
      </c>
      <c r="V122" s="145">
        <v>7.8E-2</v>
      </c>
      <c r="W122" s="145">
        <f>V122*K122</f>
        <v>17.857710000000001</v>
      </c>
      <c r="X122" s="145">
        <v>0</v>
      </c>
      <c r="Y122" s="145">
        <f>X122*K122</f>
        <v>0</v>
      </c>
      <c r="Z122" s="145">
        <v>0.18099999999999999</v>
      </c>
      <c r="AA122" s="146">
        <f>Z122*K122</f>
        <v>41.439045</v>
      </c>
      <c r="AR122" s="18" t="s">
        <v>148</v>
      </c>
      <c r="AT122" s="18" t="s">
        <v>144</v>
      </c>
      <c r="AU122" s="18" t="s">
        <v>106</v>
      </c>
      <c r="AY122" s="18" t="s">
        <v>143</v>
      </c>
      <c r="BE122" s="147">
        <f>IF(U122="základní",N122,0)</f>
        <v>0</v>
      </c>
      <c r="BF122" s="147">
        <f>IF(U122="snížená",N122,0)</f>
        <v>0</v>
      </c>
      <c r="BG122" s="147">
        <f>IF(U122="zákl. přenesená",N122,0)</f>
        <v>0</v>
      </c>
      <c r="BH122" s="147">
        <f>IF(U122="sníž. přenesená",N122,0)</f>
        <v>0</v>
      </c>
      <c r="BI122" s="147">
        <f>IF(U122="nulová",N122,0)</f>
        <v>0</v>
      </c>
      <c r="BJ122" s="18" t="s">
        <v>24</v>
      </c>
      <c r="BK122" s="147">
        <f>ROUND(L122*K122,2)</f>
        <v>0</v>
      </c>
      <c r="BL122" s="18" t="s">
        <v>148</v>
      </c>
      <c r="BM122" s="18" t="s">
        <v>154</v>
      </c>
    </row>
    <row r="123" spans="2:65" s="1" customFormat="1" ht="22.5" customHeight="1">
      <c r="B123" s="138"/>
      <c r="C123" s="139" t="s">
        <v>155</v>
      </c>
      <c r="D123" s="139" t="s">
        <v>144</v>
      </c>
      <c r="E123" s="140" t="s">
        <v>156</v>
      </c>
      <c r="F123" s="221" t="s">
        <v>157</v>
      </c>
      <c r="G123" s="221"/>
      <c r="H123" s="221"/>
      <c r="I123" s="221"/>
      <c r="J123" s="141" t="s">
        <v>158</v>
      </c>
      <c r="K123" s="142">
        <v>60</v>
      </c>
      <c r="L123" s="222"/>
      <c r="M123" s="222"/>
      <c r="N123" s="222">
        <f>ROUND(L123*K123,2)</f>
        <v>0</v>
      </c>
      <c r="O123" s="222"/>
      <c r="P123" s="222"/>
      <c r="Q123" s="222"/>
      <c r="R123" s="143"/>
      <c r="T123" s="144" t="s">
        <v>5</v>
      </c>
      <c r="U123" s="41" t="s">
        <v>50</v>
      </c>
      <c r="V123" s="145">
        <v>0</v>
      </c>
      <c r="W123" s="145">
        <f>V123*K123</f>
        <v>0</v>
      </c>
      <c r="X123" s="145">
        <v>4.0000000000000003E-5</v>
      </c>
      <c r="Y123" s="145">
        <f>X123*K123</f>
        <v>2.4000000000000002E-3</v>
      </c>
      <c r="Z123" s="145">
        <v>0</v>
      </c>
      <c r="AA123" s="146">
        <f>Z123*K123</f>
        <v>0</v>
      </c>
      <c r="AR123" s="18" t="s">
        <v>148</v>
      </c>
      <c r="AT123" s="18" t="s">
        <v>144</v>
      </c>
      <c r="AU123" s="18" t="s">
        <v>106</v>
      </c>
      <c r="AY123" s="18" t="s">
        <v>143</v>
      </c>
      <c r="BE123" s="147">
        <f>IF(U123="základní",N123,0)</f>
        <v>0</v>
      </c>
      <c r="BF123" s="147">
        <f>IF(U123="snížená",N123,0)</f>
        <v>0</v>
      </c>
      <c r="BG123" s="147">
        <f>IF(U123="zákl. přenesená",N123,0)</f>
        <v>0</v>
      </c>
      <c r="BH123" s="147">
        <f>IF(U123="sníž. přenesená",N123,0)</f>
        <v>0</v>
      </c>
      <c r="BI123" s="147">
        <f>IF(U123="nulová",N123,0)</f>
        <v>0</v>
      </c>
      <c r="BJ123" s="18" t="s">
        <v>24</v>
      </c>
      <c r="BK123" s="147">
        <f>ROUND(L123*K123,2)</f>
        <v>0</v>
      </c>
      <c r="BL123" s="18" t="s">
        <v>148</v>
      </c>
      <c r="BM123" s="18" t="s">
        <v>159</v>
      </c>
    </row>
    <row r="124" spans="2:65" s="1" customFormat="1" ht="31.5" customHeight="1">
      <c r="B124" s="138"/>
      <c r="C124" s="139" t="s">
        <v>148</v>
      </c>
      <c r="D124" s="139" t="s">
        <v>144</v>
      </c>
      <c r="E124" s="140" t="s">
        <v>160</v>
      </c>
      <c r="F124" s="221" t="s">
        <v>161</v>
      </c>
      <c r="G124" s="221"/>
      <c r="H124" s="221"/>
      <c r="I124" s="221"/>
      <c r="J124" s="141" t="s">
        <v>162</v>
      </c>
      <c r="K124" s="142">
        <v>20</v>
      </c>
      <c r="L124" s="222"/>
      <c r="M124" s="222"/>
      <c r="N124" s="222">
        <f>ROUND(L124*K124,2)</f>
        <v>0</v>
      </c>
      <c r="O124" s="222"/>
      <c r="P124" s="222"/>
      <c r="Q124" s="222"/>
      <c r="R124" s="143"/>
      <c r="T124" s="144" t="s">
        <v>5</v>
      </c>
      <c r="U124" s="41" t="s">
        <v>50</v>
      </c>
      <c r="V124" s="145">
        <v>0</v>
      </c>
      <c r="W124" s="145">
        <f>V124*K124</f>
        <v>0</v>
      </c>
      <c r="X124" s="145">
        <v>0</v>
      </c>
      <c r="Y124" s="145">
        <f>X124*K124</f>
        <v>0</v>
      </c>
      <c r="Z124" s="145">
        <v>0</v>
      </c>
      <c r="AA124" s="146">
        <f>Z124*K124</f>
        <v>0</v>
      </c>
      <c r="AR124" s="18" t="s">
        <v>148</v>
      </c>
      <c r="AT124" s="18" t="s">
        <v>144</v>
      </c>
      <c r="AU124" s="18" t="s">
        <v>106</v>
      </c>
      <c r="AY124" s="18" t="s">
        <v>143</v>
      </c>
      <c r="BE124" s="147">
        <f>IF(U124="základní",N124,0)</f>
        <v>0</v>
      </c>
      <c r="BF124" s="147">
        <f>IF(U124="snížená",N124,0)</f>
        <v>0</v>
      </c>
      <c r="BG124" s="147">
        <f>IF(U124="zákl. přenesená",N124,0)</f>
        <v>0</v>
      </c>
      <c r="BH124" s="147">
        <f>IF(U124="sníž. přenesená",N124,0)</f>
        <v>0</v>
      </c>
      <c r="BI124" s="147">
        <f>IF(U124="nulová",N124,0)</f>
        <v>0</v>
      </c>
      <c r="BJ124" s="18" t="s">
        <v>24</v>
      </c>
      <c r="BK124" s="147">
        <f>ROUND(L124*K124,2)</f>
        <v>0</v>
      </c>
      <c r="BL124" s="18" t="s">
        <v>148</v>
      </c>
      <c r="BM124" s="18" t="s">
        <v>163</v>
      </c>
    </row>
    <row r="125" spans="2:65" s="1" customFormat="1" ht="22.5" customHeight="1">
      <c r="B125" s="138"/>
      <c r="C125" s="139" t="s">
        <v>164</v>
      </c>
      <c r="D125" s="139" t="s">
        <v>144</v>
      </c>
      <c r="E125" s="140" t="s">
        <v>165</v>
      </c>
      <c r="F125" s="221" t="s">
        <v>166</v>
      </c>
      <c r="G125" s="221"/>
      <c r="H125" s="221"/>
      <c r="I125" s="221"/>
      <c r="J125" s="141" t="s">
        <v>167</v>
      </c>
      <c r="K125" s="142">
        <v>30.9</v>
      </c>
      <c r="L125" s="222"/>
      <c r="M125" s="222"/>
      <c r="N125" s="222">
        <f>ROUND(L125*K125,2)</f>
        <v>0</v>
      </c>
      <c r="O125" s="222"/>
      <c r="P125" s="222"/>
      <c r="Q125" s="222"/>
      <c r="R125" s="143"/>
      <c r="T125" s="144" t="s">
        <v>5</v>
      </c>
      <c r="U125" s="41" t="s">
        <v>50</v>
      </c>
      <c r="V125" s="145">
        <v>0.70299999999999996</v>
      </c>
      <c r="W125" s="145">
        <f>V125*K125</f>
        <v>21.722699999999996</v>
      </c>
      <c r="X125" s="145">
        <v>8.6800000000000002E-3</v>
      </c>
      <c r="Y125" s="145">
        <f>X125*K125</f>
        <v>0.26821200000000001</v>
      </c>
      <c r="Z125" s="145">
        <v>0</v>
      </c>
      <c r="AA125" s="146">
        <f>Z125*K125</f>
        <v>0</v>
      </c>
      <c r="AR125" s="18" t="s">
        <v>148</v>
      </c>
      <c r="AT125" s="18" t="s">
        <v>144</v>
      </c>
      <c r="AU125" s="18" t="s">
        <v>106</v>
      </c>
      <c r="AY125" s="18" t="s">
        <v>143</v>
      </c>
      <c r="BE125" s="147">
        <f>IF(U125="základní",N125,0)</f>
        <v>0</v>
      </c>
      <c r="BF125" s="147">
        <f>IF(U125="snížená",N125,0)</f>
        <v>0</v>
      </c>
      <c r="BG125" s="147">
        <f>IF(U125="zákl. přenesená",N125,0)</f>
        <v>0</v>
      </c>
      <c r="BH125" s="147">
        <f>IF(U125="sníž. přenesená",N125,0)</f>
        <v>0</v>
      </c>
      <c r="BI125" s="147">
        <f>IF(U125="nulová",N125,0)</f>
        <v>0</v>
      </c>
      <c r="BJ125" s="18" t="s">
        <v>24</v>
      </c>
      <c r="BK125" s="147">
        <f>ROUND(L125*K125,2)</f>
        <v>0</v>
      </c>
      <c r="BL125" s="18" t="s">
        <v>148</v>
      </c>
      <c r="BM125" s="18" t="s">
        <v>168</v>
      </c>
    </row>
    <row r="126" spans="2:65" s="1" customFormat="1" ht="22.5" customHeight="1">
      <c r="B126" s="32"/>
      <c r="C126" s="33"/>
      <c r="D126" s="33"/>
      <c r="E126" s="33"/>
      <c r="F126" s="225" t="s">
        <v>169</v>
      </c>
      <c r="G126" s="226"/>
      <c r="H126" s="226"/>
      <c r="I126" s="226"/>
      <c r="J126" s="33"/>
      <c r="K126" s="33"/>
      <c r="L126" s="33"/>
      <c r="M126" s="33"/>
      <c r="N126" s="33"/>
      <c r="O126" s="33"/>
      <c r="P126" s="33"/>
      <c r="Q126" s="33"/>
      <c r="R126" s="34"/>
      <c r="T126" s="156"/>
      <c r="U126" s="33"/>
      <c r="V126" s="33"/>
      <c r="W126" s="33"/>
      <c r="X126" s="33"/>
      <c r="Y126" s="33"/>
      <c r="Z126" s="33"/>
      <c r="AA126" s="71"/>
      <c r="AT126" s="18" t="s">
        <v>170</v>
      </c>
      <c r="AU126" s="18" t="s">
        <v>106</v>
      </c>
    </row>
    <row r="127" spans="2:65" s="10" customFormat="1" ht="22.5" customHeight="1">
      <c r="B127" s="148"/>
      <c r="C127" s="149"/>
      <c r="D127" s="149"/>
      <c r="E127" s="150" t="s">
        <v>5</v>
      </c>
      <c r="F127" s="227" t="s">
        <v>493</v>
      </c>
      <c r="G127" s="228"/>
      <c r="H127" s="228"/>
      <c r="I127" s="228"/>
      <c r="J127" s="149"/>
      <c r="K127" s="151">
        <v>30.9</v>
      </c>
      <c r="L127" s="149"/>
      <c r="M127" s="149"/>
      <c r="N127" s="149"/>
      <c r="O127" s="149"/>
      <c r="P127" s="149"/>
      <c r="Q127" s="149"/>
      <c r="R127" s="152"/>
      <c r="T127" s="153"/>
      <c r="U127" s="149"/>
      <c r="V127" s="149"/>
      <c r="W127" s="149"/>
      <c r="X127" s="149"/>
      <c r="Y127" s="149"/>
      <c r="Z127" s="149"/>
      <c r="AA127" s="154"/>
      <c r="AT127" s="155" t="s">
        <v>151</v>
      </c>
      <c r="AU127" s="155" t="s">
        <v>106</v>
      </c>
      <c r="AV127" s="10" t="s">
        <v>106</v>
      </c>
      <c r="AW127" s="10" t="s">
        <v>39</v>
      </c>
      <c r="AX127" s="10" t="s">
        <v>24</v>
      </c>
      <c r="AY127" s="155" t="s">
        <v>143</v>
      </c>
    </row>
    <row r="128" spans="2:65" s="1" customFormat="1" ht="31.5" customHeight="1">
      <c r="B128" s="138"/>
      <c r="C128" s="139" t="s">
        <v>172</v>
      </c>
      <c r="D128" s="139" t="s">
        <v>144</v>
      </c>
      <c r="E128" s="140" t="s">
        <v>178</v>
      </c>
      <c r="F128" s="221" t="s">
        <v>179</v>
      </c>
      <c r="G128" s="221"/>
      <c r="H128" s="221"/>
      <c r="I128" s="221"/>
      <c r="J128" s="141" t="s">
        <v>180</v>
      </c>
      <c r="K128" s="142">
        <v>370.94</v>
      </c>
      <c r="L128" s="222"/>
      <c r="M128" s="222"/>
      <c r="N128" s="222">
        <f>ROUND(L128*K128,2)</f>
        <v>0</v>
      </c>
      <c r="O128" s="222"/>
      <c r="P128" s="222"/>
      <c r="Q128" s="222"/>
      <c r="R128" s="143"/>
      <c r="T128" s="144" t="s">
        <v>5</v>
      </c>
      <c r="U128" s="41" t="s">
        <v>50</v>
      </c>
      <c r="V128" s="145">
        <v>1.548</v>
      </c>
      <c r="W128" s="145">
        <f>V128*K128</f>
        <v>574.21511999999996</v>
      </c>
      <c r="X128" s="145">
        <v>0</v>
      </c>
      <c r="Y128" s="145">
        <f>X128*K128</f>
        <v>0</v>
      </c>
      <c r="Z128" s="145">
        <v>0</v>
      </c>
      <c r="AA128" s="146">
        <f>Z128*K128</f>
        <v>0</v>
      </c>
      <c r="AR128" s="18" t="s">
        <v>148</v>
      </c>
      <c r="AT128" s="18" t="s">
        <v>144</v>
      </c>
      <c r="AU128" s="18" t="s">
        <v>106</v>
      </c>
      <c r="AY128" s="18" t="s">
        <v>143</v>
      </c>
      <c r="BE128" s="147">
        <f>IF(U128="základní",N128,0)</f>
        <v>0</v>
      </c>
      <c r="BF128" s="147">
        <f>IF(U128="snížená",N128,0)</f>
        <v>0</v>
      </c>
      <c r="BG128" s="147">
        <f>IF(U128="zákl. přenesená",N128,0)</f>
        <v>0</v>
      </c>
      <c r="BH128" s="147">
        <f>IF(U128="sníž. přenesená",N128,0)</f>
        <v>0</v>
      </c>
      <c r="BI128" s="147">
        <f>IF(U128="nulová",N128,0)</f>
        <v>0</v>
      </c>
      <c r="BJ128" s="18" t="s">
        <v>24</v>
      </c>
      <c r="BK128" s="147">
        <f>ROUND(L128*K128,2)</f>
        <v>0</v>
      </c>
      <c r="BL128" s="18" t="s">
        <v>148</v>
      </c>
      <c r="BM128" s="18" t="s">
        <v>181</v>
      </c>
    </row>
    <row r="129" spans="2:65" s="10" customFormat="1" ht="22.5" customHeight="1">
      <c r="B129" s="148"/>
      <c r="C129" s="149"/>
      <c r="D129" s="149"/>
      <c r="E129" s="150" t="s">
        <v>5</v>
      </c>
      <c r="F129" s="223" t="s">
        <v>494</v>
      </c>
      <c r="G129" s="224"/>
      <c r="H129" s="224"/>
      <c r="I129" s="224"/>
      <c r="J129" s="149"/>
      <c r="K129" s="151">
        <v>370.94</v>
      </c>
      <c r="L129" s="149"/>
      <c r="M129" s="149"/>
      <c r="N129" s="149"/>
      <c r="O129" s="149"/>
      <c r="P129" s="149"/>
      <c r="Q129" s="149"/>
      <c r="R129" s="152"/>
      <c r="T129" s="153"/>
      <c r="U129" s="149"/>
      <c r="V129" s="149"/>
      <c r="W129" s="149"/>
      <c r="X129" s="149"/>
      <c r="Y129" s="149"/>
      <c r="Z129" s="149"/>
      <c r="AA129" s="154"/>
      <c r="AT129" s="155" t="s">
        <v>151</v>
      </c>
      <c r="AU129" s="155" t="s">
        <v>106</v>
      </c>
      <c r="AV129" s="10" t="s">
        <v>106</v>
      </c>
      <c r="AW129" s="10" t="s">
        <v>39</v>
      </c>
      <c r="AX129" s="10" t="s">
        <v>24</v>
      </c>
      <c r="AY129" s="155" t="s">
        <v>143</v>
      </c>
    </row>
    <row r="130" spans="2:65" s="1" customFormat="1" ht="31.5" customHeight="1">
      <c r="B130" s="138"/>
      <c r="C130" s="139" t="s">
        <v>177</v>
      </c>
      <c r="D130" s="139" t="s">
        <v>144</v>
      </c>
      <c r="E130" s="140" t="s">
        <v>184</v>
      </c>
      <c r="F130" s="221" t="s">
        <v>185</v>
      </c>
      <c r="G130" s="221"/>
      <c r="H130" s="221"/>
      <c r="I130" s="221"/>
      <c r="J130" s="141" t="s">
        <v>180</v>
      </c>
      <c r="K130" s="142">
        <v>492.67</v>
      </c>
      <c r="L130" s="222"/>
      <c r="M130" s="222"/>
      <c r="N130" s="222">
        <f>ROUND(L130*K130,2)</f>
        <v>0</v>
      </c>
      <c r="O130" s="222"/>
      <c r="P130" s="222"/>
      <c r="Q130" s="222"/>
      <c r="R130" s="143"/>
      <c r="T130" s="144" t="s">
        <v>5</v>
      </c>
      <c r="U130" s="41" t="s">
        <v>50</v>
      </c>
      <c r="V130" s="145">
        <v>0.84399999999999997</v>
      </c>
      <c r="W130" s="145">
        <f>V130*K130</f>
        <v>415.81348000000003</v>
      </c>
      <c r="X130" s="145">
        <v>0</v>
      </c>
      <c r="Y130" s="145">
        <f>X130*K130</f>
        <v>0</v>
      </c>
      <c r="Z130" s="145">
        <v>0</v>
      </c>
      <c r="AA130" s="146">
        <f>Z130*K130</f>
        <v>0</v>
      </c>
      <c r="AR130" s="18" t="s">
        <v>148</v>
      </c>
      <c r="AT130" s="18" t="s">
        <v>144</v>
      </c>
      <c r="AU130" s="18" t="s">
        <v>106</v>
      </c>
      <c r="AY130" s="18" t="s">
        <v>143</v>
      </c>
      <c r="BE130" s="147">
        <f>IF(U130="základní",N130,0)</f>
        <v>0</v>
      </c>
      <c r="BF130" s="147">
        <f>IF(U130="snížená",N130,0)</f>
        <v>0</v>
      </c>
      <c r="BG130" s="147">
        <f>IF(U130="zákl. přenesená",N130,0)</f>
        <v>0</v>
      </c>
      <c r="BH130" s="147">
        <f>IF(U130="sníž. přenesená",N130,0)</f>
        <v>0</v>
      </c>
      <c r="BI130" s="147">
        <f>IF(U130="nulová",N130,0)</f>
        <v>0</v>
      </c>
      <c r="BJ130" s="18" t="s">
        <v>24</v>
      </c>
      <c r="BK130" s="147">
        <f>ROUND(L130*K130,2)</f>
        <v>0</v>
      </c>
      <c r="BL130" s="18" t="s">
        <v>148</v>
      </c>
      <c r="BM130" s="18" t="s">
        <v>186</v>
      </c>
    </row>
    <row r="131" spans="2:65" s="1" customFormat="1" ht="30" customHeight="1">
      <c r="B131" s="32"/>
      <c r="C131" s="33"/>
      <c r="D131" s="33"/>
      <c r="E131" s="33"/>
      <c r="F131" s="225" t="s">
        <v>495</v>
      </c>
      <c r="G131" s="226"/>
      <c r="H131" s="226"/>
      <c r="I131" s="226"/>
      <c r="J131" s="33"/>
      <c r="K131" s="33"/>
      <c r="L131" s="33"/>
      <c r="M131" s="33"/>
      <c r="N131" s="33"/>
      <c r="O131" s="33"/>
      <c r="P131" s="33"/>
      <c r="Q131" s="33"/>
      <c r="R131" s="34"/>
      <c r="T131" s="156"/>
      <c r="U131" s="33"/>
      <c r="V131" s="33"/>
      <c r="W131" s="33"/>
      <c r="X131" s="33"/>
      <c r="Y131" s="33"/>
      <c r="Z131" s="33"/>
      <c r="AA131" s="71"/>
      <c r="AT131" s="18" t="s">
        <v>170</v>
      </c>
      <c r="AU131" s="18" t="s">
        <v>106</v>
      </c>
    </row>
    <row r="132" spans="2:65" s="10" customFormat="1" ht="22.5" customHeight="1">
      <c r="B132" s="148"/>
      <c r="C132" s="149"/>
      <c r="D132" s="149"/>
      <c r="E132" s="150" t="s">
        <v>5</v>
      </c>
      <c r="F132" s="227" t="s">
        <v>496</v>
      </c>
      <c r="G132" s="228"/>
      <c r="H132" s="228"/>
      <c r="I132" s="228"/>
      <c r="J132" s="149"/>
      <c r="K132" s="151">
        <v>492.67</v>
      </c>
      <c r="L132" s="149"/>
      <c r="M132" s="149"/>
      <c r="N132" s="149"/>
      <c r="O132" s="149"/>
      <c r="P132" s="149"/>
      <c r="Q132" s="149"/>
      <c r="R132" s="152"/>
      <c r="T132" s="153"/>
      <c r="U132" s="149"/>
      <c r="V132" s="149"/>
      <c r="W132" s="149"/>
      <c r="X132" s="149"/>
      <c r="Y132" s="149"/>
      <c r="Z132" s="149"/>
      <c r="AA132" s="154"/>
      <c r="AT132" s="155" t="s">
        <v>151</v>
      </c>
      <c r="AU132" s="155" t="s">
        <v>106</v>
      </c>
      <c r="AV132" s="10" t="s">
        <v>106</v>
      </c>
      <c r="AW132" s="10" t="s">
        <v>39</v>
      </c>
      <c r="AX132" s="10" t="s">
        <v>24</v>
      </c>
      <c r="AY132" s="155" t="s">
        <v>143</v>
      </c>
    </row>
    <row r="133" spans="2:65" s="1" customFormat="1" ht="31.5" customHeight="1">
      <c r="B133" s="138"/>
      <c r="C133" s="139" t="s">
        <v>183</v>
      </c>
      <c r="D133" s="139" t="s">
        <v>144</v>
      </c>
      <c r="E133" s="140" t="s">
        <v>189</v>
      </c>
      <c r="F133" s="221" t="s">
        <v>190</v>
      </c>
      <c r="G133" s="221"/>
      <c r="H133" s="221"/>
      <c r="I133" s="221"/>
      <c r="J133" s="141" t="s">
        <v>180</v>
      </c>
      <c r="K133" s="142">
        <v>147.80099999999999</v>
      </c>
      <c r="L133" s="222"/>
      <c r="M133" s="222"/>
      <c r="N133" s="222">
        <f>ROUND(L133*K133,2)</f>
        <v>0</v>
      </c>
      <c r="O133" s="222"/>
      <c r="P133" s="222"/>
      <c r="Q133" s="222"/>
      <c r="R133" s="143"/>
      <c r="T133" s="144" t="s">
        <v>5</v>
      </c>
      <c r="U133" s="41" t="s">
        <v>50</v>
      </c>
      <c r="V133" s="145">
        <v>0.1</v>
      </c>
      <c r="W133" s="145">
        <f>V133*K133</f>
        <v>14.780099999999999</v>
      </c>
      <c r="X133" s="145">
        <v>0</v>
      </c>
      <c r="Y133" s="145">
        <f>X133*K133</f>
        <v>0</v>
      </c>
      <c r="Z133" s="145">
        <v>0</v>
      </c>
      <c r="AA133" s="146">
        <f>Z133*K133</f>
        <v>0</v>
      </c>
      <c r="AR133" s="18" t="s">
        <v>148</v>
      </c>
      <c r="AT133" s="18" t="s">
        <v>144</v>
      </c>
      <c r="AU133" s="18" t="s">
        <v>106</v>
      </c>
      <c r="AY133" s="18" t="s">
        <v>143</v>
      </c>
      <c r="BE133" s="147">
        <f>IF(U133="základní",N133,0)</f>
        <v>0</v>
      </c>
      <c r="BF133" s="147">
        <f>IF(U133="snížená",N133,0)</f>
        <v>0</v>
      </c>
      <c r="BG133" s="147">
        <f>IF(U133="zákl. přenesená",N133,0)</f>
        <v>0</v>
      </c>
      <c r="BH133" s="147">
        <f>IF(U133="sníž. přenesená",N133,0)</f>
        <v>0</v>
      </c>
      <c r="BI133" s="147">
        <f>IF(U133="nulová",N133,0)</f>
        <v>0</v>
      </c>
      <c r="BJ133" s="18" t="s">
        <v>24</v>
      </c>
      <c r="BK133" s="147">
        <f>ROUND(L133*K133,2)</f>
        <v>0</v>
      </c>
      <c r="BL133" s="18" t="s">
        <v>148</v>
      </c>
      <c r="BM133" s="18" t="s">
        <v>191</v>
      </c>
    </row>
    <row r="134" spans="2:65" s="1" customFormat="1" ht="22.5" customHeight="1">
      <c r="B134" s="32"/>
      <c r="C134" s="33"/>
      <c r="D134" s="33"/>
      <c r="E134" s="33"/>
      <c r="F134" s="225" t="s">
        <v>192</v>
      </c>
      <c r="G134" s="226"/>
      <c r="H134" s="226"/>
      <c r="I134" s="226"/>
      <c r="J134" s="33"/>
      <c r="K134" s="33"/>
      <c r="L134" s="33"/>
      <c r="M134" s="33"/>
      <c r="N134" s="33"/>
      <c r="O134" s="33"/>
      <c r="P134" s="33"/>
      <c r="Q134" s="33"/>
      <c r="R134" s="34"/>
      <c r="T134" s="156"/>
      <c r="U134" s="33"/>
      <c r="V134" s="33"/>
      <c r="W134" s="33"/>
      <c r="X134" s="33"/>
      <c r="Y134" s="33"/>
      <c r="Z134" s="33"/>
      <c r="AA134" s="71"/>
      <c r="AT134" s="18" t="s">
        <v>170</v>
      </c>
      <c r="AU134" s="18" t="s">
        <v>106</v>
      </c>
    </row>
    <row r="135" spans="2:65" s="10" customFormat="1" ht="22.5" customHeight="1">
      <c r="B135" s="148"/>
      <c r="C135" s="149"/>
      <c r="D135" s="149"/>
      <c r="E135" s="150" t="s">
        <v>5</v>
      </c>
      <c r="F135" s="227" t="s">
        <v>497</v>
      </c>
      <c r="G135" s="228"/>
      <c r="H135" s="228"/>
      <c r="I135" s="228"/>
      <c r="J135" s="149"/>
      <c r="K135" s="151">
        <v>147.80099999999999</v>
      </c>
      <c r="L135" s="149"/>
      <c r="M135" s="149"/>
      <c r="N135" s="149"/>
      <c r="O135" s="149"/>
      <c r="P135" s="149"/>
      <c r="Q135" s="149"/>
      <c r="R135" s="152"/>
      <c r="T135" s="153"/>
      <c r="U135" s="149"/>
      <c r="V135" s="149"/>
      <c r="W135" s="149"/>
      <c r="X135" s="149"/>
      <c r="Y135" s="149"/>
      <c r="Z135" s="149"/>
      <c r="AA135" s="154"/>
      <c r="AT135" s="155" t="s">
        <v>151</v>
      </c>
      <c r="AU135" s="155" t="s">
        <v>106</v>
      </c>
      <c r="AV135" s="10" t="s">
        <v>106</v>
      </c>
      <c r="AW135" s="10" t="s">
        <v>39</v>
      </c>
      <c r="AX135" s="10" t="s">
        <v>24</v>
      </c>
      <c r="AY135" s="155" t="s">
        <v>143</v>
      </c>
    </row>
    <row r="136" spans="2:65" s="1" customFormat="1" ht="31.5" customHeight="1">
      <c r="B136" s="138"/>
      <c r="C136" s="139" t="s">
        <v>188</v>
      </c>
      <c r="D136" s="139" t="s">
        <v>144</v>
      </c>
      <c r="E136" s="140" t="s">
        <v>194</v>
      </c>
      <c r="F136" s="221" t="s">
        <v>195</v>
      </c>
      <c r="G136" s="221"/>
      <c r="H136" s="221"/>
      <c r="I136" s="221"/>
      <c r="J136" s="141" t="s">
        <v>147</v>
      </c>
      <c r="K136" s="142">
        <v>942.4</v>
      </c>
      <c r="L136" s="222"/>
      <c r="M136" s="222"/>
      <c r="N136" s="222">
        <f>ROUND(L136*K136,2)</f>
        <v>0</v>
      </c>
      <c r="O136" s="222"/>
      <c r="P136" s="222"/>
      <c r="Q136" s="222"/>
      <c r="R136" s="143"/>
      <c r="T136" s="144" t="s">
        <v>5</v>
      </c>
      <c r="U136" s="41" t="s">
        <v>50</v>
      </c>
      <c r="V136" s="145">
        <v>0.47899999999999998</v>
      </c>
      <c r="W136" s="145">
        <f>V136*K136</f>
        <v>451.40959999999995</v>
      </c>
      <c r="X136" s="145">
        <v>8.4999999999999995E-4</v>
      </c>
      <c r="Y136" s="145">
        <f>X136*K136</f>
        <v>0.80103999999999997</v>
      </c>
      <c r="Z136" s="145">
        <v>0</v>
      </c>
      <c r="AA136" s="146">
        <f>Z136*K136</f>
        <v>0</v>
      </c>
      <c r="AR136" s="18" t="s">
        <v>148</v>
      </c>
      <c r="AT136" s="18" t="s">
        <v>144</v>
      </c>
      <c r="AU136" s="18" t="s">
        <v>106</v>
      </c>
      <c r="AY136" s="18" t="s">
        <v>143</v>
      </c>
      <c r="BE136" s="147">
        <f>IF(U136="základní",N136,0)</f>
        <v>0</v>
      </c>
      <c r="BF136" s="147">
        <f>IF(U136="snížená",N136,0)</f>
        <v>0</v>
      </c>
      <c r="BG136" s="147">
        <f>IF(U136="zákl. přenesená",N136,0)</f>
        <v>0</v>
      </c>
      <c r="BH136" s="147">
        <f>IF(U136="sníž. přenesená",N136,0)</f>
        <v>0</v>
      </c>
      <c r="BI136" s="147">
        <f>IF(U136="nulová",N136,0)</f>
        <v>0</v>
      </c>
      <c r="BJ136" s="18" t="s">
        <v>24</v>
      </c>
      <c r="BK136" s="147">
        <f>ROUND(L136*K136,2)</f>
        <v>0</v>
      </c>
      <c r="BL136" s="18" t="s">
        <v>148</v>
      </c>
      <c r="BM136" s="18" t="s">
        <v>196</v>
      </c>
    </row>
    <row r="137" spans="2:65" s="1" customFormat="1" ht="22.5" customHeight="1">
      <c r="B137" s="32"/>
      <c r="C137" s="33"/>
      <c r="D137" s="33"/>
      <c r="E137" s="33"/>
      <c r="F137" s="225" t="s">
        <v>197</v>
      </c>
      <c r="G137" s="226"/>
      <c r="H137" s="226"/>
      <c r="I137" s="226"/>
      <c r="J137" s="33"/>
      <c r="K137" s="33"/>
      <c r="L137" s="33"/>
      <c r="M137" s="33"/>
      <c r="N137" s="33"/>
      <c r="O137" s="33"/>
      <c r="P137" s="33"/>
      <c r="Q137" s="33"/>
      <c r="R137" s="34"/>
      <c r="T137" s="156"/>
      <c r="U137" s="33"/>
      <c r="V137" s="33"/>
      <c r="W137" s="33"/>
      <c r="X137" s="33"/>
      <c r="Y137" s="33"/>
      <c r="Z137" s="33"/>
      <c r="AA137" s="71"/>
      <c r="AT137" s="18" t="s">
        <v>170</v>
      </c>
      <c r="AU137" s="18" t="s">
        <v>106</v>
      </c>
    </row>
    <row r="138" spans="2:65" s="10" customFormat="1" ht="22.5" customHeight="1">
      <c r="B138" s="148"/>
      <c r="C138" s="149"/>
      <c r="D138" s="149"/>
      <c r="E138" s="150" t="s">
        <v>5</v>
      </c>
      <c r="F138" s="227" t="s">
        <v>498</v>
      </c>
      <c r="G138" s="228"/>
      <c r="H138" s="228"/>
      <c r="I138" s="228"/>
      <c r="J138" s="149"/>
      <c r="K138" s="151">
        <v>942.4</v>
      </c>
      <c r="L138" s="149"/>
      <c r="M138" s="149"/>
      <c r="N138" s="149"/>
      <c r="O138" s="149"/>
      <c r="P138" s="149"/>
      <c r="Q138" s="149"/>
      <c r="R138" s="152"/>
      <c r="T138" s="153"/>
      <c r="U138" s="149"/>
      <c r="V138" s="149"/>
      <c r="W138" s="149"/>
      <c r="X138" s="149"/>
      <c r="Y138" s="149"/>
      <c r="Z138" s="149"/>
      <c r="AA138" s="154"/>
      <c r="AT138" s="155" t="s">
        <v>151</v>
      </c>
      <c r="AU138" s="155" t="s">
        <v>106</v>
      </c>
      <c r="AV138" s="10" t="s">
        <v>106</v>
      </c>
      <c r="AW138" s="10" t="s">
        <v>39</v>
      </c>
      <c r="AX138" s="10" t="s">
        <v>24</v>
      </c>
      <c r="AY138" s="155" t="s">
        <v>143</v>
      </c>
    </row>
    <row r="139" spans="2:65" s="1" customFormat="1" ht="31.5" customHeight="1">
      <c r="B139" s="138"/>
      <c r="C139" s="139" t="s">
        <v>29</v>
      </c>
      <c r="D139" s="139" t="s">
        <v>144</v>
      </c>
      <c r="E139" s="140" t="s">
        <v>200</v>
      </c>
      <c r="F139" s="221" t="s">
        <v>201</v>
      </c>
      <c r="G139" s="221"/>
      <c r="H139" s="221"/>
      <c r="I139" s="221"/>
      <c r="J139" s="141" t="s">
        <v>147</v>
      </c>
      <c r="K139" s="142">
        <v>942.4</v>
      </c>
      <c r="L139" s="222"/>
      <c r="M139" s="222"/>
      <c r="N139" s="222">
        <f>ROUND(L139*K139,2)</f>
        <v>0</v>
      </c>
      <c r="O139" s="222"/>
      <c r="P139" s="222"/>
      <c r="Q139" s="222"/>
      <c r="R139" s="143"/>
      <c r="T139" s="144" t="s">
        <v>5</v>
      </c>
      <c r="U139" s="41" t="s">
        <v>50</v>
      </c>
      <c r="V139" s="145">
        <v>0.32700000000000001</v>
      </c>
      <c r="W139" s="145">
        <f>V139*K139</f>
        <v>308.16480000000001</v>
      </c>
      <c r="X139" s="145">
        <v>0</v>
      </c>
      <c r="Y139" s="145">
        <f>X139*K139</f>
        <v>0</v>
      </c>
      <c r="Z139" s="145">
        <v>0</v>
      </c>
      <c r="AA139" s="146">
        <f>Z139*K139</f>
        <v>0</v>
      </c>
      <c r="AR139" s="18" t="s">
        <v>148</v>
      </c>
      <c r="AT139" s="18" t="s">
        <v>144</v>
      </c>
      <c r="AU139" s="18" t="s">
        <v>106</v>
      </c>
      <c r="AY139" s="18" t="s">
        <v>143</v>
      </c>
      <c r="BE139" s="147">
        <f>IF(U139="základní",N139,0)</f>
        <v>0</v>
      </c>
      <c r="BF139" s="147">
        <f>IF(U139="snížená",N139,0)</f>
        <v>0</v>
      </c>
      <c r="BG139" s="147">
        <f>IF(U139="zákl. přenesená",N139,0)</f>
        <v>0</v>
      </c>
      <c r="BH139" s="147">
        <f>IF(U139="sníž. přenesená",N139,0)</f>
        <v>0</v>
      </c>
      <c r="BI139" s="147">
        <f>IF(U139="nulová",N139,0)</f>
        <v>0</v>
      </c>
      <c r="BJ139" s="18" t="s">
        <v>24</v>
      </c>
      <c r="BK139" s="147">
        <f>ROUND(L139*K139,2)</f>
        <v>0</v>
      </c>
      <c r="BL139" s="18" t="s">
        <v>148</v>
      </c>
      <c r="BM139" s="18" t="s">
        <v>202</v>
      </c>
    </row>
    <row r="140" spans="2:65" s="1" customFormat="1" ht="31.5" customHeight="1">
      <c r="B140" s="138"/>
      <c r="C140" s="139" t="s">
        <v>199</v>
      </c>
      <c r="D140" s="139" t="s">
        <v>144</v>
      </c>
      <c r="E140" s="140" t="s">
        <v>204</v>
      </c>
      <c r="F140" s="221" t="s">
        <v>205</v>
      </c>
      <c r="G140" s="221"/>
      <c r="H140" s="221"/>
      <c r="I140" s="221"/>
      <c r="J140" s="141" t="s">
        <v>180</v>
      </c>
      <c r="K140" s="142">
        <v>310.25</v>
      </c>
      <c r="L140" s="222"/>
      <c r="M140" s="222"/>
      <c r="N140" s="222">
        <f>ROUND(L140*K140,2)</f>
        <v>0</v>
      </c>
      <c r="O140" s="222"/>
      <c r="P140" s="222"/>
      <c r="Q140" s="222"/>
      <c r="R140" s="143"/>
      <c r="T140" s="144" t="s">
        <v>5</v>
      </c>
      <c r="U140" s="41" t="s">
        <v>50</v>
      </c>
      <c r="V140" s="145">
        <v>0.34499999999999997</v>
      </c>
      <c r="W140" s="145">
        <f>V140*K140</f>
        <v>107.03625</v>
      </c>
      <c r="X140" s="145">
        <v>0</v>
      </c>
      <c r="Y140" s="145">
        <f>X140*K140</f>
        <v>0</v>
      </c>
      <c r="Z140" s="145">
        <v>0</v>
      </c>
      <c r="AA140" s="146">
        <f>Z140*K140</f>
        <v>0</v>
      </c>
      <c r="AR140" s="18" t="s">
        <v>148</v>
      </c>
      <c r="AT140" s="18" t="s">
        <v>144</v>
      </c>
      <c r="AU140" s="18" t="s">
        <v>106</v>
      </c>
      <c r="AY140" s="18" t="s">
        <v>143</v>
      </c>
      <c r="BE140" s="147">
        <f>IF(U140="základní",N140,0)</f>
        <v>0</v>
      </c>
      <c r="BF140" s="147">
        <f>IF(U140="snížená",N140,0)</f>
        <v>0</v>
      </c>
      <c r="BG140" s="147">
        <f>IF(U140="zákl. přenesená",N140,0)</f>
        <v>0</v>
      </c>
      <c r="BH140" s="147">
        <f>IF(U140="sníž. přenesená",N140,0)</f>
        <v>0</v>
      </c>
      <c r="BI140" s="147">
        <f>IF(U140="nulová",N140,0)</f>
        <v>0</v>
      </c>
      <c r="BJ140" s="18" t="s">
        <v>24</v>
      </c>
      <c r="BK140" s="147">
        <f>ROUND(L140*K140,2)</f>
        <v>0</v>
      </c>
      <c r="BL140" s="18" t="s">
        <v>148</v>
      </c>
      <c r="BM140" s="18" t="s">
        <v>206</v>
      </c>
    </row>
    <row r="141" spans="2:65" s="10" customFormat="1" ht="22.5" customHeight="1">
      <c r="B141" s="148"/>
      <c r="C141" s="149"/>
      <c r="D141" s="149"/>
      <c r="E141" s="150" t="s">
        <v>5</v>
      </c>
      <c r="F141" s="223" t="s">
        <v>499</v>
      </c>
      <c r="G141" s="224"/>
      <c r="H141" s="224"/>
      <c r="I141" s="224"/>
      <c r="J141" s="149"/>
      <c r="K141" s="151">
        <v>310.25</v>
      </c>
      <c r="L141" s="149"/>
      <c r="M141" s="149"/>
      <c r="N141" s="149"/>
      <c r="O141" s="149"/>
      <c r="P141" s="149"/>
      <c r="Q141" s="149"/>
      <c r="R141" s="152"/>
      <c r="T141" s="153"/>
      <c r="U141" s="149"/>
      <c r="V141" s="149"/>
      <c r="W141" s="149"/>
      <c r="X141" s="149"/>
      <c r="Y141" s="149"/>
      <c r="Z141" s="149"/>
      <c r="AA141" s="154"/>
      <c r="AT141" s="155" t="s">
        <v>151</v>
      </c>
      <c r="AU141" s="155" t="s">
        <v>106</v>
      </c>
      <c r="AV141" s="10" t="s">
        <v>106</v>
      </c>
      <c r="AW141" s="10" t="s">
        <v>39</v>
      </c>
      <c r="AX141" s="10" t="s">
        <v>24</v>
      </c>
      <c r="AY141" s="155" t="s">
        <v>143</v>
      </c>
    </row>
    <row r="142" spans="2:65" s="1" customFormat="1" ht="31.5" customHeight="1">
      <c r="B142" s="138"/>
      <c r="C142" s="139" t="s">
        <v>203</v>
      </c>
      <c r="D142" s="139" t="s">
        <v>144</v>
      </c>
      <c r="E142" s="140" t="s">
        <v>209</v>
      </c>
      <c r="F142" s="221" t="s">
        <v>210</v>
      </c>
      <c r="G142" s="221"/>
      <c r="H142" s="221"/>
      <c r="I142" s="221"/>
      <c r="J142" s="141" t="s">
        <v>180</v>
      </c>
      <c r="K142" s="142">
        <v>182.42</v>
      </c>
      <c r="L142" s="222"/>
      <c r="M142" s="222"/>
      <c r="N142" s="222">
        <f>ROUND(L142*K142,2)</f>
        <v>0</v>
      </c>
      <c r="O142" s="222"/>
      <c r="P142" s="222"/>
      <c r="Q142" s="222"/>
      <c r="R142" s="143"/>
      <c r="T142" s="144" t="s">
        <v>5</v>
      </c>
      <c r="U142" s="41" t="s">
        <v>50</v>
      </c>
      <c r="V142" s="145">
        <v>0.51900000000000002</v>
      </c>
      <c r="W142" s="145">
        <f>V142*K142</f>
        <v>94.675979999999996</v>
      </c>
      <c r="X142" s="145">
        <v>0</v>
      </c>
      <c r="Y142" s="145">
        <f>X142*K142</f>
        <v>0</v>
      </c>
      <c r="Z142" s="145">
        <v>0</v>
      </c>
      <c r="AA142" s="146">
        <f>Z142*K142</f>
        <v>0</v>
      </c>
      <c r="AR142" s="18" t="s">
        <v>148</v>
      </c>
      <c r="AT142" s="18" t="s">
        <v>144</v>
      </c>
      <c r="AU142" s="18" t="s">
        <v>106</v>
      </c>
      <c r="AY142" s="18" t="s">
        <v>143</v>
      </c>
      <c r="BE142" s="147">
        <f>IF(U142="základní",N142,0)</f>
        <v>0</v>
      </c>
      <c r="BF142" s="147">
        <f>IF(U142="snížená",N142,0)</f>
        <v>0</v>
      </c>
      <c r="BG142" s="147">
        <f>IF(U142="zákl. přenesená",N142,0)</f>
        <v>0</v>
      </c>
      <c r="BH142" s="147">
        <f>IF(U142="sníž. přenesená",N142,0)</f>
        <v>0</v>
      </c>
      <c r="BI142" s="147">
        <f>IF(U142="nulová",N142,0)</f>
        <v>0</v>
      </c>
      <c r="BJ142" s="18" t="s">
        <v>24</v>
      </c>
      <c r="BK142" s="147">
        <f>ROUND(L142*K142,2)</f>
        <v>0</v>
      </c>
      <c r="BL142" s="18" t="s">
        <v>148</v>
      </c>
      <c r="BM142" s="18" t="s">
        <v>211</v>
      </c>
    </row>
    <row r="143" spans="2:65" s="10" customFormat="1" ht="22.5" customHeight="1">
      <c r="B143" s="148"/>
      <c r="C143" s="149"/>
      <c r="D143" s="149"/>
      <c r="E143" s="150" t="s">
        <v>5</v>
      </c>
      <c r="F143" s="223" t="s">
        <v>500</v>
      </c>
      <c r="G143" s="224"/>
      <c r="H143" s="224"/>
      <c r="I143" s="224"/>
      <c r="J143" s="149"/>
      <c r="K143" s="151">
        <v>182.42</v>
      </c>
      <c r="L143" s="149"/>
      <c r="M143" s="149"/>
      <c r="N143" s="149"/>
      <c r="O143" s="149"/>
      <c r="P143" s="149"/>
      <c r="Q143" s="149"/>
      <c r="R143" s="152"/>
      <c r="T143" s="153"/>
      <c r="U143" s="149"/>
      <c r="V143" s="149"/>
      <c r="W143" s="149"/>
      <c r="X143" s="149"/>
      <c r="Y143" s="149"/>
      <c r="Z143" s="149"/>
      <c r="AA143" s="154"/>
      <c r="AT143" s="155" t="s">
        <v>151</v>
      </c>
      <c r="AU143" s="155" t="s">
        <v>106</v>
      </c>
      <c r="AV143" s="10" t="s">
        <v>106</v>
      </c>
      <c r="AW143" s="10" t="s">
        <v>39</v>
      </c>
      <c r="AX143" s="10" t="s">
        <v>24</v>
      </c>
      <c r="AY143" s="155" t="s">
        <v>143</v>
      </c>
    </row>
    <row r="144" spans="2:65" s="1" customFormat="1" ht="31.5" customHeight="1">
      <c r="B144" s="138"/>
      <c r="C144" s="139" t="s">
        <v>208</v>
      </c>
      <c r="D144" s="139" t="s">
        <v>144</v>
      </c>
      <c r="E144" s="140" t="s">
        <v>214</v>
      </c>
      <c r="F144" s="221" t="s">
        <v>215</v>
      </c>
      <c r="G144" s="221"/>
      <c r="H144" s="221"/>
      <c r="I144" s="221"/>
      <c r="J144" s="141" t="s">
        <v>180</v>
      </c>
      <c r="K144" s="142">
        <v>807.90800000000002</v>
      </c>
      <c r="L144" s="222"/>
      <c r="M144" s="222"/>
      <c r="N144" s="222">
        <f>ROUND(L144*K144,2)</f>
        <v>0</v>
      </c>
      <c r="O144" s="222"/>
      <c r="P144" s="222"/>
      <c r="Q144" s="222"/>
      <c r="R144" s="143"/>
      <c r="T144" s="144" t="s">
        <v>5</v>
      </c>
      <c r="U144" s="41" t="s">
        <v>50</v>
      </c>
      <c r="V144" s="145">
        <v>4.3999999999999997E-2</v>
      </c>
      <c r="W144" s="145">
        <f>V144*K144</f>
        <v>35.547951999999995</v>
      </c>
      <c r="X144" s="145">
        <v>0</v>
      </c>
      <c r="Y144" s="145">
        <f>X144*K144</f>
        <v>0</v>
      </c>
      <c r="Z144" s="145">
        <v>0</v>
      </c>
      <c r="AA144" s="146">
        <f>Z144*K144</f>
        <v>0</v>
      </c>
      <c r="AR144" s="18" t="s">
        <v>148</v>
      </c>
      <c r="AT144" s="18" t="s">
        <v>144</v>
      </c>
      <c r="AU144" s="18" t="s">
        <v>106</v>
      </c>
      <c r="AY144" s="18" t="s">
        <v>143</v>
      </c>
      <c r="BE144" s="147">
        <f>IF(U144="základní",N144,0)</f>
        <v>0</v>
      </c>
      <c r="BF144" s="147">
        <f>IF(U144="snížená",N144,0)</f>
        <v>0</v>
      </c>
      <c r="BG144" s="147">
        <f>IF(U144="zákl. přenesená",N144,0)</f>
        <v>0</v>
      </c>
      <c r="BH144" s="147">
        <f>IF(U144="sníž. přenesená",N144,0)</f>
        <v>0</v>
      </c>
      <c r="BI144" s="147">
        <f>IF(U144="nulová",N144,0)</f>
        <v>0</v>
      </c>
      <c r="BJ144" s="18" t="s">
        <v>24</v>
      </c>
      <c r="BK144" s="147">
        <f>ROUND(L144*K144,2)</f>
        <v>0</v>
      </c>
      <c r="BL144" s="18" t="s">
        <v>148</v>
      </c>
      <c r="BM144" s="18" t="s">
        <v>216</v>
      </c>
    </row>
    <row r="145" spans="2:65" s="1" customFormat="1" ht="30" customHeight="1">
      <c r="B145" s="32"/>
      <c r="C145" s="33"/>
      <c r="D145" s="33"/>
      <c r="E145" s="33"/>
      <c r="F145" s="225" t="s">
        <v>217</v>
      </c>
      <c r="G145" s="226"/>
      <c r="H145" s="226"/>
      <c r="I145" s="226"/>
      <c r="J145" s="33"/>
      <c r="K145" s="33"/>
      <c r="L145" s="33"/>
      <c r="M145" s="33"/>
      <c r="N145" s="33"/>
      <c r="O145" s="33"/>
      <c r="P145" s="33"/>
      <c r="Q145" s="33"/>
      <c r="R145" s="34"/>
      <c r="T145" s="156"/>
      <c r="U145" s="33"/>
      <c r="V145" s="33"/>
      <c r="W145" s="33"/>
      <c r="X145" s="33"/>
      <c r="Y145" s="33"/>
      <c r="Z145" s="33"/>
      <c r="AA145" s="71"/>
      <c r="AT145" s="18" t="s">
        <v>170</v>
      </c>
      <c r="AU145" s="18" t="s">
        <v>106</v>
      </c>
    </row>
    <row r="146" spans="2:65" s="10" customFormat="1" ht="22.5" customHeight="1">
      <c r="B146" s="148"/>
      <c r="C146" s="149"/>
      <c r="D146" s="149"/>
      <c r="E146" s="150" t="s">
        <v>5</v>
      </c>
      <c r="F146" s="227" t="s">
        <v>501</v>
      </c>
      <c r="G146" s="228"/>
      <c r="H146" s="228"/>
      <c r="I146" s="228"/>
      <c r="J146" s="149"/>
      <c r="K146" s="151">
        <v>807.90800000000002</v>
      </c>
      <c r="L146" s="149"/>
      <c r="M146" s="149"/>
      <c r="N146" s="149"/>
      <c r="O146" s="149"/>
      <c r="P146" s="149"/>
      <c r="Q146" s="149"/>
      <c r="R146" s="152"/>
      <c r="T146" s="153"/>
      <c r="U146" s="149"/>
      <c r="V146" s="149"/>
      <c r="W146" s="149"/>
      <c r="X146" s="149"/>
      <c r="Y146" s="149"/>
      <c r="Z146" s="149"/>
      <c r="AA146" s="154"/>
      <c r="AT146" s="155" t="s">
        <v>151</v>
      </c>
      <c r="AU146" s="155" t="s">
        <v>106</v>
      </c>
      <c r="AV146" s="10" t="s">
        <v>106</v>
      </c>
      <c r="AW146" s="10" t="s">
        <v>39</v>
      </c>
      <c r="AX146" s="10" t="s">
        <v>24</v>
      </c>
      <c r="AY146" s="155" t="s">
        <v>143</v>
      </c>
    </row>
    <row r="147" spans="2:65" s="1" customFormat="1" ht="31.5" customHeight="1">
      <c r="B147" s="138"/>
      <c r="C147" s="139" t="s">
        <v>213</v>
      </c>
      <c r="D147" s="139" t="s">
        <v>144</v>
      </c>
      <c r="E147" s="140" t="s">
        <v>219</v>
      </c>
      <c r="F147" s="221" t="s">
        <v>220</v>
      </c>
      <c r="G147" s="221"/>
      <c r="H147" s="221"/>
      <c r="I147" s="221"/>
      <c r="J147" s="141" t="s">
        <v>180</v>
      </c>
      <c r="K147" s="142">
        <v>403.97</v>
      </c>
      <c r="L147" s="222"/>
      <c r="M147" s="222"/>
      <c r="N147" s="222">
        <f>ROUND(L147*K147,2)</f>
        <v>0</v>
      </c>
      <c r="O147" s="222"/>
      <c r="P147" s="222"/>
      <c r="Q147" s="222"/>
      <c r="R147" s="143"/>
      <c r="T147" s="144" t="s">
        <v>5</v>
      </c>
      <c r="U147" s="41" t="s">
        <v>50</v>
      </c>
      <c r="V147" s="145">
        <v>9.7000000000000003E-2</v>
      </c>
      <c r="W147" s="145">
        <f>V147*K147</f>
        <v>39.185090000000002</v>
      </c>
      <c r="X147" s="145">
        <v>0</v>
      </c>
      <c r="Y147" s="145">
        <f>X147*K147</f>
        <v>0</v>
      </c>
      <c r="Z147" s="145">
        <v>0</v>
      </c>
      <c r="AA147" s="146">
        <f>Z147*K147</f>
        <v>0</v>
      </c>
      <c r="AR147" s="18" t="s">
        <v>148</v>
      </c>
      <c r="AT147" s="18" t="s">
        <v>144</v>
      </c>
      <c r="AU147" s="18" t="s">
        <v>106</v>
      </c>
      <c r="AY147" s="18" t="s">
        <v>143</v>
      </c>
      <c r="BE147" s="147">
        <f>IF(U147="základní",N147,0)</f>
        <v>0</v>
      </c>
      <c r="BF147" s="147">
        <f>IF(U147="snížená",N147,0)</f>
        <v>0</v>
      </c>
      <c r="BG147" s="147">
        <f>IF(U147="zákl. přenesená",N147,0)</f>
        <v>0</v>
      </c>
      <c r="BH147" s="147">
        <f>IF(U147="sníž. přenesená",N147,0)</f>
        <v>0</v>
      </c>
      <c r="BI147" s="147">
        <f>IF(U147="nulová",N147,0)</f>
        <v>0</v>
      </c>
      <c r="BJ147" s="18" t="s">
        <v>24</v>
      </c>
      <c r="BK147" s="147">
        <f>ROUND(L147*K147,2)</f>
        <v>0</v>
      </c>
      <c r="BL147" s="18" t="s">
        <v>148</v>
      </c>
      <c r="BM147" s="18" t="s">
        <v>221</v>
      </c>
    </row>
    <row r="148" spans="2:65" s="10" customFormat="1" ht="22.5" customHeight="1">
      <c r="B148" s="148"/>
      <c r="C148" s="149"/>
      <c r="D148" s="149"/>
      <c r="E148" s="150" t="s">
        <v>5</v>
      </c>
      <c r="F148" s="223" t="s">
        <v>502</v>
      </c>
      <c r="G148" s="224"/>
      <c r="H148" s="224"/>
      <c r="I148" s="224"/>
      <c r="J148" s="149"/>
      <c r="K148" s="151">
        <v>403.97</v>
      </c>
      <c r="L148" s="149"/>
      <c r="M148" s="149"/>
      <c r="N148" s="149"/>
      <c r="O148" s="149"/>
      <c r="P148" s="149"/>
      <c r="Q148" s="149"/>
      <c r="R148" s="152"/>
      <c r="T148" s="153"/>
      <c r="U148" s="149"/>
      <c r="V148" s="149"/>
      <c r="W148" s="149"/>
      <c r="X148" s="149"/>
      <c r="Y148" s="149"/>
      <c r="Z148" s="149"/>
      <c r="AA148" s="154"/>
      <c r="AT148" s="155" t="s">
        <v>151</v>
      </c>
      <c r="AU148" s="155" t="s">
        <v>106</v>
      </c>
      <c r="AV148" s="10" t="s">
        <v>106</v>
      </c>
      <c r="AW148" s="10" t="s">
        <v>39</v>
      </c>
      <c r="AX148" s="10" t="s">
        <v>24</v>
      </c>
      <c r="AY148" s="155" t="s">
        <v>143</v>
      </c>
    </row>
    <row r="149" spans="2:65" s="1" customFormat="1" ht="22.5" customHeight="1">
      <c r="B149" s="138"/>
      <c r="C149" s="139" t="s">
        <v>11</v>
      </c>
      <c r="D149" s="139" t="s">
        <v>144</v>
      </c>
      <c r="E149" s="140" t="s">
        <v>224</v>
      </c>
      <c r="F149" s="221" t="s">
        <v>225</v>
      </c>
      <c r="G149" s="221"/>
      <c r="H149" s="221"/>
      <c r="I149" s="221"/>
      <c r="J149" s="141" t="s">
        <v>180</v>
      </c>
      <c r="K149" s="142">
        <v>403.97</v>
      </c>
      <c r="L149" s="222"/>
      <c r="M149" s="222"/>
      <c r="N149" s="222">
        <f>ROUND(L149*K149,2)</f>
        <v>0</v>
      </c>
      <c r="O149" s="222"/>
      <c r="P149" s="222"/>
      <c r="Q149" s="222"/>
      <c r="R149" s="143"/>
      <c r="T149" s="144" t="s">
        <v>5</v>
      </c>
      <c r="U149" s="41" t="s">
        <v>50</v>
      </c>
      <c r="V149" s="145">
        <v>3.1E-2</v>
      </c>
      <c r="W149" s="145">
        <f>V149*K149</f>
        <v>12.523070000000001</v>
      </c>
      <c r="X149" s="145">
        <v>0</v>
      </c>
      <c r="Y149" s="145">
        <f>X149*K149</f>
        <v>0</v>
      </c>
      <c r="Z149" s="145">
        <v>0</v>
      </c>
      <c r="AA149" s="146">
        <f>Z149*K149</f>
        <v>0</v>
      </c>
      <c r="AR149" s="18" t="s">
        <v>148</v>
      </c>
      <c r="AT149" s="18" t="s">
        <v>144</v>
      </c>
      <c r="AU149" s="18" t="s">
        <v>106</v>
      </c>
      <c r="AY149" s="18" t="s">
        <v>143</v>
      </c>
      <c r="BE149" s="147">
        <f>IF(U149="základní",N149,0)</f>
        <v>0</v>
      </c>
      <c r="BF149" s="147">
        <f>IF(U149="snížená",N149,0)</f>
        <v>0</v>
      </c>
      <c r="BG149" s="147">
        <f>IF(U149="zákl. přenesená",N149,0)</f>
        <v>0</v>
      </c>
      <c r="BH149" s="147">
        <f>IF(U149="sníž. přenesená",N149,0)</f>
        <v>0</v>
      </c>
      <c r="BI149" s="147">
        <f>IF(U149="nulová",N149,0)</f>
        <v>0</v>
      </c>
      <c r="BJ149" s="18" t="s">
        <v>24</v>
      </c>
      <c r="BK149" s="147">
        <f>ROUND(L149*K149,2)</f>
        <v>0</v>
      </c>
      <c r="BL149" s="18" t="s">
        <v>148</v>
      </c>
      <c r="BM149" s="18" t="s">
        <v>226</v>
      </c>
    </row>
    <row r="150" spans="2:65" s="1" customFormat="1" ht="31.5" customHeight="1">
      <c r="B150" s="138"/>
      <c r="C150" s="139" t="s">
        <v>223</v>
      </c>
      <c r="D150" s="139" t="s">
        <v>144</v>
      </c>
      <c r="E150" s="140" t="s">
        <v>228</v>
      </c>
      <c r="F150" s="221" t="s">
        <v>229</v>
      </c>
      <c r="G150" s="221"/>
      <c r="H150" s="221"/>
      <c r="I150" s="221"/>
      <c r="J150" s="141" t="s">
        <v>180</v>
      </c>
      <c r="K150" s="142">
        <v>403.97</v>
      </c>
      <c r="L150" s="222"/>
      <c r="M150" s="222"/>
      <c r="N150" s="222">
        <f>ROUND(L150*K150,2)</f>
        <v>0</v>
      </c>
      <c r="O150" s="222"/>
      <c r="P150" s="222"/>
      <c r="Q150" s="222"/>
      <c r="R150" s="143"/>
      <c r="T150" s="144" t="s">
        <v>5</v>
      </c>
      <c r="U150" s="41" t="s">
        <v>50</v>
      </c>
      <c r="V150" s="145">
        <v>0.29899999999999999</v>
      </c>
      <c r="W150" s="145">
        <f>V150*K150</f>
        <v>120.78703</v>
      </c>
      <c r="X150" s="145">
        <v>0</v>
      </c>
      <c r="Y150" s="145">
        <f>X150*K150</f>
        <v>0</v>
      </c>
      <c r="Z150" s="145">
        <v>0</v>
      </c>
      <c r="AA150" s="146">
        <f>Z150*K150</f>
        <v>0</v>
      </c>
      <c r="AR150" s="18" t="s">
        <v>148</v>
      </c>
      <c r="AT150" s="18" t="s">
        <v>144</v>
      </c>
      <c r="AU150" s="18" t="s">
        <v>106</v>
      </c>
      <c r="AY150" s="18" t="s">
        <v>143</v>
      </c>
      <c r="BE150" s="147">
        <f>IF(U150="základní",N150,0)</f>
        <v>0</v>
      </c>
      <c r="BF150" s="147">
        <f>IF(U150="snížená",N150,0)</f>
        <v>0</v>
      </c>
      <c r="BG150" s="147">
        <f>IF(U150="zákl. přenesená",N150,0)</f>
        <v>0</v>
      </c>
      <c r="BH150" s="147">
        <f>IF(U150="sníž. přenesená",N150,0)</f>
        <v>0</v>
      </c>
      <c r="BI150" s="147">
        <f>IF(U150="nulová",N150,0)</f>
        <v>0</v>
      </c>
      <c r="BJ150" s="18" t="s">
        <v>24</v>
      </c>
      <c r="BK150" s="147">
        <f>ROUND(L150*K150,2)</f>
        <v>0</v>
      </c>
      <c r="BL150" s="18" t="s">
        <v>148</v>
      </c>
      <c r="BM150" s="18" t="s">
        <v>230</v>
      </c>
    </row>
    <row r="151" spans="2:65" s="1" customFormat="1" ht="31.5" customHeight="1">
      <c r="B151" s="138"/>
      <c r="C151" s="139" t="s">
        <v>227</v>
      </c>
      <c r="D151" s="139" t="s">
        <v>144</v>
      </c>
      <c r="E151" s="140" t="s">
        <v>232</v>
      </c>
      <c r="F151" s="221" t="s">
        <v>233</v>
      </c>
      <c r="G151" s="221"/>
      <c r="H151" s="221"/>
      <c r="I151" s="221"/>
      <c r="J151" s="141" t="s">
        <v>180</v>
      </c>
      <c r="K151" s="142">
        <v>49.366999999999997</v>
      </c>
      <c r="L151" s="222"/>
      <c r="M151" s="222"/>
      <c r="N151" s="222">
        <f>ROUND(L151*K151,2)</f>
        <v>0</v>
      </c>
      <c r="O151" s="222"/>
      <c r="P151" s="222"/>
      <c r="Q151" s="222"/>
      <c r="R151" s="143"/>
      <c r="T151" s="144" t="s">
        <v>5</v>
      </c>
      <c r="U151" s="41" t="s">
        <v>50</v>
      </c>
      <c r="V151" s="145">
        <v>0</v>
      </c>
      <c r="W151" s="145">
        <f>V151*K151</f>
        <v>0</v>
      </c>
      <c r="X151" s="145">
        <v>0</v>
      </c>
      <c r="Y151" s="145">
        <f>X151*K151</f>
        <v>0</v>
      </c>
      <c r="Z151" s="145">
        <v>0</v>
      </c>
      <c r="AA151" s="146">
        <f>Z151*K151</f>
        <v>0</v>
      </c>
      <c r="AR151" s="18" t="s">
        <v>148</v>
      </c>
      <c r="AT151" s="18" t="s">
        <v>144</v>
      </c>
      <c r="AU151" s="18" t="s">
        <v>106</v>
      </c>
      <c r="AY151" s="18" t="s">
        <v>143</v>
      </c>
      <c r="BE151" s="147">
        <f>IF(U151="základní",N151,0)</f>
        <v>0</v>
      </c>
      <c r="BF151" s="147">
        <f>IF(U151="snížená",N151,0)</f>
        <v>0</v>
      </c>
      <c r="BG151" s="147">
        <f>IF(U151="zákl. přenesená",N151,0)</f>
        <v>0</v>
      </c>
      <c r="BH151" s="147">
        <f>IF(U151="sníž. přenesená",N151,0)</f>
        <v>0</v>
      </c>
      <c r="BI151" s="147">
        <f>IF(U151="nulová",N151,0)</f>
        <v>0</v>
      </c>
      <c r="BJ151" s="18" t="s">
        <v>24</v>
      </c>
      <c r="BK151" s="147">
        <f>ROUND(L151*K151,2)</f>
        <v>0</v>
      </c>
      <c r="BL151" s="18" t="s">
        <v>148</v>
      </c>
      <c r="BM151" s="18" t="s">
        <v>234</v>
      </c>
    </row>
    <row r="152" spans="2:65" s="10" customFormat="1" ht="22.5" customHeight="1">
      <c r="B152" s="148"/>
      <c r="C152" s="149"/>
      <c r="D152" s="149"/>
      <c r="E152" s="150" t="s">
        <v>5</v>
      </c>
      <c r="F152" s="223" t="s">
        <v>5</v>
      </c>
      <c r="G152" s="224"/>
      <c r="H152" s="224"/>
      <c r="I152" s="224"/>
      <c r="J152" s="149"/>
      <c r="K152" s="151">
        <v>0</v>
      </c>
      <c r="L152" s="149"/>
      <c r="M152" s="149"/>
      <c r="N152" s="149"/>
      <c r="O152" s="149"/>
      <c r="P152" s="149"/>
      <c r="Q152" s="149"/>
      <c r="R152" s="152"/>
      <c r="T152" s="153"/>
      <c r="U152" s="149"/>
      <c r="V152" s="149"/>
      <c r="W152" s="149"/>
      <c r="X152" s="149"/>
      <c r="Y152" s="149"/>
      <c r="Z152" s="149"/>
      <c r="AA152" s="154"/>
      <c r="AT152" s="155" t="s">
        <v>151</v>
      </c>
      <c r="AU152" s="155" t="s">
        <v>106</v>
      </c>
      <c r="AV152" s="10" t="s">
        <v>106</v>
      </c>
      <c r="AW152" s="10" t="s">
        <v>39</v>
      </c>
      <c r="AX152" s="10" t="s">
        <v>85</v>
      </c>
      <c r="AY152" s="155" t="s">
        <v>143</v>
      </c>
    </row>
    <row r="153" spans="2:65" s="10" customFormat="1" ht="22.5" customHeight="1">
      <c r="B153" s="148"/>
      <c r="C153" s="149"/>
      <c r="D153" s="149"/>
      <c r="E153" s="150" t="s">
        <v>5</v>
      </c>
      <c r="F153" s="227" t="s">
        <v>503</v>
      </c>
      <c r="G153" s="228"/>
      <c r="H153" s="228"/>
      <c r="I153" s="228"/>
      <c r="J153" s="149"/>
      <c r="K153" s="151">
        <v>49.366500000000002</v>
      </c>
      <c r="L153" s="149"/>
      <c r="M153" s="149"/>
      <c r="N153" s="149"/>
      <c r="O153" s="149"/>
      <c r="P153" s="149"/>
      <c r="Q153" s="149"/>
      <c r="R153" s="152"/>
      <c r="T153" s="153"/>
      <c r="U153" s="149"/>
      <c r="V153" s="149"/>
      <c r="W153" s="149"/>
      <c r="X153" s="149"/>
      <c r="Y153" s="149"/>
      <c r="Z153" s="149"/>
      <c r="AA153" s="154"/>
      <c r="AT153" s="155" t="s">
        <v>151</v>
      </c>
      <c r="AU153" s="155" t="s">
        <v>106</v>
      </c>
      <c r="AV153" s="10" t="s">
        <v>106</v>
      </c>
      <c r="AW153" s="10" t="s">
        <v>39</v>
      </c>
      <c r="AX153" s="10" t="s">
        <v>24</v>
      </c>
      <c r="AY153" s="155" t="s">
        <v>143</v>
      </c>
    </row>
    <row r="154" spans="2:65" s="1" customFormat="1" ht="22.5" customHeight="1">
      <c r="B154" s="138"/>
      <c r="C154" s="157" t="s">
        <v>231</v>
      </c>
      <c r="D154" s="157" t="s">
        <v>237</v>
      </c>
      <c r="E154" s="158" t="s">
        <v>238</v>
      </c>
      <c r="F154" s="229" t="s">
        <v>239</v>
      </c>
      <c r="G154" s="229"/>
      <c r="H154" s="229"/>
      <c r="I154" s="229"/>
      <c r="J154" s="159" t="s">
        <v>240</v>
      </c>
      <c r="K154" s="160">
        <v>86.391999999999996</v>
      </c>
      <c r="L154" s="230"/>
      <c r="M154" s="230"/>
      <c r="N154" s="230">
        <f>ROUND(L154*K154,2)</f>
        <v>0</v>
      </c>
      <c r="O154" s="222"/>
      <c r="P154" s="222"/>
      <c r="Q154" s="222"/>
      <c r="R154" s="143"/>
      <c r="T154" s="144" t="s">
        <v>5</v>
      </c>
      <c r="U154" s="41" t="s">
        <v>50</v>
      </c>
      <c r="V154" s="145">
        <v>0</v>
      </c>
      <c r="W154" s="145">
        <f>V154*K154</f>
        <v>0</v>
      </c>
      <c r="X154" s="145">
        <v>1</v>
      </c>
      <c r="Y154" s="145">
        <f>X154*K154</f>
        <v>86.391999999999996</v>
      </c>
      <c r="Z154" s="145">
        <v>0</v>
      </c>
      <c r="AA154" s="146">
        <f>Z154*K154</f>
        <v>0</v>
      </c>
      <c r="AR154" s="18" t="s">
        <v>183</v>
      </c>
      <c r="AT154" s="18" t="s">
        <v>237</v>
      </c>
      <c r="AU154" s="18" t="s">
        <v>106</v>
      </c>
      <c r="AY154" s="18" t="s">
        <v>143</v>
      </c>
      <c r="BE154" s="147">
        <f>IF(U154="základní",N154,0)</f>
        <v>0</v>
      </c>
      <c r="BF154" s="147">
        <f>IF(U154="snížená",N154,0)</f>
        <v>0</v>
      </c>
      <c r="BG154" s="147">
        <f>IF(U154="zákl. přenesená",N154,0)</f>
        <v>0</v>
      </c>
      <c r="BH154" s="147">
        <f>IF(U154="sníž. přenesená",N154,0)</f>
        <v>0</v>
      </c>
      <c r="BI154" s="147">
        <f>IF(U154="nulová",N154,0)</f>
        <v>0</v>
      </c>
      <c r="BJ154" s="18" t="s">
        <v>24</v>
      </c>
      <c r="BK154" s="147">
        <f>ROUND(L154*K154,2)</f>
        <v>0</v>
      </c>
      <c r="BL154" s="18" t="s">
        <v>148</v>
      </c>
      <c r="BM154" s="18" t="s">
        <v>241</v>
      </c>
    </row>
    <row r="155" spans="2:65" s="1" customFormat="1" ht="31.5" customHeight="1">
      <c r="B155" s="138"/>
      <c r="C155" s="139" t="s">
        <v>236</v>
      </c>
      <c r="D155" s="139" t="s">
        <v>144</v>
      </c>
      <c r="E155" s="140" t="s">
        <v>243</v>
      </c>
      <c r="F155" s="221" t="s">
        <v>244</v>
      </c>
      <c r="G155" s="221"/>
      <c r="H155" s="221"/>
      <c r="I155" s="221"/>
      <c r="J155" s="141" t="s">
        <v>167</v>
      </c>
      <c r="K155" s="142">
        <v>175.35</v>
      </c>
      <c r="L155" s="222"/>
      <c r="M155" s="222"/>
      <c r="N155" s="222">
        <f>ROUND(L155*K155,2)</f>
        <v>0</v>
      </c>
      <c r="O155" s="222"/>
      <c r="P155" s="222"/>
      <c r="Q155" s="222"/>
      <c r="R155" s="143"/>
      <c r="T155" s="144" t="s">
        <v>5</v>
      </c>
      <c r="U155" s="41" t="s">
        <v>50</v>
      </c>
      <c r="V155" s="145">
        <v>0</v>
      </c>
      <c r="W155" s="145">
        <f>V155*K155</f>
        <v>0</v>
      </c>
      <c r="X155" s="145">
        <v>0</v>
      </c>
      <c r="Y155" s="145">
        <f>X155*K155</f>
        <v>0</v>
      </c>
      <c r="Z155" s="145">
        <v>0</v>
      </c>
      <c r="AA155" s="146">
        <f>Z155*K155</f>
        <v>0</v>
      </c>
      <c r="AR155" s="18" t="s">
        <v>148</v>
      </c>
      <c r="AT155" s="18" t="s">
        <v>144</v>
      </c>
      <c r="AU155" s="18" t="s">
        <v>106</v>
      </c>
      <c r="AY155" s="18" t="s">
        <v>143</v>
      </c>
      <c r="BE155" s="147">
        <f>IF(U155="základní",N155,0)</f>
        <v>0</v>
      </c>
      <c r="BF155" s="147">
        <f>IF(U155="snížená",N155,0)</f>
        <v>0</v>
      </c>
      <c r="BG155" s="147">
        <f>IF(U155="zákl. přenesená",N155,0)</f>
        <v>0</v>
      </c>
      <c r="BH155" s="147">
        <f>IF(U155="sníž. přenesená",N155,0)</f>
        <v>0</v>
      </c>
      <c r="BI155" s="147">
        <f>IF(U155="nulová",N155,0)</f>
        <v>0</v>
      </c>
      <c r="BJ155" s="18" t="s">
        <v>24</v>
      </c>
      <c r="BK155" s="147">
        <f>ROUND(L155*K155,2)</f>
        <v>0</v>
      </c>
      <c r="BL155" s="18" t="s">
        <v>148</v>
      </c>
      <c r="BM155" s="18" t="s">
        <v>245</v>
      </c>
    </row>
    <row r="156" spans="2:65" s="1" customFormat="1" ht="31.5" customHeight="1">
      <c r="B156" s="138"/>
      <c r="C156" s="139" t="s">
        <v>242</v>
      </c>
      <c r="D156" s="139" t="s">
        <v>144</v>
      </c>
      <c r="E156" s="140" t="s">
        <v>504</v>
      </c>
      <c r="F156" s="221" t="s">
        <v>505</v>
      </c>
      <c r="G156" s="221"/>
      <c r="H156" s="221"/>
      <c r="I156" s="221"/>
      <c r="J156" s="141" t="s">
        <v>167</v>
      </c>
      <c r="K156" s="142">
        <v>12.45</v>
      </c>
      <c r="L156" s="222"/>
      <c r="M156" s="222"/>
      <c r="N156" s="222">
        <f>ROUND(L156*K156,2)</f>
        <v>0</v>
      </c>
      <c r="O156" s="222"/>
      <c r="P156" s="222"/>
      <c r="Q156" s="222"/>
      <c r="R156" s="143"/>
      <c r="T156" s="144" t="s">
        <v>5</v>
      </c>
      <c r="U156" s="41" t="s">
        <v>50</v>
      </c>
      <c r="V156" s="145">
        <v>0</v>
      </c>
      <c r="W156" s="145">
        <f>V156*K156</f>
        <v>0</v>
      </c>
      <c r="X156" s="145">
        <v>0</v>
      </c>
      <c r="Y156" s="145">
        <f>X156*K156</f>
        <v>0</v>
      </c>
      <c r="Z156" s="145">
        <v>0</v>
      </c>
      <c r="AA156" s="146">
        <f>Z156*K156</f>
        <v>0</v>
      </c>
      <c r="AR156" s="18" t="s">
        <v>148</v>
      </c>
      <c r="AT156" s="18" t="s">
        <v>144</v>
      </c>
      <c r="AU156" s="18" t="s">
        <v>106</v>
      </c>
      <c r="AY156" s="18" t="s">
        <v>143</v>
      </c>
      <c r="BE156" s="147">
        <f>IF(U156="základní",N156,0)</f>
        <v>0</v>
      </c>
      <c r="BF156" s="147">
        <f>IF(U156="snížená",N156,0)</f>
        <v>0</v>
      </c>
      <c r="BG156" s="147">
        <f>IF(U156="zákl. přenesená",N156,0)</f>
        <v>0</v>
      </c>
      <c r="BH156" s="147">
        <f>IF(U156="sníž. přenesená",N156,0)</f>
        <v>0</v>
      </c>
      <c r="BI156" s="147">
        <f>IF(U156="nulová",N156,0)</f>
        <v>0</v>
      </c>
      <c r="BJ156" s="18" t="s">
        <v>24</v>
      </c>
      <c r="BK156" s="147">
        <f>ROUND(L156*K156,2)</f>
        <v>0</v>
      </c>
      <c r="BL156" s="18" t="s">
        <v>148</v>
      </c>
      <c r="BM156" s="18" t="s">
        <v>506</v>
      </c>
    </row>
    <row r="157" spans="2:65" s="9" customFormat="1" ht="29.85" customHeight="1">
      <c r="B157" s="127"/>
      <c r="C157" s="128"/>
      <c r="D157" s="137" t="s">
        <v>122</v>
      </c>
      <c r="E157" s="137"/>
      <c r="F157" s="137"/>
      <c r="G157" s="137"/>
      <c r="H157" s="137"/>
      <c r="I157" s="137"/>
      <c r="J157" s="137"/>
      <c r="K157" s="137"/>
      <c r="L157" s="137"/>
      <c r="M157" s="137"/>
      <c r="N157" s="237">
        <f>BK157</f>
        <v>0</v>
      </c>
      <c r="O157" s="238"/>
      <c r="P157" s="238"/>
      <c r="Q157" s="238"/>
      <c r="R157" s="130"/>
      <c r="T157" s="131"/>
      <c r="U157" s="128"/>
      <c r="V157" s="128"/>
      <c r="W157" s="132">
        <f>SUM(W158:W162)</f>
        <v>32.829584999999994</v>
      </c>
      <c r="X157" s="128"/>
      <c r="Y157" s="132">
        <f>SUM(Y158:Y162)</f>
        <v>42.892117450000001</v>
      </c>
      <c r="Z157" s="128"/>
      <c r="AA157" s="133">
        <f>SUM(AA158:AA162)</f>
        <v>0</v>
      </c>
      <c r="AR157" s="134" t="s">
        <v>24</v>
      </c>
      <c r="AT157" s="135" t="s">
        <v>84</v>
      </c>
      <c r="AU157" s="135" t="s">
        <v>24</v>
      </c>
      <c r="AY157" s="134" t="s">
        <v>143</v>
      </c>
      <c r="BK157" s="136">
        <f>SUM(BK158:BK162)</f>
        <v>0</v>
      </c>
    </row>
    <row r="158" spans="2:65" s="1" customFormat="1" ht="22.5" customHeight="1">
      <c r="B158" s="138"/>
      <c r="C158" s="139" t="s">
        <v>10</v>
      </c>
      <c r="D158" s="139" t="s">
        <v>144</v>
      </c>
      <c r="E158" s="140" t="s">
        <v>247</v>
      </c>
      <c r="F158" s="221" t="s">
        <v>248</v>
      </c>
      <c r="G158" s="221"/>
      <c r="H158" s="221"/>
      <c r="I158" s="221"/>
      <c r="J158" s="141" t="s">
        <v>180</v>
      </c>
      <c r="K158" s="142">
        <v>22.684999999999999</v>
      </c>
      <c r="L158" s="222"/>
      <c r="M158" s="222"/>
      <c r="N158" s="222">
        <f>ROUND(L158*K158,2)</f>
        <v>0</v>
      </c>
      <c r="O158" s="222"/>
      <c r="P158" s="222"/>
      <c r="Q158" s="222"/>
      <c r="R158" s="143"/>
      <c r="T158" s="144" t="s">
        <v>5</v>
      </c>
      <c r="U158" s="41" t="s">
        <v>50</v>
      </c>
      <c r="V158" s="145">
        <v>1.3169999999999999</v>
      </c>
      <c r="W158" s="145">
        <f>V158*K158</f>
        <v>29.876144999999998</v>
      </c>
      <c r="X158" s="145">
        <v>1.8907700000000001</v>
      </c>
      <c r="Y158" s="145">
        <f>X158*K158</f>
        <v>42.892117450000001</v>
      </c>
      <c r="Z158" s="145">
        <v>0</v>
      </c>
      <c r="AA158" s="146">
        <f>Z158*K158</f>
        <v>0</v>
      </c>
      <c r="AR158" s="18" t="s">
        <v>148</v>
      </c>
      <c r="AT158" s="18" t="s">
        <v>144</v>
      </c>
      <c r="AU158" s="18" t="s">
        <v>106</v>
      </c>
      <c r="AY158" s="18" t="s">
        <v>143</v>
      </c>
      <c r="BE158" s="147">
        <f>IF(U158="základní",N158,0)</f>
        <v>0</v>
      </c>
      <c r="BF158" s="147">
        <f>IF(U158="snížená",N158,0)</f>
        <v>0</v>
      </c>
      <c r="BG158" s="147">
        <f>IF(U158="zákl. přenesená",N158,0)</f>
        <v>0</v>
      </c>
      <c r="BH158" s="147">
        <f>IF(U158="sníž. přenesená",N158,0)</f>
        <v>0</v>
      </c>
      <c r="BI158" s="147">
        <f>IF(U158="nulová",N158,0)</f>
        <v>0</v>
      </c>
      <c r="BJ158" s="18" t="s">
        <v>24</v>
      </c>
      <c r="BK158" s="147">
        <f>ROUND(L158*K158,2)</f>
        <v>0</v>
      </c>
      <c r="BL158" s="18" t="s">
        <v>148</v>
      </c>
      <c r="BM158" s="18" t="s">
        <v>249</v>
      </c>
    </row>
    <row r="159" spans="2:65" s="10" customFormat="1" ht="22.5" customHeight="1">
      <c r="B159" s="148"/>
      <c r="C159" s="149"/>
      <c r="D159" s="149"/>
      <c r="E159" s="150" t="s">
        <v>5</v>
      </c>
      <c r="F159" s="223" t="s">
        <v>507</v>
      </c>
      <c r="G159" s="224"/>
      <c r="H159" s="224"/>
      <c r="I159" s="224"/>
      <c r="J159" s="149"/>
      <c r="K159" s="151">
        <v>22.6845</v>
      </c>
      <c r="L159" s="149"/>
      <c r="M159" s="149"/>
      <c r="N159" s="149"/>
      <c r="O159" s="149"/>
      <c r="P159" s="149"/>
      <c r="Q159" s="149"/>
      <c r="R159" s="152"/>
      <c r="T159" s="153"/>
      <c r="U159" s="149"/>
      <c r="V159" s="149"/>
      <c r="W159" s="149"/>
      <c r="X159" s="149"/>
      <c r="Y159" s="149"/>
      <c r="Z159" s="149"/>
      <c r="AA159" s="154"/>
      <c r="AT159" s="155" t="s">
        <v>151</v>
      </c>
      <c r="AU159" s="155" t="s">
        <v>106</v>
      </c>
      <c r="AV159" s="10" t="s">
        <v>106</v>
      </c>
      <c r="AW159" s="10" t="s">
        <v>39</v>
      </c>
      <c r="AX159" s="10" t="s">
        <v>24</v>
      </c>
      <c r="AY159" s="155" t="s">
        <v>143</v>
      </c>
    </row>
    <row r="160" spans="2:65" s="1" customFormat="1" ht="31.5" customHeight="1">
      <c r="B160" s="138"/>
      <c r="C160" s="139" t="s">
        <v>251</v>
      </c>
      <c r="D160" s="139" t="s">
        <v>144</v>
      </c>
      <c r="E160" s="140" t="s">
        <v>252</v>
      </c>
      <c r="F160" s="221" t="s">
        <v>253</v>
      </c>
      <c r="G160" s="221"/>
      <c r="H160" s="221"/>
      <c r="I160" s="221"/>
      <c r="J160" s="141" t="s">
        <v>180</v>
      </c>
      <c r="K160" s="142">
        <v>2.016</v>
      </c>
      <c r="L160" s="222"/>
      <c r="M160" s="222"/>
      <c r="N160" s="222">
        <f>ROUND(L160*K160,2)</f>
        <v>0</v>
      </c>
      <c r="O160" s="222"/>
      <c r="P160" s="222"/>
      <c r="Q160" s="222"/>
      <c r="R160" s="143"/>
      <c r="T160" s="144" t="s">
        <v>5</v>
      </c>
      <c r="U160" s="41" t="s">
        <v>50</v>
      </c>
      <c r="V160" s="145">
        <v>1.4650000000000001</v>
      </c>
      <c r="W160" s="145">
        <f>V160*K160</f>
        <v>2.9534400000000001</v>
      </c>
      <c r="X160" s="145">
        <v>0</v>
      </c>
      <c r="Y160" s="145">
        <f>X160*K160</f>
        <v>0</v>
      </c>
      <c r="Z160" s="145">
        <v>0</v>
      </c>
      <c r="AA160" s="146">
        <f>Z160*K160</f>
        <v>0</v>
      </c>
      <c r="AR160" s="18" t="s">
        <v>148</v>
      </c>
      <c r="AT160" s="18" t="s">
        <v>144</v>
      </c>
      <c r="AU160" s="18" t="s">
        <v>106</v>
      </c>
      <c r="AY160" s="18" t="s">
        <v>143</v>
      </c>
      <c r="BE160" s="147">
        <f>IF(U160="základní",N160,0)</f>
        <v>0</v>
      </c>
      <c r="BF160" s="147">
        <f>IF(U160="snížená",N160,0)</f>
        <v>0</v>
      </c>
      <c r="BG160" s="147">
        <f>IF(U160="zákl. přenesená",N160,0)</f>
        <v>0</v>
      </c>
      <c r="BH160" s="147">
        <f>IF(U160="sníž. přenesená",N160,0)</f>
        <v>0</v>
      </c>
      <c r="BI160" s="147">
        <f>IF(U160="nulová",N160,0)</f>
        <v>0</v>
      </c>
      <c r="BJ160" s="18" t="s">
        <v>24</v>
      </c>
      <c r="BK160" s="147">
        <f>ROUND(L160*K160,2)</f>
        <v>0</v>
      </c>
      <c r="BL160" s="18" t="s">
        <v>148</v>
      </c>
      <c r="BM160" s="18" t="s">
        <v>254</v>
      </c>
    </row>
    <row r="161" spans="2:65" s="1" customFormat="1" ht="22.5" customHeight="1">
      <c r="B161" s="32"/>
      <c r="C161" s="33"/>
      <c r="D161" s="33"/>
      <c r="E161" s="33"/>
      <c r="F161" s="225" t="s">
        <v>255</v>
      </c>
      <c r="G161" s="226"/>
      <c r="H161" s="226"/>
      <c r="I161" s="226"/>
      <c r="J161" s="33"/>
      <c r="K161" s="33"/>
      <c r="L161" s="33"/>
      <c r="M161" s="33"/>
      <c r="N161" s="33"/>
      <c r="O161" s="33"/>
      <c r="P161" s="33"/>
      <c r="Q161" s="33"/>
      <c r="R161" s="34"/>
      <c r="T161" s="156"/>
      <c r="U161" s="33"/>
      <c r="V161" s="33"/>
      <c r="W161" s="33"/>
      <c r="X161" s="33"/>
      <c r="Y161" s="33"/>
      <c r="Z161" s="33"/>
      <c r="AA161" s="71"/>
      <c r="AT161" s="18" t="s">
        <v>170</v>
      </c>
      <c r="AU161" s="18" t="s">
        <v>106</v>
      </c>
    </row>
    <row r="162" spans="2:65" s="10" customFormat="1" ht="22.5" customHeight="1">
      <c r="B162" s="148"/>
      <c r="C162" s="149"/>
      <c r="D162" s="149"/>
      <c r="E162" s="150" t="s">
        <v>5</v>
      </c>
      <c r="F162" s="227" t="s">
        <v>508</v>
      </c>
      <c r="G162" s="228"/>
      <c r="H162" s="228"/>
      <c r="I162" s="228"/>
      <c r="J162" s="149"/>
      <c r="K162" s="151">
        <v>2.016</v>
      </c>
      <c r="L162" s="149"/>
      <c r="M162" s="149"/>
      <c r="N162" s="149"/>
      <c r="O162" s="149"/>
      <c r="P162" s="149"/>
      <c r="Q162" s="149"/>
      <c r="R162" s="152"/>
      <c r="T162" s="153"/>
      <c r="U162" s="149"/>
      <c r="V162" s="149"/>
      <c r="W162" s="149"/>
      <c r="X162" s="149"/>
      <c r="Y162" s="149"/>
      <c r="Z162" s="149"/>
      <c r="AA162" s="154"/>
      <c r="AT162" s="155" t="s">
        <v>151</v>
      </c>
      <c r="AU162" s="155" t="s">
        <v>106</v>
      </c>
      <c r="AV162" s="10" t="s">
        <v>106</v>
      </c>
      <c r="AW162" s="10" t="s">
        <v>39</v>
      </c>
      <c r="AX162" s="10" t="s">
        <v>24</v>
      </c>
      <c r="AY162" s="155" t="s">
        <v>143</v>
      </c>
    </row>
    <row r="163" spans="2:65" s="9" customFormat="1" ht="29.85" customHeight="1">
      <c r="B163" s="127"/>
      <c r="C163" s="128"/>
      <c r="D163" s="137" t="s">
        <v>123</v>
      </c>
      <c r="E163" s="137"/>
      <c r="F163" s="137"/>
      <c r="G163" s="137"/>
      <c r="H163" s="137"/>
      <c r="I163" s="137"/>
      <c r="J163" s="137"/>
      <c r="K163" s="137"/>
      <c r="L163" s="137"/>
      <c r="M163" s="137"/>
      <c r="N163" s="235">
        <f>BK163</f>
        <v>0</v>
      </c>
      <c r="O163" s="236"/>
      <c r="P163" s="236"/>
      <c r="Q163" s="236"/>
      <c r="R163" s="130"/>
      <c r="T163" s="131"/>
      <c r="U163" s="128"/>
      <c r="V163" s="128"/>
      <c r="W163" s="132">
        <f>W164</f>
        <v>24.497114999999997</v>
      </c>
      <c r="X163" s="128"/>
      <c r="Y163" s="132">
        <f>Y164</f>
        <v>105.69474870000001</v>
      </c>
      <c r="Z163" s="128"/>
      <c r="AA163" s="133">
        <f>AA164</f>
        <v>0</v>
      </c>
      <c r="AR163" s="134" t="s">
        <v>24</v>
      </c>
      <c r="AT163" s="135" t="s">
        <v>84</v>
      </c>
      <c r="AU163" s="135" t="s">
        <v>24</v>
      </c>
      <c r="AY163" s="134" t="s">
        <v>143</v>
      </c>
      <c r="BK163" s="136">
        <f>BK164</f>
        <v>0</v>
      </c>
    </row>
    <row r="164" spans="2:65" s="1" customFormat="1" ht="31.5" customHeight="1">
      <c r="B164" s="138"/>
      <c r="C164" s="139" t="s">
        <v>257</v>
      </c>
      <c r="D164" s="139" t="s">
        <v>144</v>
      </c>
      <c r="E164" s="140" t="s">
        <v>258</v>
      </c>
      <c r="F164" s="221" t="s">
        <v>259</v>
      </c>
      <c r="G164" s="221"/>
      <c r="H164" s="221"/>
      <c r="I164" s="221"/>
      <c r="J164" s="141" t="s">
        <v>147</v>
      </c>
      <c r="K164" s="142">
        <v>228.94499999999999</v>
      </c>
      <c r="L164" s="222"/>
      <c r="M164" s="222"/>
      <c r="N164" s="222">
        <f>ROUND(L164*K164,2)</f>
        <v>0</v>
      </c>
      <c r="O164" s="222"/>
      <c r="P164" s="222"/>
      <c r="Q164" s="222"/>
      <c r="R164" s="143"/>
      <c r="T164" s="144" t="s">
        <v>5</v>
      </c>
      <c r="U164" s="41" t="s">
        <v>50</v>
      </c>
      <c r="V164" s="145">
        <v>0.107</v>
      </c>
      <c r="W164" s="145">
        <f>V164*K164</f>
        <v>24.497114999999997</v>
      </c>
      <c r="X164" s="145">
        <v>0.46166000000000001</v>
      </c>
      <c r="Y164" s="145">
        <f>X164*K164</f>
        <v>105.69474870000001</v>
      </c>
      <c r="Z164" s="145">
        <v>0</v>
      </c>
      <c r="AA164" s="146">
        <f>Z164*K164</f>
        <v>0</v>
      </c>
      <c r="AR164" s="18" t="s">
        <v>148</v>
      </c>
      <c r="AT164" s="18" t="s">
        <v>144</v>
      </c>
      <c r="AU164" s="18" t="s">
        <v>106</v>
      </c>
      <c r="AY164" s="18" t="s">
        <v>143</v>
      </c>
      <c r="BE164" s="147">
        <f>IF(U164="základní",N164,0)</f>
        <v>0</v>
      </c>
      <c r="BF164" s="147">
        <f>IF(U164="snížená",N164,0)</f>
        <v>0</v>
      </c>
      <c r="BG164" s="147">
        <f>IF(U164="zákl. přenesená",N164,0)</f>
        <v>0</v>
      </c>
      <c r="BH164" s="147">
        <f>IF(U164="sníž. přenesená",N164,0)</f>
        <v>0</v>
      </c>
      <c r="BI164" s="147">
        <f>IF(U164="nulová",N164,0)</f>
        <v>0</v>
      </c>
      <c r="BJ164" s="18" t="s">
        <v>24</v>
      </c>
      <c r="BK164" s="147">
        <f>ROUND(L164*K164,2)</f>
        <v>0</v>
      </c>
      <c r="BL164" s="18" t="s">
        <v>148</v>
      </c>
      <c r="BM164" s="18" t="s">
        <v>260</v>
      </c>
    </row>
    <row r="165" spans="2:65" s="9" customFormat="1" ht="29.85" customHeight="1">
      <c r="B165" s="127"/>
      <c r="C165" s="128"/>
      <c r="D165" s="137" t="s">
        <v>124</v>
      </c>
      <c r="E165" s="137"/>
      <c r="F165" s="137"/>
      <c r="G165" s="137"/>
      <c r="H165" s="137"/>
      <c r="I165" s="137"/>
      <c r="J165" s="137"/>
      <c r="K165" s="137"/>
      <c r="L165" s="137"/>
      <c r="M165" s="137"/>
      <c r="N165" s="237">
        <f>BK165</f>
        <v>0</v>
      </c>
      <c r="O165" s="238"/>
      <c r="P165" s="238"/>
      <c r="Q165" s="238"/>
      <c r="R165" s="130"/>
      <c r="T165" s="131"/>
      <c r="U165" s="128"/>
      <c r="V165" s="128"/>
      <c r="W165" s="132">
        <f>SUM(W166:W215)</f>
        <v>237.29455000000002</v>
      </c>
      <c r="X165" s="128"/>
      <c r="Y165" s="132">
        <f>SUM(Y166:Y215)</f>
        <v>33.383490000000009</v>
      </c>
      <c r="Z165" s="128"/>
      <c r="AA165" s="133">
        <f>SUM(AA166:AA215)</f>
        <v>0</v>
      </c>
      <c r="AR165" s="134" t="s">
        <v>24</v>
      </c>
      <c r="AT165" s="135" t="s">
        <v>84</v>
      </c>
      <c r="AU165" s="135" t="s">
        <v>24</v>
      </c>
      <c r="AY165" s="134" t="s">
        <v>143</v>
      </c>
      <c r="BK165" s="136">
        <f>SUM(BK166:BK215)</f>
        <v>0</v>
      </c>
    </row>
    <row r="166" spans="2:65" s="1" customFormat="1" ht="31.5" customHeight="1">
      <c r="B166" s="138"/>
      <c r="C166" s="139" t="s">
        <v>261</v>
      </c>
      <c r="D166" s="139" t="s">
        <v>144</v>
      </c>
      <c r="E166" s="140" t="s">
        <v>262</v>
      </c>
      <c r="F166" s="221" t="s">
        <v>263</v>
      </c>
      <c r="G166" s="221"/>
      <c r="H166" s="221"/>
      <c r="I166" s="221"/>
      <c r="J166" s="141" t="s">
        <v>167</v>
      </c>
      <c r="K166" s="142">
        <v>1</v>
      </c>
      <c r="L166" s="222"/>
      <c r="M166" s="222"/>
      <c r="N166" s="222">
        <f>ROUND(L166*K166,2)</f>
        <v>0</v>
      </c>
      <c r="O166" s="222"/>
      <c r="P166" s="222"/>
      <c r="Q166" s="222"/>
      <c r="R166" s="143"/>
      <c r="T166" s="144" t="s">
        <v>5</v>
      </c>
      <c r="U166" s="41" t="s">
        <v>50</v>
      </c>
      <c r="V166" s="145">
        <v>1.012</v>
      </c>
      <c r="W166" s="145">
        <f>V166*K166</f>
        <v>1.012</v>
      </c>
      <c r="X166" s="145">
        <v>1.0000000000000001E-5</v>
      </c>
      <c r="Y166" s="145">
        <f>X166*K166</f>
        <v>1.0000000000000001E-5</v>
      </c>
      <c r="Z166" s="145">
        <v>0</v>
      </c>
      <c r="AA166" s="146">
        <f>Z166*K166</f>
        <v>0</v>
      </c>
      <c r="AR166" s="18" t="s">
        <v>148</v>
      </c>
      <c r="AT166" s="18" t="s">
        <v>144</v>
      </c>
      <c r="AU166" s="18" t="s">
        <v>106</v>
      </c>
      <c r="AY166" s="18" t="s">
        <v>143</v>
      </c>
      <c r="BE166" s="147">
        <f>IF(U166="základní",N166,0)</f>
        <v>0</v>
      </c>
      <c r="BF166" s="147">
        <f>IF(U166="snížená",N166,0)</f>
        <v>0</v>
      </c>
      <c r="BG166" s="147">
        <f>IF(U166="zákl. přenesená",N166,0)</f>
        <v>0</v>
      </c>
      <c r="BH166" s="147">
        <f>IF(U166="sníž. přenesená",N166,0)</f>
        <v>0</v>
      </c>
      <c r="BI166" s="147">
        <f>IF(U166="nulová",N166,0)</f>
        <v>0</v>
      </c>
      <c r="BJ166" s="18" t="s">
        <v>24</v>
      </c>
      <c r="BK166" s="147">
        <f>ROUND(L166*K166,2)</f>
        <v>0</v>
      </c>
      <c r="BL166" s="18" t="s">
        <v>148</v>
      </c>
      <c r="BM166" s="18" t="s">
        <v>264</v>
      </c>
    </row>
    <row r="167" spans="2:65" s="1" customFormat="1" ht="44.25" customHeight="1">
      <c r="B167" s="138"/>
      <c r="C167" s="157" t="s">
        <v>265</v>
      </c>
      <c r="D167" s="157" t="s">
        <v>237</v>
      </c>
      <c r="E167" s="158" t="s">
        <v>266</v>
      </c>
      <c r="F167" s="229" t="s">
        <v>267</v>
      </c>
      <c r="G167" s="229"/>
      <c r="H167" s="229"/>
      <c r="I167" s="229"/>
      <c r="J167" s="159" t="s">
        <v>268</v>
      </c>
      <c r="K167" s="160">
        <v>1</v>
      </c>
      <c r="L167" s="230"/>
      <c r="M167" s="230"/>
      <c r="N167" s="230">
        <f>ROUND(L167*K167,2)</f>
        <v>0</v>
      </c>
      <c r="O167" s="222"/>
      <c r="P167" s="222"/>
      <c r="Q167" s="222"/>
      <c r="R167" s="143"/>
      <c r="T167" s="144" t="s">
        <v>5</v>
      </c>
      <c r="U167" s="41" t="s">
        <v>50</v>
      </c>
      <c r="V167" s="145">
        <v>0</v>
      </c>
      <c r="W167" s="145">
        <f>V167*K167</f>
        <v>0</v>
      </c>
      <c r="X167" s="145">
        <v>0.32</v>
      </c>
      <c r="Y167" s="145">
        <f>X167*K167</f>
        <v>0.32</v>
      </c>
      <c r="Z167" s="145">
        <v>0</v>
      </c>
      <c r="AA167" s="146">
        <f>Z167*K167</f>
        <v>0</v>
      </c>
      <c r="AR167" s="18" t="s">
        <v>183</v>
      </c>
      <c r="AT167" s="18" t="s">
        <v>237</v>
      </c>
      <c r="AU167" s="18" t="s">
        <v>106</v>
      </c>
      <c r="AY167" s="18" t="s">
        <v>143</v>
      </c>
      <c r="BE167" s="147">
        <f>IF(U167="základní",N167,0)</f>
        <v>0</v>
      </c>
      <c r="BF167" s="147">
        <f>IF(U167="snížená",N167,0)</f>
        <v>0</v>
      </c>
      <c r="BG167" s="147">
        <f>IF(U167="zákl. přenesená",N167,0)</f>
        <v>0</v>
      </c>
      <c r="BH167" s="147">
        <f>IF(U167="sníž. přenesená",N167,0)</f>
        <v>0</v>
      </c>
      <c r="BI167" s="147">
        <f>IF(U167="nulová",N167,0)</f>
        <v>0</v>
      </c>
      <c r="BJ167" s="18" t="s">
        <v>24</v>
      </c>
      <c r="BK167" s="147">
        <f>ROUND(L167*K167,2)</f>
        <v>0</v>
      </c>
      <c r="BL167" s="18" t="s">
        <v>148</v>
      </c>
      <c r="BM167" s="18" t="s">
        <v>269</v>
      </c>
    </row>
    <row r="168" spans="2:65" s="1" customFormat="1" ht="44.25" customHeight="1">
      <c r="B168" s="138"/>
      <c r="C168" s="139" t="s">
        <v>270</v>
      </c>
      <c r="D168" s="139" t="s">
        <v>144</v>
      </c>
      <c r="E168" s="140" t="s">
        <v>509</v>
      </c>
      <c r="F168" s="221" t="s">
        <v>510</v>
      </c>
      <c r="G168" s="221"/>
      <c r="H168" s="221"/>
      <c r="I168" s="221"/>
      <c r="J168" s="141" t="s">
        <v>167</v>
      </c>
      <c r="K168" s="142">
        <v>1</v>
      </c>
      <c r="L168" s="222"/>
      <c r="M168" s="222"/>
      <c r="N168" s="222">
        <f>ROUND(L168*K168,2)</f>
        <v>0</v>
      </c>
      <c r="O168" s="222"/>
      <c r="P168" s="222"/>
      <c r="Q168" s="222"/>
      <c r="R168" s="143"/>
      <c r="T168" s="144" t="s">
        <v>5</v>
      </c>
      <c r="U168" s="41" t="s">
        <v>50</v>
      </c>
      <c r="V168" s="145">
        <v>0.28299999999999997</v>
      </c>
      <c r="W168" s="145">
        <f>V168*K168</f>
        <v>0.28299999999999997</v>
      </c>
      <c r="X168" s="145">
        <v>3.0000000000000001E-5</v>
      </c>
      <c r="Y168" s="145">
        <f>X168*K168</f>
        <v>3.0000000000000001E-5</v>
      </c>
      <c r="Z168" s="145">
        <v>0</v>
      </c>
      <c r="AA168" s="146">
        <f>Z168*K168</f>
        <v>0</v>
      </c>
      <c r="AR168" s="18" t="s">
        <v>148</v>
      </c>
      <c r="AT168" s="18" t="s">
        <v>144</v>
      </c>
      <c r="AU168" s="18" t="s">
        <v>106</v>
      </c>
      <c r="AY168" s="18" t="s">
        <v>143</v>
      </c>
      <c r="BE168" s="147">
        <f>IF(U168="základní",N168,0)</f>
        <v>0</v>
      </c>
      <c r="BF168" s="147">
        <f>IF(U168="snížená",N168,0)</f>
        <v>0</v>
      </c>
      <c r="BG168" s="147">
        <f>IF(U168="zákl. přenesená",N168,0)</f>
        <v>0</v>
      </c>
      <c r="BH168" s="147">
        <f>IF(U168="sníž. přenesená",N168,0)</f>
        <v>0</v>
      </c>
      <c r="BI168" s="147">
        <f>IF(U168="nulová",N168,0)</f>
        <v>0</v>
      </c>
      <c r="BJ168" s="18" t="s">
        <v>24</v>
      </c>
      <c r="BK168" s="147">
        <f>ROUND(L168*K168,2)</f>
        <v>0</v>
      </c>
      <c r="BL168" s="18" t="s">
        <v>148</v>
      </c>
      <c r="BM168" s="18" t="s">
        <v>511</v>
      </c>
    </row>
    <row r="169" spans="2:65" s="1" customFormat="1" ht="31.5" customHeight="1">
      <c r="B169" s="138"/>
      <c r="C169" s="157" t="s">
        <v>274</v>
      </c>
      <c r="D169" s="157" t="s">
        <v>237</v>
      </c>
      <c r="E169" s="158" t="s">
        <v>512</v>
      </c>
      <c r="F169" s="229" t="s">
        <v>513</v>
      </c>
      <c r="G169" s="229"/>
      <c r="H169" s="229"/>
      <c r="I169" s="229"/>
      <c r="J169" s="159" t="s">
        <v>167</v>
      </c>
      <c r="K169" s="160">
        <v>1.0149999999999999</v>
      </c>
      <c r="L169" s="230"/>
      <c r="M169" s="230"/>
      <c r="N169" s="230">
        <f>ROUND(L169*K169,2)</f>
        <v>0</v>
      </c>
      <c r="O169" s="222"/>
      <c r="P169" s="222"/>
      <c r="Q169" s="222"/>
      <c r="R169" s="143"/>
      <c r="T169" s="144" t="s">
        <v>5</v>
      </c>
      <c r="U169" s="41" t="s">
        <v>50</v>
      </c>
      <c r="V169" s="145">
        <v>0</v>
      </c>
      <c r="W169" s="145">
        <f>V169*K169</f>
        <v>0</v>
      </c>
      <c r="X169" s="145">
        <v>2.4E-2</v>
      </c>
      <c r="Y169" s="145">
        <f>X169*K169</f>
        <v>2.436E-2</v>
      </c>
      <c r="Z169" s="145">
        <v>0</v>
      </c>
      <c r="AA169" s="146">
        <f>Z169*K169</f>
        <v>0</v>
      </c>
      <c r="AR169" s="18" t="s">
        <v>183</v>
      </c>
      <c r="AT169" s="18" t="s">
        <v>237</v>
      </c>
      <c r="AU169" s="18" t="s">
        <v>106</v>
      </c>
      <c r="AY169" s="18" t="s">
        <v>143</v>
      </c>
      <c r="BE169" s="147">
        <f>IF(U169="základní",N169,0)</f>
        <v>0</v>
      </c>
      <c r="BF169" s="147">
        <f>IF(U169="snížená",N169,0)</f>
        <v>0</v>
      </c>
      <c r="BG169" s="147">
        <f>IF(U169="zákl. přenesená",N169,0)</f>
        <v>0</v>
      </c>
      <c r="BH169" s="147">
        <f>IF(U169="sníž. přenesená",N169,0)</f>
        <v>0</v>
      </c>
      <c r="BI169" s="147">
        <f>IF(U169="nulová",N169,0)</f>
        <v>0</v>
      </c>
      <c r="BJ169" s="18" t="s">
        <v>24</v>
      </c>
      <c r="BK169" s="147">
        <f>ROUND(L169*K169,2)</f>
        <v>0</v>
      </c>
      <c r="BL169" s="18" t="s">
        <v>148</v>
      </c>
      <c r="BM169" s="18" t="s">
        <v>514</v>
      </c>
    </row>
    <row r="170" spans="2:65" s="1" customFormat="1" ht="31.5" customHeight="1">
      <c r="B170" s="138"/>
      <c r="C170" s="139" t="s">
        <v>278</v>
      </c>
      <c r="D170" s="139" t="s">
        <v>144</v>
      </c>
      <c r="E170" s="140" t="s">
        <v>279</v>
      </c>
      <c r="F170" s="221" t="s">
        <v>280</v>
      </c>
      <c r="G170" s="221"/>
      <c r="H170" s="221"/>
      <c r="I170" s="221"/>
      <c r="J170" s="141" t="s">
        <v>167</v>
      </c>
      <c r="K170" s="142">
        <v>42</v>
      </c>
      <c r="L170" s="222"/>
      <c r="M170" s="222"/>
      <c r="N170" s="222">
        <f>ROUND(L170*K170,2)</f>
        <v>0</v>
      </c>
      <c r="O170" s="222"/>
      <c r="P170" s="222"/>
      <c r="Q170" s="222"/>
      <c r="R170" s="143"/>
      <c r="T170" s="144" t="s">
        <v>5</v>
      </c>
      <c r="U170" s="41" t="s">
        <v>50</v>
      </c>
      <c r="V170" s="145">
        <v>0.29199999999999998</v>
      </c>
      <c r="W170" s="145">
        <f>V170*K170</f>
        <v>12.263999999999999</v>
      </c>
      <c r="X170" s="145">
        <v>0</v>
      </c>
      <c r="Y170" s="145">
        <f>X170*K170</f>
        <v>0</v>
      </c>
      <c r="Z170" s="145">
        <v>0</v>
      </c>
      <c r="AA170" s="146">
        <f>Z170*K170</f>
        <v>0</v>
      </c>
      <c r="AR170" s="18" t="s">
        <v>148</v>
      </c>
      <c r="AT170" s="18" t="s">
        <v>144</v>
      </c>
      <c r="AU170" s="18" t="s">
        <v>106</v>
      </c>
      <c r="AY170" s="18" t="s">
        <v>143</v>
      </c>
      <c r="BE170" s="147">
        <f>IF(U170="základní",N170,0)</f>
        <v>0</v>
      </c>
      <c r="BF170" s="147">
        <f>IF(U170="snížená",N170,0)</f>
        <v>0</v>
      </c>
      <c r="BG170" s="147">
        <f>IF(U170="zákl. přenesená",N170,0)</f>
        <v>0</v>
      </c>
      <c r="BH170" s="147">
        <f>IF(U170="sníž. přenesená",N170,0)</f>
        <v>0</v>
      </c>
      <c r="BI170" s="147">
        <f>IF(U170="nulová",N170,0)</f>
        <v>0</v>
      </c>
      <c r="BJ170" s="18" t="s">
        <v>24</v>
      </c>
      <c r="BK170" s="147">
        <f>ROUND(L170*K170,2)</f>
        <v>0</v>
      </c>
      <c r="BL170" s="18" t="s">
        <v>148</v>
      </c>
      <c r="BM170" s="18" t="s">
        <v>281</v>
      </c>
    </row>
    <row r="171" spans="2:65" s="10" customFormat="1" ht="22.5" customHeight="1">
      <c r="B171" s="148"/>
      <c r="C171" s="149"/>
      <c r="D171" s="149"/>
      <c r="E171" s="150" t="s">
        <v>5</v>
      </c>
      <c r="F171" s="223" t="s">
        <v>515</v>
      </c>
      <c r="G171" s="224"/>
      <c r="H171" s="224"/>
      <c r="I171" s="224"/>
      <c r="J171" s="149"/>
      <c r="K171" s="151">
        <v>42</v>
      </c>
      <c r="L171" s="149"/>
      <c r="M171" s="149"/>
      <c r="N171" s="149"/>
      <c r="O171" s="149"/>
      <c r="P171" s="149"/>
      <c r="Q171" s="149"/>
      <c r="R171" s="152"/>
      <c r="T171" s="153"/>
      <c r="U171" s="149"/>
      <c r="V171" s="149"/>
      <c r="W171" s="149"/>
      <c r="X171" s="149"/>
      <c r="Y171" s="149"/>
      <c r="Z171" s="149"/>
      <c r="AA171" s="154"/>
      <c r="AT171" s="155" t="s">
        <v>151</v>
      </c>
      <c r="AU171" s="155" t="s">
        <v>106</v>
      </c>
      <c r="AV171" s="10" t="s">
        <v>106</v>
      </c>
      <c r="AW171" s="10" t="s">
        <v>39</v>
      </c>
      <c r="AX171" s="10" t="s">
        <v>24</v>
      </c>
      <c r="AY171" s="155" t="s">
        <v>143</v>
      </c>
    </row>
    <row r="172" spans="2:65" s="1" customFormat="1" ht="22.5" customHeight="1">
      <c r="B172" s="138"/>
      <c r="C172" s="157" t="s">
        <v>283</v>
      </c>
      <c r="D172" s="157" t="s">
        <v>237</v>
      </c>
      <c r="E172" s="158" t="s">
        <v>284</v>
      </c>
      <c r="F172" s="229" t="s">
        <v>285</v>
      </c>
      <c r="G172" s="229"/>
      <c r="H172" s="229"/>
      <c r="I172" s="229"/>
      <c r="J172" s="159" t="s">
        <v>268</v>
      </c>
      <c r="K172" s="160">
        <v>12</v>
      </c>
      <c r="L172" s="230"/>
      <c r="M172" s="230"/>
      <c r="N172" s="230">
        <f t="shared" ref="N172:N215" si="0">ROUND(L172*K172,2)</f>
        <v>0</v>
      </c>
      <c r="O172" s="222"/>
      <c r="P172" s="222"/>
      <c r="Q172" s="222"/>
      <c r="R172" s="143"/>
      <c r="T172" s="144" t="s">
        <v>5</v>
      </c>
      <c r="U172" s="41" t="s">
        <v>50</v>
      </c>
      <c r="V172" s="145">
        <v>0</v>
      </c>
      <c r="W172" s="145">
        <f t="shared" ref="W172:W215" si="1">V172*K172</f>
        <v>0</v>
      </c>
      <c r="X172" s="145">
        <v>3.5999999999999999E-3</v>
      </c>
      <c r="Y172" s="145">
        <f t="shared" ref="Y172:Y215" si="2">X172*K172</f>
        <v>4.3200000000000002E-2</v>
      </c>
      <c r="Z172" s="145">
        <v>0</v>
      </c>
      <c r="AA172" s="146">
        <f t="shared" ref="AA172:AA215" si="3">Z172*K172</f>
        <v>0</v>
      </c>
      <c r="AR172" s="18" t="s">
        <v>183</v>
      </c>
      <c r="AT172" s="18" t="s">
        <v>237</v>
      </c>
      <c r="AU172" s="18" t="s">
        <v>106</v>
      </c>
      <c r="AY172" s="18" t="s">
        <v>143</v>
      </c>
      <c r="BE172" s="147">
        <f t="shared" ref="BE172:BE215" si="4">IF(U172="základní",N172,0)</f>
        <v>0</v>
      </c>
      <c r="BF172" s="147">
        <f t="shared" ref="BF172:BF215" si="5">IF(U172="snížená",N172,0)</f>
        <v>0</v>
      </c>
      <c r="BG172" s="147">
        <f t="shared" ref="BG172:BG215" si="6">IF(U172="zákl. přenesená",N172,0)</f>
        <v>0</v>
      </c>
      <c r="BH172" s="147">
        <f t="shared" ref="BH172:BH215" si="7">IF(U172="sníž. přenesená",N172,0)</f>
        <v>0</v>
      </c>
      <c r="BI172" s="147">
        <f t="shared" ref="BI172:BI215" si="8">IF(U172="nulová",N172,0)</f>
        <v>0</v>
      </c>
      <c r="BJ172" s="18" t="s">
        <v>24</v>
      </c>
      <c r="BK172" s="147">
        <f t="shared" ref="BK172:BK215" si="9">ROUND(L172*K172,2)</f>
        <v>0</v>
      </c>
      <c r="BL172" s="18" t="s">
        <v>148</v>
      </c>
      <c r="BM172" s="18" t="s">
        <v>286</v>
      </c>
    </row>
    <row r="173" spans="2:65" s="1" customFormat="1" ht="22.5" customHeight="1">
      <c r="B173" s="138"/>
      <c r="C173" s="157" t="s">
        <v>287</v>
      </c>
      <c r="D173" s="157" t="s">
        <v>237</v>
      </c>
      <c r="E173" s="158" t="s">
        <v>288</v>
      </c>
      <c r="F173" s="229" t="s">
        <v>289</v>
      </c>
      <c r="G173" s="229"/>
      <c r="H173" s="229"/>
      <c r="I173" s="229"/>
      <c r="J173" s="159" t="s">
        <v>268</v>
      </c>
      <c r="K173" s="160">
        <v>12</v>
      </c>
      <c r="L173" s="230"/>
      <c r="M173" s="230"/>
      <c r="N173" s="230">
        <f t="shared" si="0"/>
        <v>0</v>
      </c>
      <c r="O173" s="222"/>
      <c r="P173" s="222"/>
      <c r="Q173" s="222"/>
      <c r="R173" s="143"/>
      <c r="T173" s="144" t="s">
        <v>5</v>
      </c>
      <c r="U173" s="41" t="s">
        <v>50</v>
      </c>
      <c r="V173" s="145">
        <v>0</v>
      </c>
      <c r="W173" s="145">
        <f t="shared" si="1"/>
        <v>0</v>
      </c>
      <c r="X173" s="145">
        <v>1.0800000000000001E-2</v>
      </c>
      <c r="Y173" s="145">
        <f t="shared" si="2"/>
        <v>0.12959999999999999</v>
      </c>
      <c r="Z173" s="145">
        <v>0</v>
      </c>
      <c r="AA173" s="146">
        <f t="shared" si="3"/>
        <v>0</v>
      </c>
      <c r="AR173" s="18" t="s">
        <v>183</v>
      </c>
      <c r="AT173" s="18" t="s">
        <v>237</v>
      </c>
      <c r="AU173" s="18" t="s">
        <v>106</v>
      </c>
      <c r="AY173" s="18" t="s">
        <v>143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8" t="s">
        <v>24</v>
      </c>
      <c r="BK173" s="147">
        <f t="shared" si="9"/>
        <v>0</v>
      </c>
      <c r="BL173" s="18" t="s">
        <v>148</v>
      </c>
      <c r="BM173" s="18" t="s">
        <v>290</v>
      </c>
    </row>
    <row r="174" spans="2:65" s="1" customFormat="1" ht="31.5" customHeight="1">
      <c r="B174" s="138"/>
      <c r="C174" s="139" t="s">
        <v>291</v>
      </c>
      <c r="D174" s="139" t="s">
        <v>144</v>
      </c>
      <c r="E174" s="140" t="s">
        <v>292</v>
      </c>
      <c r="F174" s="221" t="s">
        <v>293</v>
      </c>
      <c r="G174" s="221"/>
      <c r="H174" s="221"/>
      <c r="I174" s="221"/>
      <c r="J174" s="141" t="s">
        <v>167</v>
      </c>
      <c r="K174" s="142">
        <v>9</v>
      </c>
      <c r="L174" s="222"/>
      <c r="M174" s="222"/>
      <c r="N174" s="222">
        <f t="shared" si="0"/>
        <v>0</v>
      </c>
      <c r="O174" s="222"/>
      <c r="P174" s="222"/>
      <c r="Q174" s="222"/>
      <c r="R174" s="143"/>
      <c r="T174" s="144" t="s">
        <v>5</v>
      </c>
      <c r="U174" s="41" t="s">
        <v>50</v>
      </c>
      <c r="V174" s="145">
        <v>0.312</v>
      </c>
      <c r="W174" s="145">
        <f t="shared" si="1"/>
        <v>2.8079999999999998</v>
      </c>
      <c r="X174" s="145">
        <v>0</v>
      </c>
      <c r="Y174" s="145">
        <f t="shared" si="2"/>
        <v>0</v>
      </c>
      <c r="Z174" s="145">
        <v>0</v>
      </c>
      <c r="AA174" s="146">
        <f t="shared" si="3"/>
        <v>0</v>
      </c>
      <c r="AR174" s="18" t="s">
        <v>148</v>
      </c>
      <c r="AT174" s="18" t="s">
        <v>144</v>
      </c>
      <c r="AU174" s="18" t="s">
        <v>106</v>
      </c>
      <c r="AY174" s="18" t="s">
        <v>143</v>
      </c>
      <c r="BE174" s="147">
        <f t="shared" si="4"/>
        <v>0</v>
      </c>
      <c r="BF174" s="147">
        <f t="shared" si="5"/>
        <v>0</v>
      </c>
      <c r="BG174" s="147">
        <f t="shared" si="6"/>
        <v>0</v>
      </c>
      <c r="BH174" s="147">
        <f t="shared" si="7"/>
        <v>0</v>
      </c>
      <c r="BI174" s="147">
        <f t="shared" si="8"/>
        <v>0</v>
      </c>
      <c r="BJ174" s="18" t="s">
        <v>24</v>
      </c>
      <c r="BK174" s="147">
        <f t="shared" si="9"/>
        <v>0</v>
      </c>
      <c r="BL174" s="18" t="s">
        <v>148</v>
      </c>
      <c r="BM174" s="18" t="s">
        <v>294</v>
      </c>
    </row>
    <row r="175" spans="2:65" s="1" customFormat="1" ht="22.5" customHeight="1">
      <c r="B175" s="138"/>
      <c r="C175" s="157" t="s">
        <v>295</v>
      </c>
      <c r="D175" s="157" t="s">
        <v>237</v>
      </c>
      <c r="E175" s="158" t="s">
        <v>296</v>
      </c>
      <c r="F175" s="229" t="s">
        <v>297</v>
      </c>
      <c r="G175" s="229"/>
      <c r="H175" s="229"/>
      <c r="I175" s="229"/>
      <c r="J175" s="159" t="s">
        <v>268</v>
      </c>
      <c r="K175" s="160">
        <v>9</v>
      </c>
      <c r="L175" s="230"/>
      <c r="M175" s="230"/>
      <c r="N175" s="230">
        <f t="shared" si="0"/>
        <v>0</v>
      </c>
      <c r="O175" s="222"/>
      <c r="P175" s="222"/>
      <c r="Q175" s="222"/>
      <c r="R175" s="143"/>
      <c r="T175" s="144" t="s">
        <v>5</v>
      </c>
      <c r="U175" s="41" t="s">
        <v>50</v>
      </c>
      <c r="V175" s="145">
        <v>0</v>
      </c>
      <c r="W175" s="145">
        <f t="shared" si="1"/>
        <v>0</v>
      </c>
      <c r="X175" s="145">
        <v>5.1000000000000004E-3</v>
      </c>
      <c r="Y175" s="145">
        <f t="shared" si="2"/>
        <v>4.5900000000000003E-2</v>
      </c>
      <c r="Z175" s="145">
        <v>0</v>
      </c>
      <c r="AA175" s="146">
        <f t="shared" si="3"/>
        <v>0</v>
      </c>
      <c r="AR175" s="18" t="s">
        <v>183</v>
      </c>
      <c r="AT175" s="18" t="s">
        <v>237</v>
      </c>
      <c r="AU175" s="18" t="s">
        <v>106</v>
      </c>
      <c r="AY175" s="18" t="s">
        <v>143</v>
      </c>
      <c r="BE175" s="147">
        <f t="shared" si="4"/>
        <v>0</v>
      </c>
      <c r="BF175" s="147">
        <f t="shared" si="5"/>
        <v>0</v>
      </c>
      <c r="BG175" s="147">
        <f t="shared" si="6"/>
        <v>0</v>
      </c>
      <c r="BH175" s="147">
        <f t="shared" si="7"/>
        <v>0</v>
      </c>
      <c r="BI175" s="147">
        <f t="shared" si="8"/>
        <v>0</v>
      </c>
      <c r="BJ175" s="18" t="s">
        <v>24</v>
      </c>
      <c r="BK175" s="147">
        <f t="shared" si="9"/>
        <v>0</v>
      </c>
      <c r="BL175" s="18" t="s">
        <v>148</v>
      </c>
      <c r="BM175" s="18" t="s">
        <v>298</v>
      </c>
    </row>
    <row r="176" spans="2:65" s="1" customFormat="1" ht="31.5" customHeight="1">
      <c r="B176" s="138"/>
      <c r="C176" s="139" t="s">
        <v>299</v>
      </c>
      <c r="D176" s="139" t="s">
        <v>144</v>
      </c>
      <c r="E176" s="140" t="s">
        <v>300</v>
      </c>
      <c r="F176" s="221" t="s">
        <v>301</v>
      </c>
      <c r="G176" s="221"/>
      <c r="H176" s="221"/>
      <c r="I176" s="221"/>
      <c r="J176" s="141" t="s">
        <v>167</v>
      </c>
      <c r="K176" s="142">
        <v>175.35</v>
      </c>
      <c r="L176" s="222"/>
      <c r="M176" s="222"/>
      <c r="N176" s="222">
        <f t="shared" si="0"/>
        <v>0</v>
      </c>
      <c r="O176" s="222"/>
      <c r="P176" s="222"/>
      <c r="Q176" s="222"/>
      <c r="R176" s="143"/>
      <c r="T176" s="144" t="s">
        <v>5</v>
      </c>
      <c r="U176" s="41" t="s">
        <v>50</v>
      </c>
      <c r="V176" s="145">
        <v>0.36</v>
      </c>
      <c r="W176" s="145">
        <f t="shared" si="1"/>
        <v>63.125999999999998</v>
      </c>
      <c r="X176" s="145">
        <v>0</v>
      </c>
      <c r="Y176" s="145">
        <f t="shared" si="2"/>
        <v>0</v>
      </c>
      <c r="Z176" s="145">
        <v>0</v>
      </c>
      <c r="AA176" s="146">
        <f t="shared" si="3"/>
        <v>0</v>
      </c>
      <c r="AR176" s="18" t="s">
        <v>148</v>
      </c>
      <c r="AT176" s="18" t="s">
        <v>144</v>
      </c>
      <c r="AU176" s="18" t="s">
        <v>106</v>
      </c>
      <c r="AY176" s="18" t="s">
        <v>143</v>
      </c>
      <c r="BE176" s="147">
        <f t="shared" si="4"/>
        <v>0</v>
      </c>
      <c r="BF176" s="147">
        <f t="shared" si="5"/>
        <v>0</v>
      </c>
      <c r="BG176" s="147">
        <f t="shared" si="6"/>
        <v>0</v>
      </c>
      <c r="BH176" s="147">
        <f t="shared" si="7"/>
        <v>0</v>
      </c>
      <c r="BI176" s="147">
        <f t="shared" si="8"/>
        <v>0</v>
      </c>
      <c r="BJ176" s="18" t="s">
        <v>24</v>
      </c>
      <c r="BK176" s="147">
        <f t="shared" si="9"/>
        <v>0</v>
      </c>
      <c r="BL176" s="18" t="s">
        <v>148</v>
      </c>
      <c r="BM176" s="18" t="s">
        <v>302</v>
      </c>
    </row>
    <row r="177" spans="2:65" s="1" customFormat="1" ht="22.5" customHeight="1">
      <c r="B177" s="138"/>
      <c r="C177" s="157" t="s">
        <v>303</v>
      </c>
      <c r="D177" s="157" t="s">
        <v>237</v>
      </c>
      <c r="E177" s="158" t="s">
        <v>308</v>
      </c>
      <c r="F177" s="229" t="s">
        <v>309</v>
      </c>
      <c r="G177" s="229"/>
      <c r="H177" s="229"/>
      <c r="I177" s="229"/>
      <c r="J177" s="159" t="s">
        <v>268</v>
      </c>
      <c r="K177" s="160">
        <v>6</v>
      </c>
      <c r="L177" s="230"/>
      <c r="M177" s="230"/>
      <c r="N177" s="230">
        <f t="shared" si="0"/>
        <v>0</v>
      </c>
      <c r="O177" s="222"/>
      <c r="P177" s="222"/>
      <c r="Q177" s="222"/>
      <c r="R177" s="143"/>
      <c r="T177" s="144" t="s">
        <v>5</v>
      </c>
      <c r="U177" s="41" t="s">
        <v>50</v>
      </c>
      <c r="V177" s="145">
        <v>0</v>
      </c>
      <c r="W177" s="145">
        <f t="shared" si="1"/>
        <v>0</v>
      </c>
      <c r="X177" s="145">
        <v>8.0000000000000002E-3</v>
      </c>
      <c r="Y177" s="145">
        <f t="shared" si="2"/>
        <v>4.8000000000000001E-2</v>
      </c>
      <c r="Z177" s="145">
        <v>0</v>
      </c>
      <c r="AA177" s="146">
        <f t="shared" si="3"/>
        <v>0</v>
      </c>
      <c r="AR177" s="18" t="s">
        <v>183</v>
      </c>
      <c r="AT177" s="18" t="s">
        <v>237</v>
      </c>
      <c r="AU177" s="18" t="s">
        <v>106</v>
      </c>
      <c r="AY177" s="18" t="s">
        <v>143</v>
      </c>
      <c r="BE177" s="147">
        <f t="shared" si="4"/>
        <v>0</v>
      </c>
      <c r="BF177" s="147">
        <f t="shared" si="5"/>
        <v>0</v>
      </c>
      <c r="BG177" s="147">
        <f t="shared" si="6"/>
        <v>0</v>
      </c>
      <c r="BH177" s="147">
        <f t="shared" si="7"/>
        <v>0</v>
      </c>
      <c r="BI177" s="147">
        <f t="shared" si="8"/>
        <v>0</v>
      </c>
      <c r="BJ177" s="18" t="s">
        <v>24</v>
      </c>
      <c r="BK177" s="147">
        <f t="shared" si="9"/>
        <v>0</v>
      </c>
      <c r="BL177" s="18" t="s">
        <v>148</v>
      </c>
      <c r="BM177" s="18" t="s">
        <v>310</v>
      </c>
    </row>
    <row r="178" spans="2:65" s="1" customFormat="1" ht="22.5" customHeight="1">
      <c r="B178" s="138"/>
      <c r="C178" s="157" t="s">
        <v>307</v>
      </c>
      <c r="D178" s="157" t="s">
        <v>237</v>
      </c>
      <c r="E178" s="158" t="s">
        <v>304</v>
      </c>
      <c r="F178" s="229" t="s">
        <v>305</v>
      </c>
      <c r="G178" s="229"/>
      <c r="H178" s="229"/>
      <c r="I178" s="229"/>
      <c r="J178" s="159" t="s">
        <v>268</v>
      </c>
      <c r="K178" s="160">
        <v>10</v>
      </c>
      <c r="L178" s="230"/>
      <c r="M178" s="230"/>
      <c r="N178" s="230">
        <f t="shared" si="0"/>
        <v>0</v>
      </c>
      <c r="O178" s="222"/>
      <c r="P178" s="222"/>
      <c r="Q178" s="222"/>
      <c r="R178" s="143"/>
      <c r="T178" s="144" t="s">
        <v>5</v>
      </c>
      <c r="U178" s="41" t="s">
        <v>50</v>
      </c>
      <c r="V178" s="145">
        <v>0</v>
      </c>
      <c r="W178" s="145">
        <f t="shared" si="1"/>
        <v>0</v>
      </c>
      <c r="X178" s="145">
        <v>4.8000000000000001E-2</v>
      </c>
      <c r="Y178" s="145">
        <f t="shared" si="2"/>
        <v>0.48</v>
      </c>
      <c r="Z178" s="145">
        <v>0</v>
      </c>
      <c r="AA178" s="146">
        <f t="shared" si="3"/>
        <v>0</v>
      </c>
      <c r="AR178" s="18" t="s">
        <v>183</v>
      </c>
      <c r="AT178" s="18" t="s">
        <v>237</v>
      </c>
      <c r="AU178" s="18" t="s">
        <v>106</v>
      </c>
      <c r="AY178" s="18" t="s">
        <v>143</v>
      </c>
      <c r="BE178" s="147">
        <f t="shared" si="4"/>
        <v>0</v>
      </c>
      <c r="BF178" s="147">
        <f t="shared" si="5"/>
        <v>0</v>
      </c>
      <c r="BG178" s="147">
        <f t="shared" si="6"/>
        <v>0</v>
      </c>
      <c r="BH178" s="147">
        <f t="shared" si="7"/>
        <v>0</v>
      </c>
      <c r="BI178" s="147">
        <f t="shared" si="8"/>
        <v>0</v>
      </c>
      <c r="BJ178" s="18" t="s">
        <v>24</v>
      </c>
      <c r="BK178" s="147">
        <f t="shared" si="9"/>
        <v>0</v>
      </c>
      <c r="BL178" s="18" t="s">
        <v>148</v>
      </c>
      <c r="BM178" s="18" t="s">
        <v>306</v>
      </c>
    </row>
    <row r="179" spans="2:65" s="1" customFormat="1" ht="22.5" customHeight="1">
      <c r="B179" s="138"/>
      <c r="C179" s="157" t="s">
        <v>311</v>
      </c>
      <c r="D179" s="157" t="s">
        <v>237</v>
      </c>
      <c r="E179" s="158" t="s">
        <v>320</v>
      </c>
      <c r="F179" s="229" t="s">
        <v>321</v>
      </c>
      <c r="G179" s="229"/>
      <c r="H179" s="229"/>
      <c r="I179" s="229"/>
      <c r="J179" s="159" t="s">
        <v>268</v>
      </c>
      <c r="K179" s="160">
        <v>8</v>
      </c>
      <c r="L179" s="230"/>
      <c r="M179" s="230"/>
      <c r="N179" s="230">
        <f t="shared" si="0"/>
        <v>0</v>
      </c>
      <c r="O179" s="222"/>
      <c r="P179" s="222"/>
      <c r="Q179" s="222"/>
      <c r="R179" s="143"/>
      <c r="T179" s="144" t="s">
        <v>5</v>
      </c>
      <c r="U179" s="41" t="s">
        <v>50</v>
      </c>
      <c r="V179" s="145">
        <v>0</v>
      </c>
      <c r="W179" s="145">
        <f t="shared" si="1"/>
        <v>0</v>
      </c>
      <c r="X179" s="145">
        <v>1.2699999999999999E-2</v>
      </c>
      <c r="Y179" s="145">
        <f t="shared" si="2"/>
        <v>0.1016</v>
      </c>
      <c r="Z179" s="145">
        <v>0</v>
      </c>
      <c r="AA179" s="146">
        <f t="shared" si="3"/>
        <v>0</v>
      </c>
      <c r="AR179" s="18" t="s">
        <v>183</v>
      </c>
      <c r="AT179" s="18" t="s">
        <v>237</v>
      </c>
      <c r="AU179" s="18" t="s">
        <v>106</v>
      </c>
      <c r="AY179" s="18" t="s">
        <v>143</v>
      </c>
      <c r="BE179" s="147">
        <f t="shared" si="4"/>
        <v>0</v>
      </c>
      <c r="BF179" s="147">
        <f t="shared" si="5"/>
        <v>0</v>
      </c>
      <c r="BG179" s="147">
        <f t="shared" si="6"/>
        <v>0</v>
      </c>
      <c r="BH179" s="147">
        <f t="shared" si="7"/>
        <v>0</v>
      </c>
      <c r="BI179" s="147">
        <f t="shared" si="8"/>
        <v>0</v>
      </c>
      <c r="BJ179" s="18" t="s">
        <v>24</v>
      </c>
      <c r="BK179" s="147">
        <f t="shared" si="9"/>
        <v>0</v>
      </c>
      <c r="BL179" s="18" t="s">
        <v>148</v>
      </c>
      <c r="BM179" s="18" t="s">
        <v>516</v>
      </c>
    </row>
    <row r="180" spans="2:65" s="1" customFormat="1" ht="22.5" customHeight="1">
      <c r="B180" s="138"/>
      <c r="C180" s="157" t="s">
        <v>315</v>
      </c>
      <c r="D180" s="157" t="s">
        <v>237</v>
      </c>
      <c r="E180" s="158" t="s">
        <v>312</v>
      </c>
      <c r="F180" s="229" t="s">
        <v>313</v>
      </c>
      <c r="G180" s="229"/>
      <c r="H180" s="229"/>
      <c r="I180" s="229"/>
      <c r="J180" s="159" t="s">
        <v>268</v>
      </c>
      <c r="K180" s="160">
        <v>17</v>
      </c>
      <c r="L180" s="230"/>
      <c r="M180" s="230"/>
      <c r="N180" s="230">
        <f t="shared" si="0"/>
        <v>0</v>
      </c>
      <c r="O180" s="222"/>
      <c r="P180" s="222"/>
      <c r="Q180" s="222"/>
      <c r="R180" s="143"/>
      <c r="T180" s="144" t="s">
        <v>5</v>
      </c>
      <c r="U180" s="41" t="s">
        <v>50</v>
      </c>
      <c r="V180" s="145">
        <v>0</v>
      </c>
      <c r="W180" s="145">
        <f t="shared" si="1"/>
        <v>0</v>
      </c>
      <c r="X180" s="145">
        <v>7.6200000000000004E-2</v>
      </c>
      <c r="Y180" s="145">
        <f t="shared" si="2"/>
        <v>1.2954000000000001</v>
      </c>
      <c r="Z180" s="145">
        <v>0</v>
      </c>
      <c r="AA180" s="146">
        <f t="shared" si="3"/>
        <v>0</v>
      </c>
      <c r="AR180" s="18" t="s">
        <v>183</v>
      </c>
      <c r="AT180" s="18" t="s">
        <v>237</v>
      </c>
      <c r="AU180" s="18" t="s">
        <v>106</v>
      </c>
      <c r="AY180" s="18" t="s">
        <v>143</v>
      </c>
      <c r="BE180" s="147">
        <f t="shared" si="4"/>
        <v>0</v>
      </c>
      <c r="BF180" s="147">
        <f t="shared" si="5"/>
        <v>0</v>
      </c>
      <c r="BG180" s="147">
        <f t="shared" si="6"/>
        <v>0</v>
      </c>
      <c r="BH180" s="147">
        <f t="shared" si="7"/>
        <v>0</v>
      </c>
      <c r="BI180" s="147">
        <f t="shared" si="8"/>
        <v>0</v>
      </c>
      <c r="BJ180" s="18" t="s">
        <v>24</v>
      </c>
      <c r="BK180" s="147">
        <f t="shared" si="9"/>
        <v>0</v>
      </c>
      <c r="BL180" s="18" t="s">
        <v>148</v>
      </c>
      <c r="BM180" s="18" t="s">
        <v>517</v>
      </c>
    </row>
    <row r="181" spans="2:65" s="1" customFormat="1" ht="31.5" customHeight="1">
      <c r="B181" s="138"/>
      <c r="C181" s="139" t="s">
        <v>319</v>
      </c>
      <c r="D181" s="139" t="s">
        <v>144</v>
      </c>
      <c r="E181" s="140" t="s">
        <v>518</v>
      </c>
      <c r="F181" s="221" t="s">
        <v>519</v>
      </c>
      <c r="G181" s="221"/>
      <c r="H181" s="221"/>
      <c r="I181" s="221"/>
      <c r="J181" s="141" t="s">
        <v>167</v>
      </c>
      <c r="K181" s="142">
        <v>12.45</v>
      </c>
      <c r="L181" s="222"/>
      <c r="M181" s="222"/>
      <c r="N181" s="222">
        <f t="shared" si="0"/>
        <v>0</v>
      </c>
      <c r="O181" s="222"/>
      <c r="P181" s="222"/>
      <c r="Q181" s="222"/>
      <c r="R181" s="143"/>
      <c r="T181" s="144" t="s">
        <v>5</v>
      </c>
      <c r="U181" s="41" t="s">
        <v>50</v>
      </c>
      <c r="V181" s="145">
        <v>0.39900000000000002</v>
      </c>
      <c r="W181" s="145">
        <f t="shared" si="1"/>
        <v>4.9675500000000001</v>
      </c>
      <c r="X181" s="145">
        <v>0</v>
      </c>
      <c r="Y181" s="145">
        <f t="shared" si="2"/>
        <v>0</v>
      </c>
      <c r="Z181" s="145">
        <v>0</v>
      </c>
      <c r="AA181" s="146">
        <f t="shared" si="3"/>
        <v>0</v>
      </c>
      <c r="AR181" s="18" t="s">
        <v>148</v>
      </c>
      <c r="AT181" s="18" t="s">
        <v>144</v>
      </c>
      <c r="AU181" s="18" t="s">
        <v>106</v>
      </c>
      <c r="AY181" s="18" t="s">
        <v>143</v>
      </c>
      <c r="BE181" s="147">
        <f t="shared" si="4"/>
        <v>0</v>
      </c>
      <c r="BF181" s="147">
        <f t="shared" si="5"/>
        <v>0</v>
      </c>
      <c r="BG181" s="147">
        <f t="shared" si="6"/>
        <v>0</v>
      </c>
      <c r="BH181" s="147">
        <f t="shared" si="7"/>
        <v>0</v>
      </c>
      <c r="BI181" s="147">
        <f t="shared" si="8"/>
        <v>0</v>
      </c>
      <c r="BJ181" s="18" t="s">
        <v>24</v>
      </c>
      <c r="BK181" s="147">
        <f t="shared" si="9"/>
        <v>0</v>
      </c>
      <c r="BL181" s="18" t="s">
        <v>148</v>
      </c>
      <c r="BM181" s="18" t="s">
        <v>520</v>
      </c>
    </row>
    <row r="182" spans="2:65" s="1" customFormat="1" ht="22.5" customHeight="1">
      <c r="B182" s="138"/>
      <c r="C182" s="157" t="s">
        <v>323</v>
      </c>
      <c r="D182" s="157" t="s">
        <v>237</v>
      </c>
      <c r="E182" s="158" t="s">
        <v>521</v>
      </c>
      <c r="F182" s="229" t="s">
        <v>522</v>
      </c>
      <c r="G182" s="229"/>
      <c r="H182" s="229"/>
      <c r="I182" s="229"/>
      <c r="J182" s="159" t="s">
        <v>268</v>
      </c>
      <c r="K182" s="160">
        <v>2</v>
      </c>
      <c r="L182" s="230"/>
      <c r="M182" s="230"/>
      <c r="N182" s="230">
        <f t="shared" si="0"/>
        <v>0</v>
      </c>
      <c r="O182" s="222"/>
      <c r="P182" s="222"/>
      <c r="Q182" s="222"/>
      <c r="R182" s="143"/>
      <c r="T182" s="144" t="s">
        <v>5</v>
      </c>
      <c r="U182" s="41" t="s">
        <v>50</v>
      </c>
      <c r="V182" s="145">
        <v>0</v>
      </c>
      <c r="W182" s="145">
        <f t="shared" si="1"/>
        <v>0</v>
      </c>
      <c r="X182" s="145">
        <v>0.12239999999999999</v>
      </c>
      <c r="Y182" s="145">
        <f t="shared" si="2"/>
        <v>0.24479999999999999</v>
      </c>
      <c r="Z182" s="145">
        <v>0</v>
      </c>
      <c r="AA182" s="146">
        <f t="shared" si="3"/>
        <v>0</v>
      </c>
      <c r="AR182" s="18" t="s">
        <v>183</v>
      </c>
      <c r="AT182" s="18" t="s">
        <v>237</v>
      </c>
      <c r="AU182" s="18" t="s">
        <v>106</v>
      </c>
      <c r="AY182" s="18" t="s">
        <v>143</v>
      </c>
      <c r="BE182" s="147">
        <f t="shared" si="4"/>
        <v>0</v>
      </c>
      <c r="BF182" s="147">
        <f t="shared" si="5"/>
        <v>0</v>
      </c>
      <c r="BG182" s="147">
        <f t="shared" si="6"/>
        <v>0</v>
      </c>
      <c r="BH182" s="147">
        <f t="shared" si="7"/>
        <v>0</v>
      </c>
      <c r="BI182" s="147">
        <f t="shared" si="8"/>
        <v>0</v>
      </c>
      <c r="BJ182" s="18" t="s">
        <v>24</v>
      </c>
      <c r="BK182" s="147">
        <f t="shared" si="9"/>
        <v>0</v>
      </c>
      <c r="BL182" s="18" t="s">
        <v>148</v>
      </c>
      <c r="BM182" s="18" t="s">
        <v>523</v>
      </c>
    </row>
    <row r="183" spans="2:65" s="1" customFormat="1" ht="22.5" customHeight="1">
      <c r="B183" s="138"/>
      <c r="C183" s="157" t="s">
        <v>327</v>
      </c>
      <c r="D183" s="157" t="s">
        <v>237</v>
      </c>
      <c r="E183" s="158" t="s">
        <v>524</v>
      </c>
      <c r="F183" s="229" t="s">
        <v>525</v>
      </c>
      <c r="G183" s="229"/>
      <c r="H183" s="229"/>
      <c r="I183" s="229"/>
      <c r="J183" s="159" t="s">
        <v>268</v>
      </c>
      <c r="K183" s="160">
        <v>1</v>
      </c>
      <c r="L183" s="230"/>
      <c r="M183" s="230"/>
      <c r="N183" s="230">
        <f t="shared" si="0"/>
        <v>0</v>
      </c>
      <c r="O183" s="222"/>
      <c r="P183" s="222"/>
      <c r="Q183" s="222"/>
      <c r="R183" s="143"/>
      <c r="T183" s="144" t="s">
        <v>5</v>
      </c>
      <c r="U183" s="41" t="s">
        <v>50</v>
      </c>
      <c r="V183" s="145">
        <v>0</v>
      </c>
      <c r="W183" s="145">
        <f t="shared" si="1"/>
        <v>0</v>
      </c>
      <c r="X183" s="145">
        <v>2.0400000000000001E-2</v>
      </c>
      <c r="Y183" s="145">
        <f t="shared" si="2"/>
        <v>2.0400000000000001E-2</v>
      </c>
      <c r="Z183" s="145">
        <v>0</v>
      </c>
      <c r="AA183" s="146">
        <f t="shared" si="3"/>
        <v>0</v>
      </c>
      <c r="AR183" s="18" t="s">
        <v>183</v>
      </c>
      <c r="AT183" s="18" t="s">
        <v>237</v>
      </c>
      <c r="AU183" s="18" t="s">
        <v>106</v>
      </c>
      <c r="AY183" s="18" t="s">
        <v>143</v>
      </c>
      <c r="BE183" s="147">
        <f t="shared" si="4"/>
        <v>0</v>
      </c>
      <c r="BF183" s="147">
        <f t="shared" si="5"/>
        <v>0</v>
      </c>
      <c r="BG183" s="147">
        <f t="shared" si="6"/>
        <v>0</v>
      </c>
      <c r="BH183" s="147">
        <f t="shared" si="7"/>
        <v>0</v>
      </c>
      <c r="BI183" s="147">
        <f t="shared" si="8"/>
        <v>0</v>
      </c>
      <c r="BJ183" s="18" t="s">
        <v>24</v>
      </c>
      <c r="BK183" s="147">
        <f t="shared" si="9"/>
        <v>0</v>
      </c>
      <c r="BL183" s="18" t="s">
        <v>148</v>
      </c>
      <c r="BM183" s="18" t="s">
        <v>526</v>
      </c>
    </row>
    <row r="184" spans="2:65" s="1" customFormat="1" ht="31.5" customHeight="1">
      <c r="B184" s="138"/>
      <c r="C184" s="139" t="s">
        <v>331</v>
      </c>
      <c r="D184" s="139" t="s">
        <v>144</v>
      </c>
      <c r="E184" s="140" t="s">
        <v>324</v>
      </c>
      <c r="F184" s="221" t="s">
        <v>325</v>
      </c>
      <c r="G184" s="221"/>
      <c r="H184" s="221"/>
      <c r="I184" s="221"/>
      <c r="J184" s="141" t="s">
        <v>268</v>
      </c>
      <c r="K184" s="142">
        <v>24</v>
      </c>
      <c r="L184" s="222"/>
      <c r="M184" s="222"/>
      <c r="N184" s="222">
        <f t="shared" si="0"/>
        <v>0</v>
      </c>
      <c r="O184" s="222"/>
      <c r="P184" s="222"/>
      <c r="Q184" s="222"/>
      <c r="R184" s="143"/>
      <c r="T184" s="144" t="s">
        <v>5</v>
      </c>
      <c r="U184" s="41" t="s">
        <v>50</v>
      </c>
      <c r="V184" s="145">
        <v>0.68300000000000005</v>
      </c>
      <c r="W184" s="145">
        <f t="shared" si="1"/>
        <v>16.392000000000003</v>
      </c>
      <c r="X184" s="145">
        <v>0</v>
      </c>
      <c r="Y184" s="145">
        <f t="shared" si="2"/>
        <v>0</v>
      </c>
      <c r="Z184" s="145">
        <v>0</v>
      </c>
      <c r="AA184" s="146">
        <f t="shared" si="3"/>
        <v>0</v>
      </c>
      <c r="AR184" s="18" t="s">
        <v>148</v>
      </c>
      <c r="AT184" s="18" t="s">
        <v>144</v>
      </c>
      <c r="AU184" s="18" t="s">
        <v>106</v>
      </c>
      <c r="AY184" s="18" t="s">
        <v>143</v>
      </c>
      <c r="BE184" s="147">
        <f t="shared" si="4"/>
        <v>0</v>
      </c>
      <c r="BF184" s="147">
        <f t="shared" si="5"/>
        <v>0</v>
      </c>
      <c r="BG184" s="147">
        <f t="shared" si="6"/>
        <v>0</v>
      </c>
      <c r="BH184" s="147">
        <f t="shared" si="7"/>
        <v>0</v>
      </c>
      <c r="BI184" s="147">
        <f t="shared" si="8"/>
        <v>0</v>
      </c>
      <c r="BJ184" s="18" t="s">
        <v>24</v>
      </c>
      <c r="BK184" s="147">
        <f t="shared" si="9"/>
        <v>0</v>
      </c>
      <c r="BL184" s="18" t="s">
        <v>148</v>
      </c>
      <c r="BM184" s="18" t="s">
        <v>326</v>
      </c>
    </row>
    <row r="185" spans="2:65" s="1" customFormat="1" ht="22.5" customHeight="1">
      <c r="B185" s="138"/>
      <c r="C185" s="157" t="s">
        <v>335</v>
      </c>
      <c r="D185" s="157" t="s">
        <v>237</v>
      </c>
      <c r="E185" s="158" t="s">
        <v>328</v>
      </c>
      <c r="F185" s="229" t="s">
        <v>329</v>
      </c>
      <c r="G185" s="229"/>
      <c r="H185" s="229"/>
      <c r="I185" s="229"/>
      <c r="J185" s="159" t="s">
        <v>268</v>
      </c>
      <c r="K185" s="160">
        <v>12</v>
      </c>
      <c r="L185" s="230"/>
      <c r="M185" s="230"/>
      <c r="N185" s="230">
        <f t="shared" si="0"/>
        <v>0</v>
      </c>
      <c r="O185" s="222"/>
      <c r="P185" s="222"/>
      <c r="Q185" s="222"/>
      <c r="R185" s="143"/>
      <c r="T185" s="144" t="s">
        <v>5</v>
      </c>
      <c r="U185" s="41" t="s">
        <v>50</v>
      </c>
      <c r="V185" s="145">
        <v>0</v>
      </c>
      <c r="W185" s="145">
        <f t="shared" si="1"/>
        <v>0</v>
      </c>
      <c r="X185" s="145">
        <v>8.0000000000000004E-4</v>
      </c>
      <c r="Y185" s="145">
        <f t="shared" si="2"/>
        <v>9.6000000000000009E-3</v>
      </c>
      <c r="Z185" s="145">
        <v>0</v>
      </c>
      <c r="AA185" s="146">
        <f t="shared" si="3"/>
        <v>0</v>
      </c>
      <c r="AR185" s="18" t="s">
        <v>183</v>
      </c>
      <c r="AT185" s="18" t="s">
        <v>237</v>
      </c>
      <c r="AU185" s="18" t="s">
        <v>106</v>
      </c>
      <c r="AY185" s="18" t="s">
        <v>143</v>
      </c>
      <c r="BE185" s="147">
        <f t="shared" si="4"/>
        <v>0</v>
      </c>
      <c r="BF185" s="147">
        <f t="shared" si="5"/>
        <v>0</v>
      </c>
      <c r="BG185" s="147">
        <f t="shared" si="6"/>
        <v>0</v>
      </c>
      <c r="BH185" s="147">
        <f t="shared" si="7"/>
        <v>0</v>
      </c>
      <c r="BI185" s="147">
        <f t="shared" si="8"/>
        <v>0</v>
      </c>
      <c r="BJ185" s="18" t="s">
        <v>24</v>
      </c>
      <c r="BK185" s="147">
        <f t="shared" si="9"/>
        <v>0</v>
      </c>
      <c r="BL185" s="18" t="s">
        <v>148</v>
      </c>
      <c r="BM185" s="18" t="s">
        <v>330</v>
      </c>
    </row>
    <row r="186" spans="2:65" s="1" customFormat="1" ht="22.5" customHeight="1">
      <c r="B186" s="138"/>
      <c r="C186" s="157" t="s">
        <v>339</v>
      </c>
      <c r="D186" s="157" t="s">
        <v>237</v>
      </c>
      <c r="E186" s="158" t="s">
        <v>332</v>
      </c>
      <c r="F186" s="229" t="s">
        <v>527</v>
      </c>
      <c r="G186" s="229"/>
      <c r="H186" s="229"/>
      <c r="I186" s="229"/>
      <c r="J186" s="159" t="s">
        <v>268</v>
      </c>
      <c r="K186" s="160">
        <v>12</v>
      </c>
      <c r="L186" s="230"/>
      <c r="M186" s="230"/>
      <c r="N186" s="230">
        <f t="shared" si="0"/>
        <v>0</v>
      </c>
      <c r="O186" s="222"/>
      <c r="P186" s="222"/>
      <c r="Q186" s="222"/>
      <c r="R186" s="143"/>
      <c r="T186" s="144" t="s">
        <v>5</v>
      </c>
      <c r="U186" s="41" t="s">
        <v>50</v>
      </c>
      <c r="V186" s="145">
        <v>0</v>
      </c>
      <c r="W186" s="145">
        <f t="shared" si="1"/>
        <v>0</v>
      </c>
      <c r="X186" s="145">
        <v>1E-3</v>
      </c>
      <c r="Y186" s="145">
        <f t="shared" si="2"/>
        <v>1.2E-2</v>
      </c>
      <c r="Z186" s="145">
        <v>0</v>
      </c>
      <c r="AA186" s="146">
        <f t="shared" si="3"/>
        <v>0</v>
      </c>
      <c r="AR186" s="18" t="s">
        <v>183</v>
      </c>
      <c r="AT186" s="18" t="s">
        <v>237</v>
      </c>
      <c r="AU186" s="18" t="s">
        <v>106</v>
      </c>
      <c r="AY186" s="18" t="s">
        <v>143</v>
      </c>
      <c r="BE186" s="147">
        <f t="shared" si="4"/>
        <v>0</v>
      </c>
      <c r="BF186" s="147">
        <f t="shared" si="5"/>
        <v>0</v>
      </c>
      <c r="BG186" s="147">
        <f t="shared" si="6"/>
        <v>0</v>
      </c>
      <c r="BH186" s="147">
        <f t="shared" si="7"/>
        <v>0</v>
      </c>
      <c r="BI186" s="147">
        <f t="shared" si="8"/>
        <v>0</v>
      </c>
      <c r="BJ186" s="18" t="s">
        <v>24</v>
      </c>
      <c r="BK186" s="147">
        <f t="shared" si="9"/>
        <v>0</v>
      </c>
      <c r="BL186" s="18" t="s">
        <v>148</v>
      </c>
      <c r="BM186" s="18" t="s">
        <v>334</v>
      </c>
    </row>
    <row r="187" spans="2:65" s="1" customFormat="1" ht="44.25" customHeight="1">
      <c r="B187" s="138"/>
      <c r="C187" s="139" t="s">
        <v>343</v>
      </c>
      <c r="D187" s="139" t="s">
        <v>144</v>
      </c>
      <c r="E187" s="140" t="s">
        <v>336</v>
      </c>
      <c r="F187" s="221" t="s">
        <v>337</v>
      </c>
      <c r="G187" s="221"/>
      <c r="H187" s="221"/>
      <c r="I187" s="221"/>
      <c r="J187" s="141" t="s">
        <v>268</v>
      </c>
      <c r="K187" s="142">
        <v>13</v>
      </c>
      <c r="L187" s="222"/>
      <c r="M187" s="222"/>
      <c r="N187" s="222">
        <f t="shared" si="0"/>
        <v>0</v>
      </c>
      <c r="O187" s="222"/>
      <c r="P187" s="222"/>
      <c r="Q187" s="222"/>
      <c r="R187" s="143"/>
      <c r="T187" s="144" t="s">
        <v>5</v>
      </c>
      <c r="U187" s="41" t="s">
        <v>50</v>
      </c>
      <c r="V187" s="145">
        <v>0.42</v>
      </c>
      <c r="W187" s="145">
        <f t="shared" si="1"/>
        <v>5.46</v>
      </c>
      <c r="X187" s="145">
        <v>5.0000000000000002E-5</v>
      </c>
      <c r="Y187" s="145">
        <f t="shared" si="2"/>
        <v>6.5000000000000008E-4</v>
      </c>
      <c r="Z187" s="145">
        <v>0</v>
      </c>
      <c r="AA187" s="146">
        <f t="shared" si="3"/>
        <v>0</v>
      </c>
      <c r="AR187" s="18" t="s">
        <v>148</v>
      </c>
      <c r="AT187" s="18" t="s">
        <v>144</v>
      </c>
      <c r="AU187" s="18" t="s">
        <v>106</v>
      </c>
      <c r="AY187" s="18" t="s">
        <v>143</v>
      </c>
      <c r="BE187" s="147">
        <f t="shared" si="4"/>
        <v>0</v>
      </c>
      <c r="BF187" s="147">
        <f t="shared" si="5"/>
        <v>0</v>
      </c>
      <c r="BG187" s="147">
        <f t="shared" si="6"/>
        <v>0</v>
      </c>
      <c r="BH187" s="147">
        <f t="shared" si="7"/>
        <v>0</v>
      </c>
      <c r="BI187" s="147">
        <f t="shared" si="8"/>
        <v>0</v>
      </c>
      <c r="BJ187" s="18" t="s">
        <v>24</v>
      </c>
      <c r="BK187" s="147">
        <f t="shared" si="9"/>
        <v>0</v>
      </c>
      <c r="BL187" s="18" t="s">
        <v>148</v>
      </c>
      <c r="BM187" s="18" t="s">
        <v>338</v>
      </c>
    </row>
    <row r="188" spans="2:65" s="1" customFormat="1" ht="22.5" customHeight="1">
      <c r="B188" s="138"/>
      <c r="C188" s="157" t="s">
        <v>347</v>
      </c>
      <c r="D188" s="157" t="s">
        <v>237</v>
      </c>
      <c r="E188" s="158" t="s">
        <v>340</v>
      </c>
      <c r="F188" s="229" t="s">
        <v>351</v>
      </c>
      <c r="G188" s="229"/>
      <c r="H188" s="229"/>
      <c r="I188" s="229"/>
      <c r="J188" s="159" t="s">
        <v>268</v>
      </c>
      <c r="K188" s="160">
        <v>4</v>
      </c>
      <c r="L188" s="230"/>
      <c r="M188" s="230"/>
      <c r="N188" s="230">
        <f t="shared" si="0"/>
        <v>0</v>
      </c>
      <c r="O188" s="222"/>
      <c r="P188" s="222"/>
      <c r="Q188" s="222"/>
      <c r="R188" s="143"/>
      <c r="T188" s="144" t="s">
        <v>5</v>
      </c>
      <c r="U188" s="41" t="s">
        <v>50</v>
      </c>
      <c r="V188" s="145">
        <v>0</v>
      </c>
      <c r="W188" s="145">
        <f t="shared" si="1"/>
        <v>0</v>
      </c>
      <c r="X188" s="145">
        <v>5.0000000000000001E-3</v>
      </c>
      <c r="Y188" s="145">
        <f t="shared" si="2"/>
        <v>0.02</v>
      </c>
      <c r="Z188" s="145">
        <v>0</v>
      </c>
      <c r="AA188" s="146">
        <f t="shared" si="3"/>
        <v>0</v>
      </c>
      <c r="AR188" s="18" t="s">
        <v>183</v>
      </c>
      <c r="AT188" s="18" t="s">
        <v>237</v>
      </c>
      <c r="AU188" s="18" t="s">
        <v>106</v>
      </c>
      <c r="AY188" s="18" t="s">
        <v>143</v>
      </c>
      <c r="BE188" s="147">
        <f t="shared" si="4"/>
        <v>0</v>
      </c>
      <c r="BF188" s="147">
        <f t="shared" si="5"/>
        <v>0</v>
      </c>
      <c r="BG188" s="147">
        <f t="shared" si="6"/>
        <v>0</v>
      </c>
      <c r="BH188" s="147">
        <f t="shared" si="7"/>
        <v>0</v>
      </c>
      <c r="BI188" s="147">
        <f t="shared" si="8"/>
        <v>0</v>
      </c>
      <c r="BJ188" s="18" t="s">
        <v>24</v>
      </c>
      <c r="BK188" s="147">
        <f t="shared" si="9"/>
        <v>0</v>
      </c>
      <c r="BL188" s="18" t="s">
        <v>148</v>
      </c>
      <c r="BM188" s="18" t="s">
        <v>342</v>
      </c>
    </row>
    <row r="189" spans="2:65" s="1" customFormat="1" ht="22.5" customHeight="1">
      <c r="B189" s="138"/>
      <c r="C189" s="157" t="s">
        <v>349</v>
      </c>
      <c r="D189" s="157" t="s">
        <v>237</v>
      </c>
      <c r="E189" s="158" t="s">
        <v>344</v>
      </c>
      <c r="F189" s="229" t="s">
        <v>345</v>
      </c>
      <c r="G189" s="229"/>
      <c r="H189" s="229"/>
      <c r="I189" s="229"/>
      <c r="J189" s="159" t="s">
        <v>268</v>
      </c>
      <c r="K189" s="160">
        <v>4</v>
      </c>
      <c r="L189" s="230"/>
      <c r="M189" s="230"/>
      <c r="N189" s="230">
        <f t="shared" si="0"/>
        <v>0</v>
      </c>
      <c r="O189" s="222"/>
      <c r="P189" s="222"/>
      <c r="Q189" s="222"/>
      <c r="R189" s="143"/>
      <c r="T189" s="144" t="s">
        <v>5</v>
      </c>
      <c r="U189" s="41" t="s">
        <v>50</v>
      </c>
      <c r="V189" s="145">
        <v>0</v>
      </c>
      <c r="W189" s="145">
        <f t="shared" si="1"/>
        <v>0</v>
      </c>
      <c r="X189" s="145">
        <v>5.3E-3</v>
      </c>
      <c r="Y189" s="145">
        <f t="shared" si="2"/>
        <v>2.12E-2</v>
      </c>
      <c r="Z189" s="145">
        <v>0</v>
      </c>
      <c r="AA189" s="146">
        <f t="shared" si="3"/>
        <v>0</v>
      </c>
      <c r="AR189" s="18" t="s">
        <v>183</v>
      </c>
      <c r="AT189" s="18" t="s">
        <v>237</v>
      </c>
      <c r="AU189" s="18" t="s">
        <v>106</v>
      </c>
      <c r="AY189" s="18" t="s">
        <v>143</v>
      </c>
      <c r="BE189" s="147">
        <f t="shared" si="4"/>
        <v>0</v>
      </c>
      <c r="BF189" s="147">
        <f t="shared" si="5"/>
        <v>0</v>
      </c>
      <c r="BG189" s="147">
        <f t="shared" si="6"/>
        <v>0</v>
      </c>
      <c r="BH189" s="147">
        <f t="shared" si="7"/>
        <v>0</v>
      </c>
      <c r="BI189" s="147">
        <f t="shared" si="8"/>
        <v>0</v>
      </c>
      <c r="BJ189" s="18" t="s">
        <v>24</v>
      </c>
      <c r="BK189" s="147">
        <f t="shared" si="9"/>
        <v>0</v>
      </c>
      <c r="BL189" s="18" t="s">
        <v>148</v>
      </c>
      <c r="BM189" s="18" t="s">
        <v>346</v>
      </c>
    </row>
    <row r="190" spans="2:65" s="1" customFormat="1" ht="22.5" customHeight="1">
      <c r="B190" s="138"/>
      <c r="C190" s="157" t="s">
        <v>353</v>
      </c>
      <c r="D190" s="157" t="s">
        <v>237</v>
      </c>
      <c r="E190" s="158" t="s">
        <v>357</v>
      </c>
      <c r="F190" s="229" t="s">
        <v>358</v>
      </c>
      <c r="G190" s="229"/>
      <c r="H190" s="229"/>
      <c r="I190" s="229"/>
      <c r="J190" s="159" t="s">
        <v>268</v>
      </c>
      <c r="K190" s="160">
        <v>2</v>
      </c>
      <c r="L190" s="230"/>
      <c r="M190" s="230"/>
      <c r="N190" s="230">
        <f t="shared" si="0"/>
        <v>0</v>
      </c>
      <c r="O190" s="222"/>
      <c r="P190" s="222"/>
      <c r="Q190" s="222"/>
      <c r="R190" s="143"/>
      <c r="T190" s="144" t="s">
        <v>5</v>
      </c>
      <c r="U190" s="41" t="s">
        <v>50</v>
      </c>
      <c r="V190" s="145">
        <v>0</v>
      </c>
      <c r="W190" s="145">
        <f t="shared" si="1"/>
        <v>0</v>
      </c>
      <c r="X190" s="145">
        <v>8.8000000000000005E-3</v>
      </c>
      <c r="Y190" s="145">
        <f t="shared" si="2"/>
        <v>1.7600000000000001E-2</v>
      </c>
      <c r="Z190" s="145">
        <v>0</v>
      </c>
      <c r="AA190" s="146">
        <f t="shared" si="3"/>
        <v>0</v>
      </c>
      <c r="AR190" s="18" t="s">
        <v>183</v>
      </c>
      <c r="AT190" s="18" t="s">
        <v>237</v>
      </c>
      <c r="AU190" s="18" t="s">
        <v>106</v>
      </c>
      <c r="AY190" s="18" t="s">
        <v>143</v>
      </c>
      <c r="BE190" s="147">
        <f t="shared" si="4"/>
        <v>0</v>
      </c>
      <c r="BF190" s="147">
        <f t="shared" si="5"/>
        <v>0</v>
      </c>
      <c r="BG190" s="147">
        <f t="shared" si="6"/>
        <v>0</v>
      </c>
      <c r="BH190" s="147">
        <f t="shared" si="7"/>
        <v>0</v>
      </c>
      <c r="BI190" s="147">
        <f t="shared" si="8"/>
        <v>0</v>
      </c>
      <c r="BJ190" s="18" t="s">
        <v>24</v>
      </c>
      <c r="BK190" s="147">
        <f t="shared" si="9"/>
        <v>0</v>
      </c>
      <c r="BL190" s="18" t="s">
        <v>148</v>
      </c>
      <c r="BM190" s="18" t="s">
        <v>528</v>
      </c>
    </row>
    <row r="191" spans="2:65" s="1" customFormat="1" ht="22.5" customHeight="1">
      <c r="B191" s="138"/>
      <c r="C191" s="157" t="s">
        <v>356</v>
      </c>
      <c r="D191" s="157" t="s">
        <v>237</v>
      </c>
      <c r="E191" s="158" t="s">
        <v>361</v>
      </c>
      <c r="F191" s="229" t="s">
        <v>362</v>
      </c>
      <c r="G191" s="229"/>
      <c r="H191" s="229"/>
      <c r="I191" s="229"/>
      <c r="J191" s="159" t="s">
        <v>268</v>
      </c>
      <c r="K191" s="160">
        <v>3</v>
      </c>
      <c r="L191" s="230"/>
      <c r="M191" s="230"/>
      <c r="N191" s="230">
        <f t="shared" si="0"/>
        <v>0</v>
      </c>
      <c r="O191" s="222"/>
      <c r="P191" s="222"/>
      <c r="Q191" s="222"/>
      <c r="R191" s="143"/>
      <c r="T191" s="144" t="s">
        <v>5</v>
      </c>
      <c r="U191" s="41" t="s">
        <v>50</v>
      </c>
      <c r="V191" s="145">
        <v>0</v>
      </c>
      <c r="W191" s="145">
        <f t="shared" si="1"/>
        <v>0</v>
      </c>
      <c r="X191" s="145">
        <v>9.1999999999999998E-3</v>
      </c>
      <c r="Y191" s="145">
        <f t="shared" si="2"/>
        <v>2.76E-2</v>
      </c>
      <c r="Z191" s="145">
        <v>0</v>
      </c>
      <c r="AA191" s="146">
        <f t="shared" si="3"/>
        <v>0</v>
      </c>
      <c r="AR191" s="18" t="s">
        <v>183</v>
      </c>
      <c r="AT191" s="18" t="s">
        <v>237</v>
      </c>
      <c r="AU191" s="18" t="s">
        <v>106</v>
      </c>
      <c r="AY191" s="18" t="s">
        <v>143</v>
      </c>
      <c r="BE191" s="147">
        <f t="shared" si="4"/>
        <v>0</v>
      </c>
      <c r="BF191" s="147">
        <f t="shared" si="5"/>
        <v>0</v>
      </c>
      <c r="BG191" s="147">
        <f t="shared" si="6"/>
        <v>0</v>
      </c>
      <c r="BH191" s="147">
        <f t="shared" si="7"/>
        <v>0</v>
      </c>
      <c r="BI191" s="147">
        <f t="shared" si="8"/>
        <v>0</v>
      </c>
      <c r="BJ191" s="18" t="s">
        <v>24</v>
      </c>
      <c r="BK191" s="147">
        <f t="shared" si="9"/>
        <v>0</v>
      </c>
      <c r="BL191" s="18" t="s">
        <v>148</v>
      </c>
      <c r="BM191" s="18" t="s">
        <v>529</v>
      </c>
    </row>
    <row r="192" spans="2:65" s="1" customFormat="1" ht="44.25" customHeight="1">
      <c r="B192" s="138"/>
      <c r="C192" s="139" t="s">
        <v>360</v>
      </c>
      <c r="D192" s="139" t="s">
        <v>144</v>
      </c>
      <c r="E192" s="140" t="s">
        <v>530</v>
      </c>
      <c r="F192" s="221" t="s">
        <v>531</v>
      </c>
      <c r="G192" s="221"/>
      <c r="H192" s="221"/>
      <c r="I192" s="221"/>
      <c r="J192" s="141" t="s">
        <v>268</v>
      </c>
      <c r="K192" s="142">
        <v>2</v>
      </c>
      <c r="L192" s="222"/>
      <c r="M192" s="222"/>
      <c r="N192" s="222">
        <f t="shared" si="0"/>
        <v>0</v>
      </c>
      <c r="O192" s="222"/>
      <c r="P192" s="222"/>
      <c r="Q192" s="222"/>
      <c r="R192" s="143"/>
      <c r="T192" s="144" t="s">
        <v>5</v>
      </c>
      <c r="U192" s="41" t="s">
        <v>50</v>
      </c>
      <c r="V192" s="145">
        <v>0.55500000000000005</v>
      </c>
      <c r="W192" s="145">
        <f t="shared" si="1"/>
        <v>1.1100000000000001</v>
      </c>
      <c r="X192" s="145">
        <v>8.0000000000000007E-5</v>
      </c>
      <c r="Y192" s="145">
        <f t="shared" si="2"/>
        <v>1.6000000000000001E-4</v>
      </c>
      <c r="Z192" s="145">
        <v>0</v>
      </c>
      <c r="AA192" s="146">
        <f t="shared" si="3"/>
        <v>0</v>
      </c>
      <c r="AR192" s="18" t="s">
        <v>148</v>
      </c>
      <c r="AT192" s="18" t="s">
        <v>144</v>
      </c>
      <c r="AU192" s="18" t="s">
        <v>106</v>
      </c>
      <c r="AY192" s="18" t="s">
        <v>143</v>
      </c>
      <c r="BE192" s="147">
        <f t="shared" si="4"/>
        <v>0</v>
      </c>
      <c r="BF192" s="147">
        <f t="shared" si="5"/>
        <v>0</v>
      </c>
      <c r="BG192" s="147">
        <f t="shared" si="6"/>
        <v>0</v>
      </c>
      <c r="BH192" s="147">
        <f t="shared" si="7"/>
        <v>0</v>
      </c>
      <c r="BI192" s="147">
        <f t="shared" si="8"/>
        <v>0</v>
      </c>
      <c r="BJ192" s="18" t="s">
        <v>24</v>
      </c>
      <c r="BK192" s="147">
        <f t="shared" si="9"/>
        <v>0</v>
      </c>
      <c r="BL192" s="18" t="s">
        <v>148</v>
      </c>
      <c r="BM192" s="18" t="s">
        <v>532</v>
      </c>
    </row>
    <row r="193" spans="2:65" s="1" customFormat="1" ht="22.5" customHeight="1">
      <c r="B193" s="138"/>
      <c r="C193" s="157" t="s">
        <v>364</v>
      </c>
      <c r="D193" s="157" t="s">
        <v>237</v>
      </c>
      <c r="E193" s="158" t="s">
        <v>533</v>
      </c>
      <c r="F193" s="229" t="s">
        <v>534</v>
      </c>
      <c r="G193" s="229"/>
      <c r="H193" s="229"/>
      <c r="I193" s="229"/>
      <c r="J193" s="159" t="s">
        <v>268</v>
      </c>
      <c r="K193" s="160">
        <v>1</v>
      </c>
      <c r="L193" s="230"/>
      <c r="M193" s="230"/>
      <c r="N193" s="230">
        <f t="shared" si="0"/>
        <v>0</v>
      </c>
      <c r="O193" s="222"/>
      <c r="P193" s="222"/>
      <c r="Q193" s="222"/>
      <c r="R193" s="143"/>
      <c r="T193" s="144" t="s">
        <v>5</v>
      </c>
      <c r="U193" s="41" t="s">
        <v>50</v>
      </c>
      <c r="V193" s="145">
        <v>0</v>
      </c>
      <c r="W193" s="145">
        <f t="shared" si="1"/>
        <v>0</v>
      </c>
      <c r="X193" s="145">
        <v>1.67E-2</v>
      </c>
      <c r="Y193" s="145">
        <f t="shared" si="2"/>
        <v>1.67E-2</v>
      </c>
      <c r="Z193" s="145">
        <v>0</v>
      </c>
      <c r="AA193" s="146">
        <f t="shared" si="3"/>
        <v>0</v>
      </c>
      <c r="AR193" s="18" t="s">
        <v>183</v>
      </c>
      <c r="AT193" s="18" t="s">
        <v>237</v>
      </c>
      <c r="AU193" s="18" t="s">
        <v>106</v>
      </c>
      <c r="AY193" s="18" t="s">
        <v>143</v>
      </c>
      <c r="BE193" s="147">
        <f t="shared" si="4"/>
        <v>0</v>
      </c>
      <c r="BF193" s="147">
        <f t="shared" si="5"/>
        <v>0</v>
      </c>
      <c r="BG193" s="147">
        <f t="shared" si="6"/>
        <v>0</v>
      </c>
      <c r="BH193" s="147">
        <f t="shared" si="7"/>
        <v>0</v>
      </c>
      <c r="BI193" s="147">
        <f t="shared" si="8"/>
        <v>0</v>
      </c>
      <c r="BJ193" s="18" t="s">
        <v>24</v>
      </c>
      <c r="BK193" s="147">
        <f t="shared" si="9"/>
        <v>0</v>
      </c>
      <c r="BL193" s="18" t="s">
        <v>148</v>
      </c>
      <c r="BM193" s="18" t="s">
        <v>535</v>
      </c>
    </row>
    <row r="194" spans="2:65" s="1" customFormat="1" ht="22.5" customHeight="1">
      <c r="B194" s="138"/>
      <c r="C194" s="157" t="s">
        <v>368</v>
      </c>
      <c r="D194" s="157" t="s">
        <v>237</v>
      </c>
      <c r="E194" s="158" t="s">
        <v>536</v>
      </c>
      <c r="F194" s="229" t="s">
        <v>537</v>
      </c>
      <c r="G194" s="229"/>
      <c r="H194" s="229"/>
      <c r="I194" s="229"/>
      <c r="J194" s="159" t="s">
        <v>268</v>
      </c>
      <c r="K194" s="160">
        <v>1</v>
      </c>
      <c r="L194" s="230"/>
      <c r="M194" s="230"/>
      <c r="N194" s="230">
        <f t="shared" si="0"/>
        <v>0</v>
      </c>
      <c r="O194" s="222"/>
      <c r="P194" s="222"/>
      <c r="Q194" s="222"/>
      <c r="R194" s="143"/>
      <c r="T194" s="144" t="s">
        <v>5</v>
      </c>
      <c r="U194" s="41" t="s">
        <v>50</v>
      </c>
      <c r="V194" s="145">
        <v>0</v>
      </c>
      <c r="W194" s="145">
        <f t="shared" si="1"/>
        <v>0</v>
      </c>
      <c r="X194" s="145">
        <v>1.7100000000000001E-2</v>
      </c>
      <c r="Y194" s="145">
        <f t="shared" si="2"/>
        <v>1.7100000000000001E-2</v>
      </c>
      <c r="Z194" s="145">
        <v>0</v>
      </c>
      <c r="AA194" s="146">
        <f t="shared" si="3"/>
        <v>0</v>
      </c>
      <c r="AR194" s="18" t="s">
        <v>183</v>
      </c>
      <c r="AT194" s="18" t="s">
        <v>237</v>
      </c>
      <c r="AU194" s="18" t="s">
        <v>106</v>
      </c>
      <c r="AY194" s="18" t="s">
        <v>143</v>
      </c>
      <c r="BE194" s="147">
        <f t="shared" si="4"/>
        <v>0</v>
      </c>
      <c r="BF194" s="147">
        <f t="shared" si="5"/>
        <v>0</v>
      </c>
      <c r="BG194" s="147">
        <f t="shared" si="6"/>
        <v>0</v>
      </c>
      <c r="BH194" s="147">
        <f t="shared" si="7"/>
        <v>0</v>
      </c>
      <c r="BI194" s="147">
        <f t="shared" si="8"/>
        <v>0</v>
      </c>
      <c r="BJ194" s="18" t="s">
        <v>24</v>
      </c>
      <c r="BK194" s="147">
        <f t="shared" si="9"/>
        <v>0</v>
      </c>
      <c r="BL194" s="18" t="s">
        <v>148</v>
      </c>
      <c r="BM194" s="18" t="s">
        <v>538</v>
      </c>
    </row>
    <row r="195" spans="2:65" s="1" customFormat="1" ht="31.5" customHeight="1">
      <c r="B195" s="138"/>
      <c r="C195" s="139" t="s">
        <v>372</v>
      </c>
      <c r="D195" s="139" t="s">
        <v>144</v>
      </c>
      <c r="E195" s="140" t="s">
        <v>369</v>
      </c>
      <c r="F195" s="221" t="s">
        <v>370</v>
      </c>
      <c r="G195" s="221"/>
      <c r="H195" s="221"/>
      <c r="I195" s="221"/>
      <c r="J195" s="141" t="s">
        <v>268</v>
      </c>
      <c r="K195" s="142">
        <v>9</v>
      </c>
      <c r="L195" s="222"/>
      <c r="M195" s="222"/>
      <c r="N195" s="222">
        <f t="shared" si="0"/>
        <v>0</v>
      </c>
      <c r="O195" s="222"/>
      <c r="P195" s="222"/>
      <c r="Q195" s="222"/>
      <c r="R195" s="143"/>
      <c r="T195" s="144" t="s">
        <v>5</v>
      </c>
      <c r="U195" s="41" t="s">
        <v>50</v>
      </c>
      <c r="V195" s="145">
        <v>2.2480000000000002</v>
      </c>
      <c r="W195" s="145">
        <f t="shared" si="1"/>
        <v>20.232000000000003</v>
      </c>
      <c r="X195" s="145">
        <v>9.1800000000000007E-3</v>
      </c>
      <c r="Y195" s="145">
        <f t="shared" si="2"/>
        <v>8.2619999999999999E-2</v>
      </c>
      <c r="Z195" s="145">
        <v>0</v>
      </c>
      <c r="AA195" s="146">
        <f t="shared" si="3"/>
        <v>0</v>
      </c>
      <c r="AR195" s="18" t="s">
        <v>148</v>
      </c>
      <c r="AT195" s="18" t="s">
        <v>144</v>
      </c>
      <c r="AU195" s="18" t="s">
        <v>106</v>
      </c>
      <c r="AY195" s="18" t="s">
        <v>143</v>
      </c>
      <c r="BE195" s="147">
        <f t="shared" si="4"/>
        <v>0</v>
      </c>
      <c r="BF195" s="147">
        <f t="shared" si="5"/>
        <v>0</v>
      </c>
      <c r="BG195" s="147">
        <f t="shared" si="6"/>
        <v>0</v>
      </c>
      <c r="BH195" s="147">
        <f t="shared" si="7"/>
        <v>0</v>
      </c>
      <c r="BI195" s="147">
        <f t="shared" si="8"/>
        <v>0</v>
      </c>
      <c r="BJ195" s="18" t="s">
        <v>24</v>
      </c>
      <c r="BK195" s="147">
        <f t="shared" si="9"/>
        <v>0</v>
      </c>
      <c r="BL195" s="18" t="s">
        <v>148</v>
      </c>
      <c r="BM195" s="18" t="s">
        <v>371</v>
      </c>
    </row>
    <row r="196" spans="2:65" s="1" customFormat="1" ht="31.5" customHeight="1">
      <c r="B196" s="138"/>
      <c r="C196" s="157" t="s">
        <v>376</v>
      </c>
      <c r="D196" s="157" t="s">
        <v>237</v>
      </c>
      <c r="E196" s="158" t="s">
        <v>373</v>
      </c>
      <c r="F196" s="229" t="s">
        <v>374</v>
      </c>
      <c r="G196" s="229"/>
      <c r="H196" s="229"/>
      <c r="I196" s="229"/>
      <c r="J196" s="159" t="s">
        <v>268</v>
      </c>
      <c r="K196" s="160">
        <v>4</v>
      </c>
      <c r="L196" s="230"/>
      <c r="M196" s="230"/>
      <c r="N196" s="230">
        <f t="shared" si="0"/>
        <v>0</v>
      </c>
      <c r="O196" s="222"/>
      <c r="P196" s="222"/>
      <c r="Q196" s="222"/>
      <c r="R196" s="143"/>
      <c r="T196" s="144" t="s">
        <v>5</v>
      </c>
      <c r="U196" s="41" t="s">
        <v>50</v>
      </c>
      <c r="V196" s="145">
        <v>0</v>
      </c>
      <c r="W196" s="145">
        <f t="shared" si="1"/>
        <v>0</v>
      </c>
      <c r="X196" s="145">
        <v>0.25</v>
      </c>
      <c r="Y196" s="145">
        <f t="shared" si="2"/>
        <v>1</v>
      </c>
      <c r="Z196" s="145">
        <v>0</v>
      </c>
      <c r="AA196" s="146">
        <f t="shared" si="3"/>
        <v>0</v>
      </c>
      <c r="AR196" s="18" t="s">
        <v>183</v>
      </c>
      <c r="AT196" s="18" t="s">
        <v>237</v>
      </c>
      <c r="AU196" s="18" t="s">
        <v>106</v>
      </c>
      <c r="AY196" s="18" t="s">
        <v>143</v>
      </c>
      <c r="BE196" s="147">
        <f t="shared" si="4"/>
        <v>0</v>
      </c>
      <c r="BF196" s="147">
        <f t="shared" si="5"/>
        <v>0</v>
      </c>
      <c r="BG196" s="147">
        <f t="shared" si="6"/>
        <v>0</v>
      </c>
      <c r="BH196" s="147">
        <f t="shared" si="7"/>
        <v>0</v>
      </c>
      <c r="BI196" s="147">
        <f t="shared" si="8"/>
        <v>0</v>
      </c>
      <c r="BJ196" s="18" t="s">
        <v>24</v>
      </c>
      <c r="BK196" s="147">
        <f t="shared" si="9"/>
        <v>0</v>
      </c>
      <c r="BL196" s="18" t="s">
        <v>148</v>
      </c>
      <c r="BM196" s="18" t="s">
        <v>375</v>
      </c>
    </row>
    <row r="197" spans="2:65" s="1" customFormat="1" ht="31.5" customHeight="1">
      <c r="B197" s="138"/>
      <c r="C197" s="157" t="s">
        <v>380</v>
      </c>
      <c r="D197" s="157" t="s">
        <v>237</v>
      </c>
      <c r="E197" s="158" t="s">
        <v>377</v>
      </c>
      <c r="F197" s="229" t="s">
        <v>378</v>
      </c>
      <c r="G197" s="229"/>
      <c r="H197" s="229"/>
      <c r="I197" s="229"/>
      <c r="J197" s="159" t="s">
        <v>268</v>
      </c>
      <c r="K197" s="160">
        <v>2</v>
      </c>
      <c r="L197" s="230"/>
      <c r="M197" s="230"/>
      <c r="N197" s="230">
        <f t="shared" si="0"/>
        <v>0</v>
      </c>
      <c r="O197" s="222"/>
      <c r="P197" s="222"/>
      <c r="Q197" s="222"/>
      <c r="R197" s="143"/>
      <c r="T197" s="144" t="s">
        <v>5</v>
      </c>
      <c r="U197" s="41" t="s">
        <v>50</v>
      </c>
      <c r="V197" s="145">
        <v>0</v>
      </c>
      <c r="W197" s="145">
        <f t="shared" si="1"/>
        <v>0</v>
      </c>
      <c r="X197" s="145">
        <v>0.5</v>
      </c>
      <c r="Y197" s="145">
        <f t="shared" si="2"/>
        <v>1</v>
      </c>
      <c r="Z197" s="145">
        <v>0</v>
      </c>
      <c r="AA197" s="146">
        <f t="shared" si="3"/>
        <v>0</v>
      </c>
      <c r="AR197" s="18" t="s">
        <v>183</v>
      </c>
      <c r="AT197" s="18" t="s">
        <v>237</v>
      </c>
      <c r="AU197" s="18" t="s">
        <v>106</v>
      </c>
      <c r="AY197" s="18" t="s">
        <v>143</v>
      </c>
      <c r="BE197" s="147">
        <f t="shared" si="4"/>
        <v>0</v>
      </c>
      <c r="BF197" s="147">
        <f t="shared" si="5"/>
        <v>0</v>
      </c>
      <c r="BG197" s="147">
        <f t="shared" si="6"/>
        <v>0</v>
      </c>
      <c r="BH197" s="147">
        <f t="shared" si="7"/>
        <v>0</v>
      </c>
      <c r="BI197" s="147">
        <f t="shared" si="8"/>
        <v>0</v>
      </c>
      <c r="BJ197" s="18" t="s">
        <v>24</v>
      </c>
      <c r="BK197" s="147">
        <f t="shared" si="9"/>
        <v>0</v>
      </c>
      <c r="BL197" s="18" t="s">
        <v>148</v>
      </c>
      <c r="BM197" s="18" t="s">
        <v>379</v>
      </c>
    </row>
    <row r="198" spans="2:65" s="1" customFormat="1" ht="31.5" customHeight="1">
      <c r="B198" s="138"/>
      <c r="C198" s="157" t="s">
        <v>384</v>
      </c>
      <c r="D198" s="157" t="s">
        <v>237</v>
      </c>
      <c r="E198" s="158" t="s">
        <v>381</v>
      </c>
      <c r="F198" s="229" t="s">
        <v>382</v>
      </c>
      <c r="G198" s="229"/>
      <c r="H198" s="229"/>
      <c r="I198" s="229"/>
      <c r="J198" s="159" t="s">
        <v>268</v>
      </c>
      <c r="K198" s="160">
        <v>3</v>
      </c>
      <c r="L198" s="230"/>
      <c r="M198" s="230"/>
      <c r="N198" s="230">
        <f t="shared" si="0"/>
        <v>0</v>
      </c>
      <c r="O198" s="222"/>
      <c r="P198" s="222"/>
      <c r="Q198" s="222"/>
      <c r="R198" s="143"/>
      <c r="T198" s="144" t="s">
        <v>5</v>
      </c>
      <c r="U198" s="41" t="s">
        <v>50</v>
      </c>
      <c r="V198" s="145">
        <v>0</v>
      </c>
      <c r="W198" s="145">
        <f t="shared" si="1"/>
        <v>0</v>
      </c>
      <c r="X198" s="145">
        <v>1</v>
      </c>
      <c r="Y198" s="145">
        <f t="shared" si="2"/>
        <v>3</v>
      </c>
      <c r="Z198" s="145">
        <v>0</v>
      </c>
      <c r="AA198" s="146">
        <f t="shared" si="3"/>
        <v>0</v>
      </c>
      <c r="AR198" s="18" t="s">
        <v>183</v>
      </c>
      <c r="AT198" s="18" t="s">
        <v>237</v>
      </c>
      <c r="AU198" s="18" t="s">
        <v>106</v>
      </c>
      <c r="AY198" s="18" t="s">
        <v>143</v>
      </c>
      <c r="BE198" s="147">
        <f t="shared" si="4"/>
        <v>0</v>
      </c>
      <c r="BF198" s="147">
        <f t="shared" si="5"/>
        <v>0</v>
      </c>
      <c r="BG198" s="147">
        <f t="shared" si="6"/>
        <v>0</v>
      </c>
      <c r="BH198" s="147">
        <f t="shared" si="7"/>
        <v>0</v>
      </c>
      <c r="BI198" s="147">
        <f t="shared" si="8"/>
        <v>0</v>
      </c>
      <c r="BJ198" s="18" t="s">
        <v>24</v>
      </c>
      <c r="BK198" s="147">
        <f t="shared" si="9"/>
        <v>0</v>
      </c>
      <c r="BL198" s="18" t="s">
        <v>148</v>
      </c>
      <c r="BM198" s="18" t="s">
        <v>383</v>
      </c>
    </row>
    <row r="199" spans="2:65" s="1" customFormat="1" ht="31.5" customHeight="1">
      <c r="B199" s="138"/>
      <c r="C199" s="139" t="s">
        <v>388</v>
      </c>
      <c r="D199" s="139" t="s">
        <v>144</v>
      </c>
      <c r="E199" s="140" t="s">
        <v>385</v>
      </c>
      <c r="F199" s="221" t="s">
        <v>386</v>
      </c>
      <c r="G199" s="221"/>
      <c r="H199" s="221"/>
      <c r="I199" s="221"/>
      <c r="J199" s="141" t="s">
        <v>268</v>
      </c>
      <c r="K199" s="142">
        <v>8</v>
      </c>
      <c r="L199" s="222"/>
      <c r="M199" s="222"/>
      <c r="N199" s="222">
        <f t="shared" si="0"/>
        <v>0</v>
      </c>
      <c r="O199" s="222"/>
      <c r="P199" s="222"/>
      <c r="Q199" s="222"/>
      <c r="R199" s="143"/>
      <c r="T199" s="144" t="s">
        <v>5</v>
      </c>
      <c r="U199" s="41" t="s">
        <v>50</v>
      </c>
      <c r="V199" s="145">
        <v>2.4279999999999999</v>
      </c>
      <c r="W199" s="145">
        <f t="shared" si="1"/>
        <v>19.423999999999999</v>
      </c>
      <c r="X199" s="145">
        <v>1.1469999999999999E-2</v>
      </c>
      <c r="Y199" s="145">
        <f t="shared" si="2"/>
        <v>9.1759999999999994E-2</v>
      </c>
      <c r="Z199" s="145">
        <v>0</v>
      </c>
      <c r="AA199" s="146">
        <f t="shared" si="3"/>
        <v>0</v>
      </c>
      <c r="AR199" s="18" t="s">
        <v>148</v>
      </c>
      <c r="AT199" s="18" t="s">
        <v>144</v>
      </c>
      <c r="AU199" s="18" t="s">
        <v>106</v>
      </c>
      <c r="AY199" s="18" t="s">
        <v>143</v>
      </c>
      <c r="BE199" s="147">
        <f t="shared" si="4"/>
        <v>0</v>
      </c>
      <c r="BF199" s="147">
        <f t="shared" si="5"/>
        <v>0</v>
      </c>
      <c r="BG199" s="147">
        <f t="shared" si="6"/>
        <v>0</v>
      </c>
      <c r="BH199" s="147">
        <f t="shared" si="7"/>
        <v>0</v>
      </c>
      <c r="BI199" s="147">
        <f t="shared" si="8"/>
        <v>0</v>
      </c>
      <c r="BJ199" s="18" t="s">
        <v>24</v>
      </c>
      <c r="BK199" s="147">
        <f t="shared" si="9"/>
        <v>0</v>
      </c>
      <c r="BL199" s="18" t="s">
        <v>148</v>
      </c>
      <c r="BM199" s="18" t="s">
        <v>387</v>
      </c>
    </row>
    <row r="200" spans="2:65" s="1" customFormat="1" ht="31.5" customHeight="1">
      <c r="B200" s="138"/>
      <c r="C200" s="157" t="s">
        <v>392</v>
      </c>
      <c r="D200" s="157" t="s">
        <v>237</v>
      </c>
      <c r="E200" s="158" t="s">
        <v>389</v>
      </c>
      <c r="F200" s="229" t="s">
        <v>390</v>
      </c>
      <c r="G200" s="229"/>
      <c r="H200" s="229"/>
      <c r="I200" s="229"/>
      <c r="J200" s="159" t="s">
        <v>268</v>
      </c>
      <c r="K200" s="160">
        <v>8</v>
      </c>
      <c r="L200" s="230"/>
      <c r="M200" s="230"/>
      <c r="N200" s="230">
        <f t="shared" si="0"/>
        <v>0</v>
      </c>
      <c r="O200" s="222"/>
      <c r="P200" s="222"/>
      <c r="Q200" s="222"/>
      <c r="R200" s="143"/>
      <c r="T200" s="144" t="s">
        <v>5</v>
      </c>
      <c r="U200" s="41" t="s">
        <v>50</v>
      </c>
      <c r="V200" s="145">
        <v>0</v>
      </c>
      <c r="W200" s="145">
        <f t="shared" si="1"/>
        <v>0</v>
      </c>
      <c r="X200" s="145">
        <v>0.54800000000000004</v>
      </c>
      <c r="Y200" s="145">
        <f t="shared" si="2"/>
        <v>4.3840000000000003</v>
      </c>
      <c r="Z200" s="145">
        <v>0</v>
      </c>
      <c r="AA200" s="146">
        <f t="shared" si="3"/>
        <v>0</v>
      </c>
      <c r="AR200" s="18" t="s">
        <v>183</v>
      </c>
      <c r="AT200" s="18" t="s">
        <v>237</v>
      </c>
      <c r="AU200" s="18" t="s">
        <v>106</v>
      </c>
      <c r="AY200" s="18" t="s">
        <v>143</v>
      </c>
      <c r="BE200" s="147">
        <f t="shared" si="4"/>
        <v>0</v>
      </c>
      <c r="BF200" s="147">
        <f t="shared" si="5"/>
        <v>0</v>
      </c>
      <c r="BG200" s="147">
        <f t="shared" si="6"/>
        <v>0</v>
      </c>
      <c r="BH200" s="147">
        <f t="shared" si="7"/>
        <v>0</v>
      </c>
      <c r="BI200" s="147">
        <f t="shared" si="8"/>
        <v>0</v>
      </c>
      <c r="BJ200" s="18" t="s">
        <v>24</v>
      </c>
      <c r="BK200" s="147">
        <f t="shared" si="9"/>
        <v>0</v>
      </c>
      <c r="BL200" s="18" t="s">
        <v>148</v>
      </c>
      <c r="BM200" s="18" t="s">
        <v>391</v>
      </c>
    </row>
    <row r="201" spans="2:65" s="1" customFormat="1" ht="31.5" customHeight="1">
      <c r="B201" s="138"/>
      <c r="C201" s="139" t="s">
        <v>396</v>
      </c>
      <c r="D201" s="139" t="s">
        <v>144</v>
      </c>
      <c r="E201" s="140" t="s">
        <v>393</v>
      </c>
      <c r="F201" s="221" t="s">
        <v>394</v>
      </c>
      <c r="G201" s="221"/>
      <c r="H201" s="221"/>
      <c r="I201" s="221"/>
      <c r="J201" s="141" t="s">
        <v>268</v>
      </c>
      <c r="K201" s="142">
        <v>8</v>
      </c>
      <c r="L201" s="222"/>
      <c r="M201" s="222"/>
      <c r="N201" s="222">
        <f t="shared" si="0"/>
        <v>0</v>
      </c>
      <c r="O201" s="222"/>
      <c r="P201" s="222"/>
      <c r="Q201" s="222"/>
      <c r="R201" s="143"/>
      <c r="T201" s="144" t="s">
        <v>5</v>
      </c>
      <c r="U201" s="41" t="s">
        <v>50</v>
      </c>
      <c r="V201" s="145">
        <v>3.286</v>
      </c>
      <c r="W201" s="145">
        <f t="shared" si="1"/>
        <v>26.288</v>
      </c>
      <c r="X201" s="145">
        <v>2.7529999999999999E-2</v>
      </c>
      <c r="Y201" s="145">
        <f t="shared" si="2"/>
        <v>0.22023999999999999</v>
      </c>
      <c r="Z201" s="145">
        <v>0</v>
      </c>
      <c r="AA201" s="146">
        <f t="shared" si="3"/>
        <v>0</v>
      </c>
      <c r="AR201" s="18" t="s">
        <v>148</v>
      </c>
      <c r="AT201" s="18" t="s">
        <v>144</v>
      </c>
      <c r="AU201" s="18" t="s">
        <v>106</v>
      </c>
      <c r="AY201" s="18" t="s">
        <v>143</v>
      </c>
      <c r="BE201" s="147">
        <f t="shared" si="4"/>
        <v>0</v>
      </c>
      <c r="BF201" s="147">
        <f t="shared" si="5"/>
        <v>0</v>
      </c>
      <c r="BG201" s="147">
        <f t="shared" si="6"/>
        <v>0</v>
      </c>
      <c r="BH201" s="147">
        <f t="shared" si="7"/>
        <v>0</v>
      </c>
      <c r="BI201" s="147">
        <f t="shared" si="8"/>
        <v>0</v>
      </c>
      <c r="BJ201" s="18" t="s">
        <v>24</v>
      </c>
      <c r="BK201" s="147">
        <f t="shared" si="9"/>
        <v>0</v>
      </c>
      <c r="BL201" s="18" t="s">
        <v>148</v>
      </c>
      <c r="BM201" s="18" t="s">
        <v>395</v>
      </c>
    </row>
    <row r="202" spans="2:65" s="1" customFormat="1" ht="22.5" customHeight="1">
      <c r="B202" s="138"/>
      <c r="C202" s="157" t="s">
        <v>400</v>
      </c>
      <c r="D202" s="157" t="s">
        <v>237</v>
      </c>
      <c r="E202" s="158" t="s">
        <v>397</v>
      </c>
      <c r="F202" s="229" t="s">
        <v>398</v>
      </c>
      <c r="G202" s="229"/>
      <c r="H202" s="229"/>
      <c r="I202" s="229"/>
      <c r="J202" s="159" t="s">
        <v>268</v>
      </c>
      <c r="K202" s="160">
        <v>8</v>
      </c>
      <c r="L202" s="230"/>
      <c r="M202" s="230"/>
      <c r="N202" s="230">
        <f t="shared" si="0"/>
        <v>0</v>
      </c>
      <c r="O202" s="222"/>
      <c r="P202" s="222"/>
      <c r="Q202" s="222"/>
      <c r="R202" s="143"/>
      <c r="T202" s="144" t="s">
        <v>5</v>
      </c>
      <c r="U202" s="41" t="s">
        <v>50</v>
      </c>
      <c r="V202" s="145">
        <v>0</v>
      </c>
      <c r="W202" s="145">
        <f t="shared" si="1"/>
        <v>0</v>
      </c>
      <c r="X202" s="145">
        <v>1.35</v>
      </c>
      <c r="Y202" s="145">
        <f t="shared" si="2"/>
        <v>10.8</v>
      </c>
      <c r="Z202" s="145">
        <v>0</v>
      </c>
      <c r="AA202" s="146">
        <f t="shared" si="3"/>
        <v>0</v>
      </c>
      <c r="AR202" s="18" t="s">
        <v>183</v>
      </c>
      <c r="AT202" s="18" t="s">
        <v>237</v>
      </c>
      <c r="AU202" s="18" t="s">
        <v>106</v>
      </c>
      <c r="AY202" s="18" t="s">
        <v>143</v>
      </c>
      <c r="BE202" s="147">
        <f t="shared" si="4"/>
        <v>0</v>
      </c>
      <c r="BF202" s="147">
        <f t="shared" si="5"/>
        <v>0</v>
      </c>
      <c r="BG202" s="147">
        <f t="shared" si="6"/>
        <v>0</v>
      </c>
      <c r="BH202" s="147">
        <f t="shared" si="7"/>
        <v>0</v>
      </c>
      <c r="BI202" s="147">
        <f t="shared" si="8"/>
        <v>0</v>
      </c>
      <c r="BJ202" s="18" t="s">
        <v>24</v>
      </c>
      <c r="BK202" s="147">
        <f t="shared" si="9"/>
        <v>0</v>
      </c>
      <c r="BL202" s="18" t="s">
        <v>148</v>
      </c>
      <c r="BM202" s="18" t="s">
        <v>399</v>
      </c>
    </row>
    <row r="203" spans="2:65" s="1" customFormat="1" ht="22.5" customHeight="1">
      <c r="B203" s="138"/>
      <c r="C203" s="139" t="s">
        <v>404</v>
      </c>
      <c r="D203" s="139" t="s">
        <v>144</v>
      </c>
      <c r="E203" s="140" t="s">
        <v>401</v>
      </c>
      <c r="F203" s="221" t="s">
        <v>402</v>
      </c>
      <c r="G203" s="221"/>
      <c r="H203" s="221"/>
      <c r="I203" s="221"/>
      <c r="J203" s="141" t="s">
        <v>268</v>
      </c>
      <c r="K203" s="142">
        <v>11</v>
      </c>
      <c r="L203" s="222"/>
      <c r="M203" s="222"/>
      <c r="N203" s="222">
        <f t="shared" si="0"/>
        <v>0</v>
      </c>
      <c r="O203" s="222"/>
      <c r="P203" s="222"/>
      <c r="Q203" s="222"/>
      <c r="R203" s="143"/>
      <c r="T203" s="144" t="s">
        <v>5</v>
      </c>
      <c r="U203" s="41" t="s">
        <v>50</v>
      </c>
      <c r="V203" s="145">
        <v>0</v>
      </c>
      <c r="W203" s="145">
        <f t="shared" si="1"/>
        <v>0</v>
      </c>
      <c r="X203" s="145">
        <v>0</v>
      </c>
      <c r="Y203" s="145">
        <f t="shared" si="2"/>
        <v>0</v>
      </c>
      <c r="Z203" s="145">
        <v>0</v>
      </c>
      <c r="AA203" s="146">
        <f t="shared" si="3"/>
        <v>0</v>
      </c>
      <c r="AR203" s="18" t="s">
        <v>148</v>
      </c>
      <c r="AT203" s="18" t="s">
        <v>144</v>
      </c>
      <c r="AU203" s="18" t="s">
        <v>106</v>
      </c>
      <c r="AY203" s="18" t="s">
        <v>143</v>
      </c>
      <c r="BE203" s="147">
        <f t="shared" si="4"/>
        <v>0</v>
      </c>
      <c r="BF203" s="147">
        <f t="shared" si="5"/>
        <v>0</v>
      </c>
      <c r="BG203" s="147">
        <f t="shared" si="6"/>
        <v>0</v>
      </c>
      <c r="BH203" s="147">
        <f t="shared" si="7"/>
        <v>0</v>
      </c>
      <c r="BI203" s="147">
        <f t="shared" si="8"/>
        <v>0</v>
      </c>
      <c r="BJ203" s="18" t="s">
        <v>24</v>
      </c>
      <c r="BK203" s="147">
        <f t="shared" si="9"/>
        <v>0</v>
      </c>
      <c r="BL203" s="18" t="s">
        <v>148</v>
      </c>
      <c r="BM203" s="18" t="s">
        <v>403</v>
      </c>
    </row>
    <row r="204" spans="2:65" s="1" customFormat="1" ht="31.5" customHeight="1">
      <c r="B204" s="138"/>
      <c r="C204" s="157" t="s">
        <v>408</v>
      </c>
      <c r="D204" s="157" t="s">
        <v>237</v>
      </c>
      <c r="E204" s="158" t="s">
        <v>539</v>
      </c>
      <c r="F204" s="229" t="s">
        <v>540</v>
      </c>
      <c r="G204" s="229"/>
      <c r="H204" s="229"/>
      <c r="I204" s="229"/>
      <c r="J204" s="159" t="s">
        <v>268</v>
      </c>
      <c r="K204" s="160">
        <v>1</v>
      </c>
      <c r="L204" s="230"/>
      <c r="M204" s="230"/>
      <c r="N204" s="230">
        <f t="shared" si="0"/>
        <v>0</v>
      </c>
      <c r="O204" s="222"/>
      <c r="P204" s="222"/>
      <c r="Q204" s="222"/>
      <c r="R204" s="143"/>
      <c r="T204" s="144" t="s">
        <v>5</v>
      </c>
      <c r="U204" s="41" t="s">
        <v>50</v>
      </c>
      <c r="V204" s="145">
        <v>0</v>
      </c>
      <c r="W204" s="145">
        <f t="shared" si="1"/>
        <v>0</v>
      </c>
      <c r="X204" s="145">
        <v>3.9E-2</v>
      </c>
      <c r="Y204" s="145">
        <f t="shared" si="2"/>
        <v>3.9E-2</v>
      </c>
      <c r="Z204" s="145">
        <v>0</v>
      </c>
      <c r="AA204" s="146">
        <f t="shared" si="3"/>
        <v>0</v>
      </c>
      <c r="AR204" s="18" t="s">
        <v>183</v>
      </c>
      <c r="AT204" s="18" t="s">
        <v>237</v>
      </c>
      <c r="AU204" s="18" t="s">
        <v>106</v>
      </c>
      <c r="AY204" s="18" t="s">
        <v>143</v>
      </c>
      <c r="BE204" s="147">
        <f t="shared" si="4"/>
        <v>0</v>
      </c>
      <c r="BF204" s="147">
        <f t="shared" si="5"/>
        <v>0</v>
      </c>
      <c r="BG204" s="147">
        <f t="shared" si="6"/>
        <v>0</v>
      </c>
      <c r="BH204" s="147">
        <f t="shared" si="7"/>
        <v>0</v>
      </c>
      <c r="BI204" s="147">
        <f t="shared" si="8"/>
        <v>0</v>
      </c>
      <c r="BJ204" s="18" t="s">
        <v>24</v>
      </c>
      <c r="BK204" s="147">
        <f t="shared" si="9"/>
        <v>0</v>
      </c>
      <c r="BL204" s="18" t="s">
        <v>148</v>
      </c>
      <c r="BM204" s="18" t="s">
        <v>541</v>
      </c>
    </row>
    <row r="205" spans="2:65" s="1" customFormat="1" ht="31.5" customHeight="1">
      <c r="B205" s="138"/>
      <c r="C205" s="157" t="s">
        <v>412</v>
      </c>
      <c r="D205" s="157" t="s">
        <v>237</v>
      </c>
      <c r="E205" s="158" t="s">
        <v>409</v>
      </c>
      <c r="F205" s="229" t="s">
        <v>410</v>
      </c>
      <c r="G205" s="229"/>
      <c r="H205" s="229"/>
      <c r="I205" s="229"/>
      <c r="J205" s="159" t="s">
        <v>268</v>
      </c>
      <c r="K205" s="160">
        <v>6</v>
      </c>
      <c r="L205" s="230"/>
      <c r="M205" s="230"/>
      <c r="N205" s="230">
        <f t="shared" si="0"/>
        <v>0</v>
      </c>
      <c r="O205" s="222"/>
      <c r="P205" s="222"/>
      <c r="Q205" s="222"/>
      <c r="R205" s="143"/>
      <c r="T205" s="144" t="s">
        <v>5</v>
      </c>
      <c r="U205" s="41" t="s">
        <v>50</v>
      </c>
      <c r="V205" s="145">
        <v>0</v>
      </c>
      <c r="W205" s="145">
        <f t="shared" si="1"/>
        <v>0</v>
      </c>
      <c r="X205" s="145">
        <v>5.0999999999999997E-2</v>
      </c>
      <c r="Y205" s="145">
        <f t="shared" si="2"/>
        <v>0.30599999999999999</v>
      </c>
      <c r="Z205" s="145">
        <v>0</v>
      </c>
      <c r="AA205" s="146">
        <f t="shared" si="3"/>
        <v>0</v>
      </c>
      <c r="AR205" s="18" t="s">
        <v>183</v>
      </c>
      <c r="AT205" s="18" t="s">
        <v>237</v>
      </c>
      <c r="AU205" s="18" t="s">
        <v>106</v>
      </c>
      <c r="AY205" s="18" t="s">
        <v>143</v>
      </c>
      <c r="BE205" s="147">
        <f t="shared" si="4"/>
        <v>0</v>
      </c>
      <c r="BF205" s="147">
        <f t="shared" si="5"/>
        <v>0</v>
      </c>
      <c r="BG205" s="147">
        <f t="shared" si="6"/>
        <v>0</v>
      </c>
      <c r="BH205" s="147">
        <f t="shared" si="7"/>
        <v>0</v>
      </c>
      <c r="BI205" s="147">
        <f t="shared" si="8"/>
        <v>0</v>
      </c>
      <c r="BJ205" s="18" t="s">
        <v>24</v>
      </c>
      <c r="BK205" s="147">
        <f t="shared" si="9"/>
        <v>0</v>
      </c>
      <c r="BL205" s="18" t="s">
        <v>148</v>
      </c>
      <c r="BM205" s="18" t="s">
        <v>411</v>
      </c>
    </row>
    <row r="206" spans="2:65" s="1" customFormat="1" ht="31.5" customHeight="1">
      <c r="B206" s="138"/>
      <c r="C206" s="157" t="s">
        <v>416</v>
      </c>
      <c r="D206" s="157" t="s">
        <v>237</v>
      </c>
      <c r="E206" s="158" t="s">
        <v>413</v>
      </c>
      <c r="F206" s="229" t="s">
        <v>414</v>
      </c>
      <c r="G206" s="229"/>
      <c r="H206" s="229"/>
      <c r="I206" s="229"/>
      <c r="J206" s="159" t="s">
        <v>268</v>
      </c>
      <c r="K206" s="160">
        <v>3</v>
      </c>
      <c r="L206" s="230"/>
      <c r="M206" s="230"/>
      <c r="N206" s="230">
        <f t="shared" si="0"/>
        <v>0</v>
      </c>
      <c r="O206" s="222"/>
      <c r="P206" s="222"/>
      <c r="Q206" s="222"/>
      <c r="R206" s="143"/>
      <c r="T206" s="144" t="s">
        <v>5</v>
      </c>
      <c r="U206" s="41" t="s">
        <v>50</v>
      </c>
      <c r="V206" s="145">
        <v>0</v>
      </c>
      <c r="W206" s="145">
        <f t="shared" si="1"/>
        <v>0</v>
      </c>
      <c r="X206" s="145">
        <v>6.4000000000000001E-2</v>
      </c>
      <c r="Y206" s="145">
        <f t="shared" si="2"/>
        <v>0.192</v>
      </c>
      <c r="Z206" s="145">
        <v>0</v>
      </c>
      <c r="AA206" s="146">
        <f t="shared" si="3"/>
        <v>0</v>
      </c>
      <c r="AR206" s="18" t="s">
        <v>183</v>
      </c>
      <c r="AT206" s="18" t="s">
        <v>237</v>
      </c>
      <c r="AU206" s="18" t="s">
        <v>106</v>
      </c>
      <c r="AY206" s="18" t="s">
        <v>143</v>
      </c>
      <c r="BE206" s="147">
        <f t="shared" si="4"/>
        <v>0</v>
      </c>
      <c r="BF206" s="147">
        <f t="shared" si="5"/>
        <v>0</v>
      </c>
      <c r="BG206" s="147">
        <f t="shared" si="6"/>
        <v>0</v>
      </c>
      <c r="BH206" s="147">
        <f t="shared" si="7"/>
        <v>0</v>
      </c>
      <c r="BI206" s="147">
        <f t="shared" si="8"/>
        <v>0</v>
      </c>
      <c r="BJ206" s="18" t="s">
        <v>24</v>
      </c>
      <c r="BK206" s="147">
        <f t="shared" si="9"/>
        <v>0</v>
      </c>
      <c r="BL206" s="18" t="s">
        <v>148</v>
      </c>
      <c r="BM206" s="18" t="s">
        <v>415</v>
      </c>
    </row>
    <row r="207" spans="2:65" s="1" customFormat="1" ht="31.5" customHeight="1">
      <c r="B207" s="138"/>
      <c r="C207" s="157" t="s">
        <v>420</v>
      </c>
      <c r="D207" s="157" t="s">
        <v>237</v>
      </c>
      <c r="E207" s="158" t="s">
        <v>542</v>
      </c>
      <c r="F207" s="229" t="s">
        <v>543</v>
      </c>
      <c r="G207" s="229"/>
      <c r="H207" s="229"/>
      <c r="I207" s="229"/>
      <c r="J207" s="159" t="s">
        <v>268</v>
      </c>
      <c r="K207" s="160">
        <v>1</v>
      </c>
      <c r="L207" s="230"/>
      <c r="M207" s="230"/>
      <c r="N207" s="230">
        <f t="shared" si="0"/>
        <v>0</v>
      </c>
      <c r="O207" s="222"/>
      <c r="P207" s="222"/>
      <c r="Q207" s="222"/>
      <c r="R207" s="143"/>
      <c r="T207" s="144" t="s">
        <v>5</v>
      </c>
      <c r="U207" s="41" t="s">
        <v>50</v>
      </c>
      <c r="V207" s="145">
        <v>0</v>
      </c>
      <c r="W207" s="145">
        <f t="shared" si="1"/>
        <v>0</v>
      </c>
      <c r="X207" s="145">
        <v>6.9000000000000006E-2</v>
      </c>
      <c r="Y207" s="145">
        <f t="shared" si="2"/>
        <v>6.9000000000000006E-2</v>
      </c>
      <c r="Z207" s="145">
        <v>0</v>
      </c>
      <c r="AA207" s="146">
        <f t="shared" si="3"/>
        <v>0</v>
      </c>
      <c r="AR207" s="18" t="s">
        <v>183</v>
      </c>
      <c r="AT207" s="18" t="s">
        <v>237</v>
      </c>
      <c r="AU207" s="18" t="s">
        <v>106</v>
      </c>
      <c r="AY207" s="18" t="s">
        <v>143</v>
      </c>
      <c r="BE207" s="147">
        <f t="shared" si="4"/>
        <v>0</v>
      </c>
      <c r="BF207" s="147">
        <f t="shared" si="5"/>
        <v>0</v>
      </c>
      <c r="BG207" s="147">
        <f t="shared" si="6"/>
        <v>0</v>
      </c>
      <c r="BH207" s="147">
        <f t="shared" si="7"/>
        <v>0</v>
      </c>
      <c r="BI207" s="147">
        <f t="shared" si="8"/>
        <v>0</v>
      </c>
      <c r="BJ207" s="18" t="s">
        <v>24</v>
      </c>
      <c r="BK207" s="147">
        <f t="shared" si="9"/>
        <v>0</v>
      </c>
      <c r="BL207" s="18" t="s">
        <v>148</v>
      </c>
      <c r="BM207" s="18" t="s">
        <v>544</v>
      </c>
    </row>
    <row r="208" spans="2:65" s="1" customFormat="1" ht="31.5" customHeight="1">
      <c r="B208" s="138"/>
      <c r="C208" s="139" t="s">
        <v>424</v>
      </c>
      <c r="D208" s="139" t="s">
        <v>144</v>
      </c>
      <c r="E208" s="140" t="s">
        <v>417</v>
      </c>
      <c r="F208" s="221" t="s">
        <v>418</v>
      </c>
      <c r="G208" s="221"/>
      <c r="H208" s="221"/>
      <c r="I208" s="221"/>
      <c r="J208" s="141" t="s">
        <v>268</v>
      </c>
      <c r="K208" s="142">
        <v>12</v>
      </c>
      <c r="L208" s="222"/>
      <c r="M208" s="222"/>
      <c r="N208" s="222">
        <f t="shared" si="0"/>
        <v>0</v>
      </c>
      <c r="O208" s="222"/>
      <c r="P208" s="222"/>
      <c r="Q208" s="222"/>
      <c r="R208" s="143"/>
      <c r="T208" s="144" t="s">
        <v>5</v>
      </c>
      <c r="U208" s="41" t="s">
        <v>50</v>
      </c>
      <c r="V208" s="145">
        <v>4.1980000000000004</v>
      </c>
      <c r="W208" s="145">
        <f t="shared" si="1"/>
        <v>50.376000000000005</v>
      </c>
      <c r="X208" s="145">
        <v>0.34089999999999998</v>
      </c>
      <c r="Y208" s="145">
        <f t="shared" si="2"/>
        <v>4.0907999999999998</v>
      </c>
      <c r="Z208" s="145">
        <v>0</v>
      </c>
      <c r="AA208" s="146">
        <f t="shared" si="3"/>
        <v>0</v>
      </c>
      <c r="AR208" s="18" t="s">
        <v>148</v>
      </c>
      <c r="AT208" s="18" t="s">
        <v>144</v>
      </c>
      <c r="AU208" s="18" t="s">
        <v>106</v>
      </c>
      <c r="AY208" s="18" t="s">
        <v>143</v>
      </c>
      <c r="BE208" s="147">
        <f t="shared" si="4"/>
        <v>0</v>
      </c>
      <c r="BF208" s="147">
        <f t="shared" si="5"/>
        <v>0</v>
      </c>
      <c r="BG208" s="147">
        <f t="shared" si="6"/>
        <v>0</v>
      </c>
      <c r="BH208" s="147">
        <f t="shared" si="7"/>
        <v>0</v>
      </c>
      <c r="BI208" s="147">
        <f t="shared" si="8"/>
        <v>0</v>
      </c>
      <c r="BJ208" s="18" t="s">
        <v>24</v>
      </c>
      <c r="BK208" s="147">
        <f t="shared" si="9"/>
        <v>0</v>
      </c>
      <c r="BL208" s="18" t="s">
        <v>148</v>
      </c>
      <c r="BM208" s="18" t="s">
        <v>419</v>
      </c>
    </row>
    <row r="209" spans="2:65" s="1" customFormat="1" ht="31.5" customHeight="1">
      <c r="B209" s="138"/>
      <c r="C209" s="157" t="s">
        <v>428</v>
      </c>
      <c r="D209" s="157" t="s">
        <v>237</v>
      </c>
      <c r="E209" s="158" t="s">
        <v>421</v>
      </c>
      <c r="F209" s="229" t="s">
        <v>422</v>
      </c>
      <c r="G209" s="229"/>
      <c r="H209" s="229"/>
      <c r="I209" s="229"/>
      <c r="J209" s="159" t="s">
        <v>268</v>
      </c>
      <c r="K209" s="160">
        <v>12</v>
      </c>
      <c r="L209" s="230"/>
      <c r="M209" s="230"/>
      <c r="N209" s="230">
        <f t="shared" si="0"/>
        <v>0</v>
      </c>
      <c r="O209" s="222"/>
      <c r="P209" s="222"/>
      <c r="Q209" s="222"/>
      <c r="R209" s="143"/>
      <c r="T209" s="144" t="s">
        <v>5</v>
      </c>
      <c r="U209" s="41" t="s">
        <v>50</v>
      </c>
      <c r="V209" s="145">
        <v>0</v>
      </c>
      <c r="W209" s="145">
        <f t="shared" si="1"/>
        <v>0</v>
      </c>
      <c r="X209" s="145">
        <v>9.7000000000000003E-2</v>
      </c>
      <c r="Y209" s="145">
        <f t="shared" si="2"/>
        <v>1.1640000000000001</v>
      </c>
      <c r="Z209" s="145">
        <v>0</v>
      </c>
      <c r="AA209" s="146">
        <f t="shared" si="3"/>
        <v>0</v>
      </c>
      <c r="AR209" s="18" t="s">
        <v>183</v>
      </c>
      <c r="AT209" s="18" t="s">
        <v>237</v>
      </c>
      <c r="AU209" s="18" t="s">
        <v>106</v>
      </c>
      <c r="AY209" s="18" t="s">
        <v>143</v>
      </c>
      <c r="BE209" s="147">
        <f t="shared" si="4"/>
        <v>0</v>
      </c>
      <c r="BF209" s="147">
        <f t="shared" si="5"/>
        <v>0</v>
      </c>
      <c r="BG209" s="147">
        <f t="shared" si="6"/>
        <v>0</v>
      </c>
      <c r="BH209" s="147">
        <f t="shared" si="7"/>
        <v>0</v>
      </c>
      <c r="BI209" s="147">
        <f t="shared" si="8"/>
        <v>0</v>
      </c>
      <c r="BJ209" s="18" t="s">
        <v>24</v>
      </c>
      <c r="BK209" s="147">
        <f t="shared" si="9"/>
        <v>0</v>
      </c>
      <c r="BL209" s="18" t="s">
        <v>148</v>
      </c>
      <c r="BM209" s="18" t="s">
        <v>423</v>
      </c>
    </row>
    <row r="210" spans="2:65" s="1" customFormat="1" ht="31.5" customHeight="1">
      <c r="B210" s="138"/>
      <c r="C210" s="157" t="s">
        <v>432</v>
      </c>
      <c r="D210" s="157" t="s">
        <v>237</v>
      </c>
      <c r="E210" s="158" t="s">
        <v>425</v>
      </c>
      <c r="F210" s="229" t="s">
        <v>426</v>
      </c>
      <c r="G210" s="229"/>
      <c r="H210" s="229"/>
      <c r="I210" s="229"/>
      <c r="J210" s="159" t="s">
        <v>268</v>
      </c>
      <c r="K210" s="160">
        <v>12</v>
      </c>
      <c r="L210" s="230"/>
      <c r="M210" s="230"/>
      <c r="N210" s="230">
        <f t="shared" si="0"/>
        <v>0</v>
      </c>
      <c r="O210" s="222"/>
      <c r="P210" s="222"/>
      <c r="Q210" s="222"/>
      <c r="R210" s="143"/>
      <c r="T210" s="144" t="s">
        <v>5</v>
      </c>
      <c r="U210" s="41" t="s">
        <v>50</v>
      </c>
      <c r="V210" s="145">
        <v>0</v>
      </c>
      <c r="W210" s="145">
        <f t="shared" si="1"/>
        <v>0</v>
      </c>
      <c r="X210" s="145">
        <v>0.111</v>
      </c>
      <c r="Y210" s="145">
        <f t="shared" si="2"/>
        <v>1.3320000000000001</v>
      </c>
      <c r="Z210" s="145">
        <v>0</v>
      </c>
      <c r="AA210" s="146">
        <f t="shared" si="3"/>
        <v>0</v>
      </c>
      <c r="AR210" s="18" t="s">
        <v>183</v>
      </c>
      <c r="AT210" s="18" t="s">
        <v>237</v>
      </c>
      <c r="AU210" s="18" t="s">
        <v>106</v>
      </c>
      <c r="AY210" s="18" t="s">
        <v>143</v>
      </c>
      <c r="BE210" s="147">
        <f t="shared" si="4"/>
        <v>0</v>
      </c>
      <c r="BF210" s="147">
        <f t="shared" si="5"/>
        <v>0</v>
      </c>
      <c r="BG210" s="147">
        <f t="shared" si="6"/>
        <v>0</v>
      </c>
      <c r="BH210" s="147">
        <f t="shared" si="7"/>
        <v>0</v>
      </c>
      <c r="BI210" s="147">
        <f t="shared" si="8"/>
        <v>0</v>
      </c>
      <c r="BJ210" s="18" t="s">
        <v>24</v>
      </c>
      <c r="BK210" s="147">
        <f t="shared" si="9"/>
        <v>0</v>
      </c>
      <c r="BL210" s="18" t="s">
        <v>148</v>
      </c>
      <c r="BM210" s="18" t="s">
        <v>427</v>
      </c>
    </row>
    <row r="211" spans="2:65" s="1" customFormat="1" ht="31.5" customHeight="1">
      <c r="B211" s="138"/>
      <c r="C211" s="157" t="s">
        <v>436</v>
      </c>
      <c r="D211" s="157" t="s">
        <v>237</v>
      </c>
      <c r="E211" s="158" t="s">
        <v>429</v>
      </c>
      <c r="F211" s="229" t="s">
        <v>430</v>
      </c>
      <c r="G211" s="229"/>
      <c r="H211" s="229"/>
      <c r="I211" s="229"/>
      <c r="J211" s="159" t="s">
        <v>268</v>
      </c>
      <c r="K211" s="160">
        <v>12</v>
      </c>
      <c r="L211" s="230"/>
      <c r="M211" s="230"/>
      <c r="N211" s="230">
        <f t="shared" si="0"/>
        <v>0</v>
      </c>
      <c r="O211" s="222"/>
      <c r="P211" s="222"/>
      <c r="Q211" s="222"/>
      <c r="R211" s="143"/>
      <c r="T211" s="144" t="s">
        <v>5</v>
      </c>
      <c r="U211" s="41" t="s">
        <v>50</v>
      </c>
      <c r="V211" s="145">
        <v>0</v>
      </c>
      <c r="W211" s="145">
        <f t="shared" si="1"/>
        <v>0</v>
      </c>
      <c r="X211" s="145">
        <v>2.7E-2</v>
      </c>
      <c r="Y211" s="145">
        <f t="shared" si="2"/>
        <v>0.32400000000000001</v>
      </c>
      <c r="Z211" s="145">
        <v>0</v>
      </c>
      <c r="AA211" s="146">
        <f t="shared" si="3"/>
        <v>0</v>
      </c>
      <c r="AR211" s="18" t="s">
        <v>183</v>
      </c>
      <c r="AT211" s="18" t="s">
        <v>237</v>
      </c>
      <c r="AU211" s="18" t="s">
        <v>106</v>
      </c>
      <c r="AY211" s="18" t="s">
        <v>143</v>
      </c>
      <c r="BE211" s="147">
        <f t="shared" si="4"/>
        <v>0</v>
      </c>
      <c r="BF211" s="147">
        <f t="shared" si="5"/>
        <v>0</v>
      </c>
      <c r="BG211" s="147">
        <f t="shared" si="6"/>
        <v>0</v>
      </c>
      <c r="BH211" s="147">
        <f t="shared" si="7"/>
        <v>0</v>
      </c>
      <c r="BI211" s="147">
        <f t="shared" si="8"/>
        <v>0</v>
      </c>
      <c r="BJ211" s="18" t="s">
        <v>24</v>
      </c>
      <c r="BK211" s="147">
        <f t="shared" si="9"/>
        <v>0</v>
      </c>
      <c r="BL211" s="18" t="s">
        <v>148</v>
      </c>
      <c r="BM211" s="18" t="s">
        <v>431</v>
      </c>
    </row>
    <row r="212" spans="2:65" s="1" customFormat="1" ht="22.5" customHeight="1">
      <c r="B212" s="138"/>
      <c r="C212" s="157" t="s">
        <v>440</v>
      </c>
      <c r="D212" s="157" t="s">
        <v>237</v>
      </c>
      <c r="E212" s="158" t="s">
        <v>433</v>
      </c>
      <c r="F212" s="229" t="s">
        <v>434</v>
      </c>
      <c r="G212" s="229"/>
      <c r="H212" s="229"/>
      <c r="I212" s="229"/>
      <c r="J212" s="159" t="s">
        <v>268</v>
      </c>
      <c r="K212" s="160">
        <v>12</v>
      </c>
      <c r="L212" s="230"/>
      <c r="M212" s="230"/>
      <c r="N212" s="230">
        <f t="shared" si="0"/>
        <v>0</v>
      </c>
      <c r="O212" s="222"/>
      <c r="P212" s="222"/>
      <c r="Q212" s="222"/>
      <c r="R212" s="143"/>
      <c r="T212" s="144" t="s">
        <v>5</v>
      </c>
      <c r="U212" s="41" t="s">
        <v>50</v>
      </c>
      <c r="V212" s="145">
        <v>0</v>
      </c>
      <c r="W212" s="145">
        <f t="shared" si="1"/>
        <v>0</v>
      </c>
      <c r="X212" s="145">
        <v>5.8000000000000003E-2</v>
      </c>
      <c r="Y212" s="145">
        <f t="shared" si="2"/>
        <v>0.69600000000000006</v>
      </c>
      <c r="Z212" s="145">
        <v>0</v>
      </c>
      <c r="AA212" s="146">
        <f t="shared" si="3"/>
        <v>0</v>
      </c>
      <c r="AR212" s="18" t="s">
        <v>183</v>
      </c>
      <c r="AT212" s="18" t="s">
        <v>237</v>
      </c>
      <c r="AU212" s="18" t="s">
        <v>106</v>
      </c>
      <c r="AY212" s="18" t="s">
        <v>143</v>
      </c>
      <c r="BE212" s="147">
        <f t="shared" si="4"/>
        <v>0</v>
      </c>
      <c r="BF212" s="147">
        <f t="shared" si="5"/>
        <v>0</v>
      </c>
      <c r="BG212" s="147">
        <f t="shared" si="6"/>
        <v>0</v>
      </c>
      <c r="BH212" s="147">
        <f t="shared" si="7"/>
        <v>0</v>
      </c>
      <c r="BI212" s="147">
        <f t="shared" si="8"/>
        <v>0</v>
      </c>
      <c r="BJ212" s="18" t="s">
        <v>24</v>
      </c>
      <c r="BK212" s="147">
        <f t="shared" si="9"/>
        <v>0</v>
      </c>
      <c r="BL212" s="18" t="s">
        <v>148</v>
      </c>
      <c r="BM212" s="18" t="s">
        <v>435</v>
      </c>
    </row>
    <row r="213" spans="2:65" s="1" customFormat="1" ht="22.5" customHeight="1">
      <c r="B213" s="138"/>
      <c r="C213" s="157" t="s">
        <v>444</v>
      </c>
      <c r="D213" s="157" t="s">
        <v>237</v>
      </c>
      <c r="E213" s="158" t="s">
        <v>437</v>
      </c>
      <c r="F213" s="229" t="s">
        <v>438</v>
      </c>
      <c r="G213" s="229"/>
      <c r="H213" s="229"/>
      <c r="I213" s="229"/>
      <c r="J213" s="159" t="s">
        <v>268</v>
      </c>
      <c r="K213" s="160">
        <v>12</v>
      </c>
      <c r="L213" s="230"/>
      <c r="M213" s="230"/>
      <c r="N213" s="230">
        <f t="shared" si="0"/>
        <v>0</v>
      </c>
      <c r="O213" s="222"/>
      <c r="P213" s="222"/>
      <c r="Q213" s="222"/>
      <c r="R213" s="143"/>
      <c r="T213" s="144" t="s">
        <v>5</v>
      </c>
      <c r="U213" s="41" t="s">
        <v>50</v>
      </c>
      <c r="V213" s="145">
        <v>0</v>
      </c>
      <c r="W213" s="145">
        <f t="shared" si="1"/>
        <v>0</v>
      </c>
      <c r="X213" s="145">
        <v>6.0000000000000001E-3</v>
      </c>
      <c r="Y213" s="145">
        <f t="shared" si="2"/>
        <v>7.2000000000000008E-2</v>
      </c>
      <c r="Z213" s="145">
        <v>0</v>
      </c>
      <c r="AA213" s="146">
        <f t="shared" si="3"/>
        <v>0</v>
      </c>
      <c r="AR213" s="18" t="s">
        <v>183</v>
      </c>
      <c r="AT213" s="18" t="s">
        <v>237</v>
      </c>
      <c r="AU213" s="18" t="s">
        <v>106</v>
      </c>
      <c r="AY213" s="18" t="s">
        <v>143</v>
      </c>
      <c r="BE213" s="147">
        <f t="shared" si="4"/>
        <v>0</v>
      </c>
      <c r="BF213" s="147">
        <f t="shared" si="5"/>
        <v>0</v>
      </c>
      <c r="BG213" s="147">
        <f t="shared" si="6"/>
        <v>0</v>
      </c>
      <c r="BH213" s="147">
        <f t="shared" si="7"/>
        <v>0</v>
      </c>
      <c r="BI213" s="147">
        <f t="shared" si="8"/>
        <v>0</v>
      </c>
      <c r="BJ213" s="18" t="s">
        <v>24</v>
      </c>
      <c r="BK213" s="147">
        <f t="shared" si="9"/>
        <v>0</v>
      </c>
      <c r="BL213" s="18" t="s">
        <v>148</v>
      </c>
      <c r="BM213" s="18" t="s">
        <v>439</v>
      </c>
    </row>
    <row r="214" spans="2:65" s="1" customFormat="1" ht="31.5" customHeight="1">
      <c r="B214" s="138"/>
      <c r="C214" s="139" t="s">
        <v>448</v>
      </c>
      <c r="D214" s="139" t="s">
        <v>144</v>
      </c>
      <c r="E214" s="140" t="s">
        <v>441</v>
      </c>
      <c r="F214" s="221" t="s">
        <v>442</v>
      </c>
      <c r="G214" s="221"/>
      <c r="H214" s="221"/>
      <c r="I214" s="221"/>
      <c r="J214" s="141" t="s">
        <v>268</v>
      </c>
      <c r="K214" s="142">
        <v>8</v>
      </c>
      <c r="L214" s="222"/>
      <c r="M214" s="222"/>
      <c r="N214" s="222">
        <f t="shared" si="0"/>
        <v>0</v>
      </c>
      <c r="O214" s="222"/>
      <c r="P214" s="222"/>
      <c r="Q214" s="222"/>
      <c r="R214" s="143"/>
      <c r="T214" s="144" t="s">
        <v>5</v>
      </c>
      <c r="U214" s="41" t="s">
        <v>50</v>
      </c>
      <c r="V214" s="145">
        <v>1.694</v>
      </c>
      <c r="W214" s="145">
        <f t="shared" si="1"/>
        <v>13.552</v>
      </c>
      <c r="X214" s="145">
        <v>7.0200000000000002E-3</v>
      </c>
      <c r="Y214" s="145">
        <f t="shared" si="2"/>
        <v>5.6160000000000002E-2</v>
      </c>
      <c r="Z214" s="145">
        <v>0</v>
      </c>
      <c r="AA214" s="146">
        <f t="shared" si="3"/>
        <v>0</v>
      </c>
      <c r="AR214" s="18" t="s">
        <v>148</v>
      </c>
      <c r="AT214" s="18" t="s">
        <v>144</v>
      </c>
      <c r="AU214" s="18" t="s">
        <v>106</v>
      </c>
      <c r="AY214" s="18" t="s">
        <v>143</v>
      </c>
      <c r="BE214" s="147">
        <f t="shared" si="4"/>
        <v>0</v>
      </c>
      <c r="BF214" s="147">
        <f t="shared" si="5"/>
        <v>0</v>
      </c>
      <c r="BG214" s="147">
        <f t="shared" si="6"/>
        <v>0</v>
      </c>
      <c r="BH214" s="147">
        <f t="shared" si="7"/>
        <v>0</v>
      </c>
      <c r="BI214" s="147">
        <f t="shared" si="8"/>
        <v>0</v>
      </c>
      <c r="BJ214" s="18" t="s">
        <v>24</v>
      </c>
      <c r="BK214" s="147">
        <f t="shared" si="9"/>
        <v>0</v>
      </c>
      <c r="BL214" s="18" t="s">
        <v>148</v>
      </c>
      <c r="BM214" s="18" t="s">
        <v>443</v>
      </c>
    </row>
    <row r="215" spans="2:65" s="1" customFormat="1" ht="22.5" customHeight="1">
      <c r="B215" s="138"/>
      <c r="C215" s="157" t="s">
        <v>453</v>
      </c>
      <c r="D215" s="157" t="s">
        <v>237</v>
      </c>
      <c r="E215" s="158" t="s">
        <v>445</v>
      </c>
      <c r="F215" s="229" t="s">
        <v>446</v>
      </c>
      <c r="G215" s="229"/>
      <c r="H215" s="229"/>
      <c r="I215" s="229"/>
      <c r="J215" s="159" t="s">
        <v>268</v>
      </c>
      <c r="K215" s="160">
        <v>8</v>
      </c>
      <c r="L215" s="230"/>
      <c r="M215" s="230"/>
      <c r="N215" s="230">
        <f t="shared" si="0"/>
        <v>0</v>
      </c>
      <c r="O215" s="222"/>
      <c r="P215" s="222"/>
      <c r="Q215" s="222"/>
      <c r="R215" s="143"/>
      <c r="T215" s="144" t="s">
        <v>5</v>
      </c>
      <c r="U215" s="41" t="s">
        <v>50</v>
      </c>
      <c r="V215" s="145">
        <v>0</v>
      </c>
      <c r="W215" s="145">
        <f t="shared" si="1"/>
        <v>0</v>
      </c>
      <c r="X215" s="145">
        <v>0.19600000000000001</v>
      </c>
      <c r="Y215" s="145">
        <f t="shared" si="2"/>
        <v>1.5680000000000001</v>
      </c>
      <c r="Z215" s="145">
        <v>0</v>
      </c>
      <c r="AA215" s="146">
        <f t="shared" si="3"/>
        <v>0</v>
      </c>
      <c r="AR215" s="18" t="s">
        <v>183</v>
      </c>
      <c r="AT215" s="18" t="s">
        <v>237</v>
      </c>
      <c r="AU215" s="18" t="s">
        <v>106</v>
      </c>
      <c r="AY215" s="18" t="s">
        <v>143</v>
      </c>
      <c r="BE215" s="147">
        <f t="shared" si="4"/>
        <v>0</v>
      </c>
      <c r="BF215" s="147">
        <f t="shared" si="5"/>
        <v>0</v>
      </c>
      <c r="BG215" s="147">
        <f t="shared" si="6"/>
        <v>0</v>
      </c>
      <c r="BH215" s="147">
        <f t="shared" si="7"/>
        <v>0</v>
      </c>
      <c r="BI215" s="147">
        <f t="shared" si="8"/>
        <v>0</v>
      </c>
      <c r="BJ215" s="18" t="s">
        <v>24</v>
      </c>
      <c r="BK215" s="147">
        <f t="shared" si="9"/>
        <v>0</v>
      </c>
      <c r="BL215" s="18" t="s">
        <v>148</v>
      </c>
      <c r="BM215" s="18" t="s">
        <v>447</v>
      </c>
    </row>
    <row r="216" spans="2:65" s="9" customFormat="1" ht="29.85" customHeight="1">
      <c r="B216" s="127"/>
      <c r="C216" s="128"/>
      <c r="D216" s="137" t="s">
        <v>125</v>
      </c>
      <c r="E216" s="137"/>
      <c r="F216" s="137"/>
      <c r="G216" s="137"/>
      <c r="H216" s="137"/>
      <c r="I216" s="137"/>
      <c r="J216" s="137"/>
      <c r="K216" s="137"/>
      <c r="L216" s="137"/>
      <c r="M216" s="137"/>
      <c r="N216" s="237">
        <f>BK216</f>
        <v>0</v>
      </c>
      <c r="O216" s="238"/>
      <c r="P216" s="238"/>
      <c r="Q216" s="238"/>
      <c r="R216" s="130"/>
      <c r="T216" s="131"/>
      <c r="U216" s="128"/>
      <c r="V216" s="128"/>
      <c r="W216" s="132">
        <f>SUM(W217:W226)</f>
        <v>364.97815000000003</v>
      </c>
      <c r="X216" s="128"/>
      <c r="Y216" s="132">
        <f>SUM(Y217:Y226)</f>
        <v>0</v>
      </c>
      <c r="Z216" s="128"/>
      <c r="AA216" s="133">
        <f>SUM(AA217:AA226)</f>
        <v>82.196400000000011</v>
      </c>
      <c r="AR216" s="134" t="s">
        <v>24</v>
      </c>
      <c r="AT216" s="135" t="s">
        <v>84</v>
      </c>
      <c r="AU216" s="135" t="s">
        <v>24</v>
      </c>
      <c r="AY216" s="134" t="s">
        <v>143</v>
      </c>
      <c r="BK216" s="136">
        <f>SUM(BK217:BK226)</f>
        <v>0</v>
      </c>
    </row>
    <row r="217" spans="2:65" s="1" customFormat="1" ht="22.5" customHeight="1">
      <c r="B217" s="138"/>
      <c r="C217" s="139" t="s">
        <v>457</v>
      </c>
      <c r="D217" s="139" t="s">
        <v>144</v>
      </c>
      <c r="E217" s="140" t="s">
        <v>449</v>
      </c>
      <c r="F217" s="221" t="s">
        <v>450</v>
      </c>
      <c r="G217" s="221"/>
      <c r="H217" s="221"/>
      <c r="I217" s="221"/>
      <c r="J217" s="141" t="s">
        <v>167</v>
      </c>
      <c r="K217" s="142">
        <v>464.1</v>
      </c>
      <c r="L217" s="222"/>
      <c r="M217" s="222"/>
      <c r="N217" s="222">
        <f>ROUND(L217*K217,2)</f>
        <v>0</v>
      </c>
      <c r="O217" s="222"/>
      <c r="P217" s="222"/>
      <c r="Q217" s="222"/>
      <c r="R217" s="143"/>
      <c r="T217" s="144" t="s">
        <v>5</v>
      </c>
      <c r="U217" s="41" t="s">
        <v>50</v>
      </c>
      <c r="V217" s="145">
        <v>0.19600000000000001</v>
      </c>
      <c r="W217" s="145">
        <f>V217*K217</f>
        <v>90.963600000000014</v>
      </c>
      <c r="X217" s="145">
        <v>0</v>
      </c>
      <c r="Y217" s="145">
        <f>X217*K217</f>
        <v>0</v>
      </c>
      <c r="Z217" s="145">
        <v>0</v>
      </c>
      <c r="AA217" s="146">
        <f>Z217*K217</f>
        <v>0</v>
      </c>
      <c r="AR217" s="18" t="s">
        <v>148</v>
      </c>
      <c r="AT217" s="18" t="s">
        <v>144</v>
      </c>
      <c r="AU217" s="18" t="s">
        <v>106</v>
      </c>
      <c r="AY217" s="18" t="s">
        <v>143</v>
      </c>
      <c r="BE217" s="147">
        <f>IF(U217="základní",N217,0)</f>
        <v>0</v>
      </c>
      <c r="BF217" s="147">
        <f>IF(U217="snížená",N217,0)</f>
        <v>0</v>
      </c>
      <c r="BG217" s="147">
        <f>IF(U217="zákl. přenesená",N217,0)</f>
        <v>0</v>
      </c>
      <c r="BH217" s="147">
        <f>IF(U217="sníž. přenesená",N217,0)</f>
        <v>0</v>
      </c>
      <c r="BI217" s="147">
        <f>IF(U217="nulová",N217,0)</f>
        <v>0</v>
      </c>
      <c r="BJ217" s="18" t="s">
        <v>24</v>
      </c>
      <c r="BK217" s="147">
        <f>ROUND(L217*K217,2)</f>
        <v>0</v>
      </c>
      <c r="BL217" s="18" t="s">
        <v>148</v>
      </c>
      <c r="BM217" s="18" t="s">
        <v>451</v>
      </c>
    </row>
    <row r="218" spans="2:65" s="10" customFormat="1" ht="22.5" customHeight="1">
      <c r="B218" s="148"/>
      <c r="C218" s="149"/>
      <c r="D218" s="149"/>
      <c r="E218" s="150" t="s">
        <v>5</v>
      </c>
      <c r="F218" s="223" t="s">
        <v>545</v>
      </c>
      <c r="G218" s="224"/>
      <c r="H218" s="224"/>
      <c r="I218" s="224"/>
      <c r="J218" s="149"/>
      <c r="K218" s="151">
        <v>464.1</v>
      </c>
      <c r="L218" s="149"/>
      <c r="M218" s="149"/>
      <c r="N218" s="149"/>
      <c r="O218" s="149"/>
      <c r="P218" s="149"/>
      <c r="Q218" s="149"/>
      <c r="R218" s="152"/>
      <c r="T218" s="153"/>
      <c r="U218" s="149"/>
      <c r="V218" s="149"/>
      <c r="W218" s="149"/>
      <c r="X218" s="149"/>
      <c r="Y218" s="149"/>
      <c r="Z218" s="149"/>
      <c r="AA218" s="154"/>
      <c r="AT218" s="155" t="s">
        <v>151</v>
      </c>
      <c r="AU218" s="155" t="s">
        <v>106</v>
      </c>
      <c r="AV218" s="10" t="s">
        <v>106</v>
      </c>
      <c r="AW218" s="10" t="s">
        <v>39</v>
      </c>
      <c r="AX218" s="10" t="s">
        <v>24</v>
      </c>
      <c r="AY218" s="155" t="s">
        <v>143</v>
      </c>
    </row>
    <row r="219" spans="2:65" s="1" customFormat="1" ht="31.5" customHeight="1">
      <c r="B219" s="138"/>
      <c r="C219" s="139" t="s">
        <v>462</v>
      </c>
      <c r="D219" s="139" t="s">
        <v>144</v>
      </c>
      <c r="E219" s="140" t="s">
        <v>454</v>
      </c>
      <c r="F219" s="221" t="s">
        <v>455</v>
      </c>
      <c r="G219" s="221"/>
      <c r="H219" s="221"/>
      <c r="I219" s="221"/>
      <c r="J219" s="141" t="s">
        <v>240</v>
      </c>
      <c r="K219" s="142">
        <v>177.43799999999999</v>
      </c>
      <c r="L219" s="222"/>
      <c r="M219" s="222"/>
      <c r="N219" s="222">
        <f>ROUND(L219*K219,2)</f>
        <v>0</v>
      </c>
      <c r="O219" s="222"/>
      <c r="P219" s="222"/>
      <c r="Q219" s="222"/>
      <c r="R219" s="143"/>
      <c r="T219" s="144" t="s">
        <v>5</v>
      </c>
      <c r="U219" s="41" t="s">
        <v>50</v>
      </c>
      <c r="V219" s="145">
        <v>0.125</v>
      </c>
      <c r="W219" s="145">
        <f>V219*K219</f>
        <v>22.179749999999999</v>
      </c>
      <c r="X219" s="145">
        <v>0</v>
      </c>
      <c r="Y219" s="145">
        <f>X219*K219</f>
        <v>0</v>
      </c>
      <c r="Z219" s="145">
        <v>0</v>
      </c>
      <c r="AA219" s="146">
        <f>Z219*K219</f>
        <v>0</v>
      </c>
      <c r="AR219" s="18" t="s">
        <v>148</v>
      </c>
      <c r="AT219" s="18" t="s">
        <v>144</v>
      </c>
      <c r="AU219" s="18" t="s">
        <v>106</v>
      </c>
      <c r="AY219" s="18" t="s">
        <v>143</v>
      </c>
      <c r="BE219" s="147">
        <f>IF(U219="základní",N219,0)</f>
        <v>0</v>
      </c>
      <c r="BF219" s="147">
        <f>IF(U219="snížená",N219,0)</f>
        <v>0</v>
      </c>
      <c r="BG219" s="147">
        <f>IF(U219="zákl. přenesená",N219,0)</f>
        <v>0</v>
      </c>
      <c r="BH219" s="147">
        <f>IF(U219="sníž. přenesená",N219,0)</f>
        <v>0</v>
      </c>
      <c r="BI219" s="147">
        <f>IF(U219="nulová",N219,0)</f>
        <v>0</v>
      </c>
      <c r="BJ219" s="18" t="s">
        <v>24</v>
      </c>
      <c r="BK219" s="147">
        <f>ROUND(L219*K219,2)</f>
        <v>0</v>
      </c>
      <c r="BL219" s="18" t="s">
        <v>148</v>
      </c>
      <c r="BM219" s="18" t="s">
        <v>456</v>
      </c>
    </row>
    <row r="220" spans="2:65" s="1" customFormat="1" ht="31.5" customHeight="1">
      <c r="B220" s="138"/>
      <c r="C220" s="139" t="s">
        <v>466</v>
      </c>
      <c r="D220" s="139" t="s">
        <v>144</v>
      </c>
      <c r="E220" s="140" t="s">
        <v>458</v>
      </c>
      <c r="F220" s="221" t="s">
        <v>459</v>
      </c>
      <c r="G220" s="221"/>
      <c r="H220" s="221"/>
      <c r="I220" s="221"/>
      <c r="J220" s="141" t="s">
        <v>240</v>
      </c>
      <c r="K220" s="142">
        <v>2484.1320000000001</v>
      </c>
      <c r="L220" s="222"/>
      <c r="M220" s="222"/>
      <c r="N220" s="222">
        <f>ROUND(L220*K220,2)</f>
        <v>0</v>
      </c>
      <c r="O220" s="222"/>
      <c r="P220" s="222"/>
      <c r="Q220" s="222"/>
      <c r="R220" s="143"/>
      <c r="T220" s="144" t="s">
        <v>5</v>
      </c>
      <c r="U220" s="41" t="s">
        <v>50</v>
      </c>
      <c r="V220" s="145">
        <v>6.0000000000000001E-3</v>
      </c>
      <c r="W220" s="145">
        <f>V220*K220</f>
        <v>14.904792</v>
      </c>
      <c r="X220" s="145">
        <v>0</v>
      </c>
      <c r="Y220" s="145">
        <f>X220*K220</f>
        <v>0</v>
      </c>
      <c r="Z220" s="145">
        <v>0</v>
      </c>
      <c r="AA220" s="146">
        <f>Z220*K220</f>
        <v>0</v>
      </c>
      <c r="AR220" s="18" t="s">
        <v>148</v>
      </c>
      <c r="AT220" s="18" t="s">
        <v>144</v>
      </c>
      <c r="AU220" s="18" t="s">
        <v>106</v>
      </c>
      <c r="AY220" s="18" t="s">
        <v>143</v>
      </c>
      <c r="BE220" s="147">
        <f>IF(U220="základní",N220,0)</f>
        <v>0</v>
      </c>
      <c r="BF220" s="147">
        <f>IF(U220="snížená",N220,0)</f>
        <v>0</v>
      </c>
      <c r="BG220" s="147">
        <f>IF(U220="zákl. přenesená",N220,0)</f>
        <v>0</v>
      </c>
      <c r="BH220" s="147">
        <f>IF(U220="sníž. přenesená",N220,0)</f>
        <v>0</v>
      </c>
      <c r="BI220" s="147">
        <f>IF(U220="nulová",N220,0)</f>
        <v>0</v>
      </c>
      <c r="BJ220" s="18" t="s">
        <v>24</v>
      </c>
      <c r="BK220" s="147">
        <f>ROUND(L220*K220,2)</f>
        <v>0</v>
      </c>
      <c r="BL220" s="18" t="s">
        <v>148</v>
      </c>
      <c r="BM220" s="18" t="s">
        <v>460</v>
      </c>
    </row>
    <row r="221" spans="2:65" s="10" customFormat="1" ht="22.5" customHeight="1">
      <c r="B221" s="148"/>
      <c r="C221" s="149"/>
      <c r="D221" s="149"/>
      <c r="E221" s="150" t="s">
        <v>5</v>
      </c>
      <c r="F221" s="223" t="s">
        <v>546</v>
      </c>
      <c r="G221" s="224"/>
      <c r="H221" s="224"/>
      <c r="I221" s="224"/>
      <c r="J221" s="149"/>
      <c r="K221" s="151">
        <v>2484.1320000000001</v>
      </c>
      <c r="L221" s="149"/>
      <c r="M221" s="149"/>
      <c r="N221" s="149"/>
      <c r="O221" s="149"/>
      <c r="P221" s="149"/>
      <c r="Q221" s="149"/>
      <c r="R221" s="152"/>
      <c r="T221" s="153"/>
      <c r="U221" s="149"/>
      <c r="V221" s="149"/>
      <c r="W221" s="149"/>
      <c r="X221" s="149"/>
      <c r="Y221" s="149"/>
      <c r="Z221" s="149"/>
      <c r="AA221" s="154"/>
      <c r="AT221" s="155" t="s">
        <v>151</v>
      </c>
      <c r="AU221" s="155" t="s">
        <v>106</v>
      </c>
      <c r="AV221" s="10" t="s">
        <v>106</v>
      </c>
      <c r="AW221" s="10" t="s">
        <v>39</v>
      </c>
      <c r="AX221" s="10" t="s">
        <v>24</v>
      </c>
      <c r="AY221" s="155" t="s">
        <v>143</v>
      </c>
    </row>
    <row r="222" spans="2:65" s="1" customFormat="1" ht="31.5" customHeight="1">
      <c r="B222" s="138"/>
      <c r="C222" s="139" t="s">
        <v>471</v>
      </c>
      <c r="D222" s="139" t="s">
        <v>144</v>
      </c>
      <c r="E222" s="140" t="s">
        <v>463</v>
      </c>
      <c r="F222" s="221" t="s">
        <v>464</v>
      </c>
      <c r="G222" s="221"/>
      <c r="H222" s="221"/>
      <c r="I222" s="221"/>
      <c r="J222" s="141" t="s">
        <v>240</v>
      </c>
      <c r="K222" s="142">
        <v>177.43799999999999</v>
      </c>
      <c r="L222" s="222"/>
      <c r="M222" s="222"/>
      <c r="N222" s="222">
        <f>ROUND(L222*K222,2)</f>
        <v>0</v>
      </c>
      <c r="O222" s="222"/>
      <c r="P222" s="222"/>
      <c r="Q222" s="222"/>
      <c r="R222" s="143"/>
      <c r="T222" s="144" t="s">
        <v>5</v>
      </c>
      <c r="U222" s="41" t="s">
        <v>50</v>
      </c>
      <c r="V222" s="145">
        <v>0</v>
      </c>
      <c r="W222" s="145">
        <f>V222*K222</f>
        <v>0</v>
      </c>
      <c r="X222" s="145">
        <v>0</v>
      </c>
      <c r="Y222" s="145">
        <f>X222*K222</f>
        <v>0</v>
      </c>
      <c r="Z222" s="145">
        <v>0</v>
      </c>
      <c r="AA222" s="146">
        <f>Z222*K222</f>
        <v>0</v>
      </c>
      <c r="AR222" s="18" t="s">
        <v>148</v>
      </c>
      <c r="AT222" s="18" t="s">
        <v>144</v>
      </c>
      <c r="AU222" s="18" t="s">
        <v>106</v>
      </c>
      <c r="AY222" s="18" t="s">
        <v>143</v>
      </c>
      <c r="BE222" s="147">
        <f>IF(U222="základní",N222,0)</f>
        <v>0</v>
      </c>
      <c r="BF222" s="147">
        <f>IF(U222="snížená",N222,0)</f>
        <v>0</v>
      </c>
      <c r="BG222" s="147">
        <f>IF(U222="zákl. přenesená",N222,0)</f>
        <v>0</v>
      </c>
      <c r="BH222" s="147">
        <f>IF(U222="sníž. přenesená",N222,0)</f>
        <v>0</v>
      </c>
      <c r="BI222" s="147">
        <f>IF(U222="nulová",N222,0)</f>
        <v>0</v>
      </c>
      <c r="BJ222" s="18" t="s">
        <v>24</v>
      </c>
      <c r="BK222" s="147">
        <f>ROUND(L222*K222,2)</f>
        <v>0</v>
      </c>
      <c r="BL222" s="18" t="s">
        <v>148</v>
      </c>
      <c r="BM222" s="18" t="s">
        <v>465</v>
      </c>
    </row>
    <row r="223" spans="2:65" s="1" customFormat="1" ht="31.5" customHeight="1">
      <c r="B223" s="138"/>
      <c r="C223" s="139" t="s">
        <v>475</v>
      </c>
      <c r="D223" s="139" t="s">
        <v>144</v>
      </c>
      <c r="E223" s="140" t="s">
        <v>467</v>
      </c>
      <c r="F223" s="221" t="s">
        <v>468</v>
      </c>
      <c r="G223" s="221"/>
      <c r="H223" s="221"/>
      <c r="I223" s="221"/>
      <c r="J223" s="141" t="s">
        <v>180</v>
      </c>
      <c r="K223" s="142">
        <v>17.847999999999999</v>
      </c>
      <c r="L223" s="222"/>
      <c r="M223" s="222"/>
      <c r="N223" s="222">
        <f>ROUND(L223*K223,2)</f>
        <v>0</v>
      </c>
      <c r="O223" s="222"/>
      <c r="P223" s="222"/>
      <c r="Q223" s="222"/>
      <c r="R223" s="143"/>
      <c r="T223" s="144" t="s">
        <v>5</v>
      </c>
      <c r="U223" s="41" t="s">
        <v>50</v>
      </c>
      <c r="V223" s="145">
        <v>4.9960000000000004</v>
      </c>
      <c r="W223" s="145">
        <f>V223*K223</f>
        <v>89.168608000000006</v>
      </c>
      <c r="X223" s="145">
        <v>0</v>
      </c>
      <c r="Y223" s="145">
        <f>X223*K223</f>
        <v>0</v>
      </c>
      <c r="Z223" s="145">
        <v>1.05</v>
      </c>
      <c r="AA223" s="146">
        <f>Z223*K223</f>
        <v>18.740400000000001</v>
      </c>
      <c r="AR223" s="18" t="s">
        <v>148</v>
      </c>
      <c r="AT223" s="18" t="s">
        <v>144</v>
      </c>
      <c r="AU223" s="18" t="s">
        <v>106</v>
      </c>
      <c r="AY223" s="18" t="s">
        <v>143</v>
      </c>
      <c r="BE223" s="147">
        <f>IF(U223="základní",N223,0)</f>
        <v>0</v>
      </c>
      <c r="BF223" s="147">
        <f>IF(U223="snížená",N223,0)</f>
        <v>0</v>
      </c>
      <c r="BG223" s="147">
        <f>IF(U223="zákl. přenesená",N223,0)</f>
        <v>0</v>
      </c>
      <c r="BH223" s="147">
        <f>IF(U223="sníž. přenesená",N223,0)</f>
        <v>0</v>
      </c>
      <c r="BI223" s="147">
        <f>IF(U223="nulová",N223,0)</f>
        <v>0</v>
      </c>
      <c r="BJ223" s="18" t="s">
        <v>24</v>
      </c>
      <c r="BK223" s="147">
        <f>ROUND(L223*K223,2)</f>
        <v>0</v>
      </c>
      <c r="BL223" s="18" t="s">
        <v>148</v>
      </c>
      <c r="BM223" s="18" t="s">
        <v>469</v>
      </c>
    </row>
    <row r="224" spans="2:65" s="10" customFormat="1" ht="31.5" customHeight="1">
      <c r="B224" s="148"/>
      <c r="C224" s="149"/>
      <c r="D224" s="149"/>
      <c r="E224" s="150" t="s">
        <v>5</v>
      </c>
      <c r="F224" s="223" t="s">
        <v>547</v>
      </c>
      <c r="G224" s="224"/>
      <c r="H224" s="224"/>
      <c r="I224" s="224"/>
      <c r="J224" s="149"/>
      <c r="K224" s="151">
        <v>17.847999999999999</v>
      </c>
      <c r="L224" s="149"/>
      <c r="M224" s="149"/>
      <c r="N224" s="149"/>
      <c r="O224" s="149"/>
      <c r="P224" s="149"/>
      <c r="Q224" s="149"/>
      <c r="R224" s="152"/>
      <c r="T224" s="153"/>
      <c r="U224" s="149"/>
      <c r="V224" s="149"/>
      <c r="W224" s="149"/>
      <c r="X224" s="149"/>
      <c r="Y224" s="149"/>
      <c r="Z224" s="149"/>
      <c r="AA224" s="154"/>
      <c r="AT224" s="155" t="s">
        <v>151</v>
      </c>
      <c r="AU224" s="155" t="s">
        <v>106</v>
      </c>
      <c r="AV224" s="10" t="s">
        <v>106</v>
      </c>
      <c r="AW224" s="10" t="s">
        <v>39</v>
      </c>
      <c r="AX224" s="10" t="s">
        <v>24</v>
      </c>
      <c r="AY224" s="155" t="s">
        <v>143</v>
      </c>
    </row>
    <row r="225" spans="2:65" s="1" customFormat="1" ht="31.5" customHeight="1">
      <c r="B225" s="138"/>
      <c r="C225" s="139" t="s">
        <v>479</v>
      </c>
      <c r="D225" s="139" t="s">
        <v>144</v>
      </c>
      <c r="E225" s="140" t="s">
        <v>472</v>
      </c>
      <c r="F225" s="221" t="s">
        <v>473</v>
      </c>
      <c r="G225" s="221"/>
      <c r="H225" s="221"/>
      <c r="I225" s="221"/>
      <c r="J225" s="141" t="s">
        <v>167</v>
      </c>
      <c r="K225" s="142">
        <v>42</v>
      </c>
      <c r="L225" s="222"/>
      <c r="M225" s="222"/>
      <c r="N225" s="222">
        <f>ROUND(L225*K225,2)</f>
        <v>0</v>
      </c>
      <c r="O225" s="222"/>
      <c r="P225" s="222"/>
      <c r="Q225" s="222"/>
      <c r="R225" s="143"/>
      <c r="T225" s="144" t="s">
        <v>5</v>
      </c>
      <c r="U225" s="41" t="s">
        <v>50</v>
      </c>
      <c r="V225" s="145">
        <v>0.64300000000000002</v>
      </c>
      <c r="W225" s="145">
        <f>V225*K225</f>
        <v>27.006</v>
      </c>
      <c r="X225" s="145">
        <v>0</v>
      </c>
      <c r="Y225" s="145">
        <f>X225*K225</f>
        <v>0</v>
      </c>
      <c r="Z225" s="145">
        <v>0.08</v>
      </c>
      <c r="AA225" s="146">
        <f>Z225*K225</f>
        <v>3.36</v>
      </c>
      <c r="AR225" s="18" t="s">
        <v>148</v>
      </c>
      <c r="AT225" s="18" t="s">
        <v>144</v>
      </c>
      <c r="AU225" s="18" t="s">
        <v>106</v>
      </c>
      <c r="AY225" s="18" t="s">
        <v>143</v>
      </c>
      <c r="BE225" s="147">
        <f>IF(U225="základní",N225,0)</f>
        <v>0</v>
      </c>
      <c r="BF225" s="147">
        <f>IF(U225="snížená",N225,0)</f>
        <v>0</v>
      </c>
      <c r="BG225" s="147">
        <f>IF(U225="zákl. přenesená",N225,0)</f>
        <v>0</v>
      </c>
      <c r="BH225" s="147">
        <f>IF(U225="sníž. přenesená",N225,0)</f>
        <v>0</v>
      </c>
      <c r="BI225" s="147">
        <f>IF(U225="nulová",N225,0)</f>
        <v>0</v>
      </c>
      <c r="BJ225" s="18" t="s">
        <v>24</v>
      </c>
      <c r="BK225" s="147">
        <f>ROUND(L225*K225,2)</f>
        <v>0</v>
      </c>
      <c r="BL225" s="18" t="s">
        <v>148</v>
      </c>
      <c r="BM225" s="18" t="s">
        <v>474</v>
      </c>
    </row>
    <row r="226" spans="2:65" s="1" customFormat="1" ht="22.5" customHeight="1">
      <c r="B226" s="138"/>
      <c r="C226" s="139" t="s">
        <v>483</v>
      </c>
      <c r="D226" s="139" t="s">
        <v>144</v>
      </c>
      <c r="E226" s="140" t="s">
        <v>480</v>
      </c>
      <c r="F226" s="221" t="s">
        <v>481</v>
      </c>
      <c r="G226" s="221"/>
      <c r="H226" s="221"/>
      <c r="I226" s="221"/>
      <c r="J226" s="141" t="s">
        <v>167</v>
      </c>
      <c r="K226" s="142">
        <v>187.8</v>
      </c>
      <c r="L226" s="222"/>
      <c r="M226" s="222"/>
      <c r="N226" s="222">
        <f>ROUND(L226*K226,2)</f>
        <v>0</v>
      </c>
      <c r="O226" s="222"/>
      <c r="P226" s="222"/>
      <c r="Q226" s="222"/>
      <c r="R226" s="143"/>
      <c r="T226" s="144" t="s">
        <v>5</v>
      </c>
      <c r="U226" s="41" t="s">
        <v>50</v>
      </c>
      <c r="V226" s="145">
        <v>0.64300000000000002</v>
      </c>
      <c r="W226" s="145">
        <f>V226*K226</f>
        <v>120.75540000000001</v>
      </c>
      <c r="X226" s="145">
        <v>0</v>
      </c>
      <c r="Y226" s="145">
        <f>X226*K226</f>
        <v>0</v>
      </c>
      <c r="Z226" s="145">
        <v>0.32</v>
      </c>
      <c r="AA226" s="146">
        <f>Z226*K226</f>
        <v>60.096000000000004</v>
      </c>
      <c r="AR226" s="18" t="s">
        <v>148</v>
      </c>
      <c r="AT226" s="18" t="s">
        <v>144</v>
      </c>
      <c r="AU226" s="18" t="s">
        <v>106</v>
      </c>
      <c r="AY226" s="18" t="s">
        <v>143</v>
      </c>
      <c r="BE226" s="147">
        <f>IF(U226="základní",N226,0)</f>
        <v>0</v>
      </c>
      <c r="BF226" s="147">
        <f>IF(U226="snížená",N226,0)</f>
        <v>0</v>
      </c>
      <c r="BG226" s="147">
        <f>IF(U226="zákl. přenesená",N226,0)</f>
        <v>0</v>
      </c>
      <c r="BH226" s="147">
        <f>IF(U226="sníž. přenesená",N226,0)</f>
        <v>0</v>
      </c>
      <c r="BI226" s="147">
        <f>IF(U226="nulová",N226,0)</f>
        <v>0</v>
      </c>
      <c r="BJ226" s="18" t="s">
        <v>24</v>
      </c>
      <c r="BK226" s="147">
        <f>ROUND(L226*K226,2)</f>
        <v>0</v>
      </c>
      <c r="BL226" s="18" t="s">
        <v>148</v>
      </c>
      <c r="BM226" s="18" t="s">
        <v>482</v>
      </c>
    </row>
    <row r="227" spans="2:65" s="9" customFormat="1" ht="29.85" customHeight="1">
      <c r="B227" s="127"/>
      <c r="C227" s="128"/>
      <c r="D227" s="137" t="s">
        <v>126</v>
      </c>
      <c r="E227" s="137"/>
      <c r="F227" s="137"/>
      <c r="G227" s="137"/>
      <c r="H227" s="137"/>
      <c r="I227" s="137"/>
      <c r="J227" s="137"/>
      <c r="K227" s="137"/>
      <c r="L227" s="137"/>
      <c r="M227" s="137"/>
      <c r="N227" s="237">
        <f>BK227</f>
        <v>0</v>
      </c>
      <c r="O227" s="238"/>
      <c r="P227" s="238"/>
      <c r="Q227" s="238"/>
      <c r="R227" s="130"/>
      <c r="T227" s="131"/>
      <c r="U227" s="128"/>
      <c r="V227" s="128"/>
      <c r="W227" s="132">
        <f>W228</f>
        <v>24.131568000000001</v>
      </c>
      <c r="X227" s="128"/>
      <c r="Y227" s="132">
        <f>Y228</f>
        <v>0</v>
      </c>
      <c r="Z227" s="128"/>
      <c r="AA227" s="133">
        <f>AA228</f>
        <v>0</v>
      </c>
      <c r="AR227" s="134" t="s">
        <v>24</v>
      </c>
      <c r="AT227" s="135" t="s">
        <v>84</v>
      </c>
      <c r="AU227" s="135" t="s">
        <v>24</v>
      </c>
      <c r="AY227" s="134" t="s">
        <v>143</v>
      </c>
      <c r="BK227" s="136">
        <f>BK228</f>
        <v>0</v>
      </c>
    </row>
    <row r="228" spans="2:65" s="1" customFormat="1" ht="22.5" customHeight="1">
      <c r="B228" s="138"/>
      <c r="C228" s="139" t="s">
        <v>487</v>
      </c>
      <c r="D228" s="139" t="s">
        <v>144</v>
      </c>
      <c r="E228" s="140" t="s">
        <v>484</v>
      </c>
      <c r="F228" s="221" t="s">
        <v>485</v>
      </c>
      <c r="G228" s="221"/>
      <c r="H228" s="221"/>
      <c r="I228" s="221"/>
      <c r="J228" s="141" t="s">
        <v>240</v>
      </c>
      <c r="K228" s="142">
        <v>177.43799999999999</v>
      </c>
      <c r="L228" s="222"/>
      <c r="M228" s="222"/>
      <c r="N228" s="222">
        <f>ROUND(L228*K228,2)</f>
        <v>0</v>
      </c>
      <c r="O228" s="222"/>
      <c r="P228" s="222"/>
      <c r="Q228" s="222"/>
      <c r="R228" s="143"/>
      <c r="T228" s="144" t="s">
        <v>5</v>
      </c>
      <c r="U228" s="41" t="s">
        <v>50</v>
      </c>
      <c r="V228" s="145">
        <v>0.13600000000000001</v>
      </c>
      <c r="W228" s="145">
        <f>V228*K228</f>
        <v>24.131568000000001</v>
      </c>
      <c r="X228" s="145">
        <v>0</v>
      </c>
      <c r="Y228" s="145">
        <f>X228*K228</f>
        <v>0</v>
      </c>
      <c r="Z228" s="145">
        <v>0</v>
      </c>
      <c r="AA228" s="146">
        <f>Z228*K228</f>
        <v>0</v>
      </c>
      <c r="AR228" s="18" t="s">
        <v>148</v>
      </c>
      <c r="AT228" s="18" t="s">
        <v>144</v>
      </c>
      <c r="AU228" s="18" t="s">
        <v>106</v>
      </c>
      <c r="AY228" s="18" t="s">
        <v>143</v>
      </c>
      <c r="BE228" s="147">
        <f>IF(U228="základní",N228,0)</f>
        <v>0</v>
      </c>
      <c r="BF228" s="147">
        <f>IF(U228="snížená",N228,0)</f>
        <v>0</v>
      </c>
      <c r="BG228" s="147">
        <f>IF(U228="zákl. přenesená",N228,0)</f>
        <v>0</v>
      </c>
      <c r="BH228" s="147">
        <f>IF(U228="sníž. přenesená",N228,0)</f>
        <v>0</v>
      </c>
      <c r="BI228" s="147">
        <f>IF(U228="nulová",N228,0)</f>
        <v>0</v>
      </c>
      <c r="BJ228" s="18" t="s">
        <v>24</v>
      </c>
      <c r="BK228" s="147">
        <f>ROUND(L228*K228,2)</f>
        <v>0</v>
      </c>
      <c r="BL228" s="18" t="s">
        <v>148</v>
      </c>
      <c r="BM228" s="18" t="s">
        <v>486</v>
      </c>
    </row>
    <row r="229" spans="2:65" s="9" customFormat="1" ht="29.85" customHeight="1">
      <c r="B229" s="127"/>
      <c r="C229" s="128"/>
      <c r="D229" s="137" t="s">
        <v>127</v>
      </c>
      <c r="E229" s="137"/>
      <c r="F229" s="137"/>
      <c r="G229" s="137"/>
      <c r="H229" s="137"/>
      <c r="I229" s="137"/>
      <c r="J229" s="137"/>
      <c r="K229" s="137"/>
      <c r="L229" s="137"/>
      <c r="M229" s="137"/>
      <c r="N229" s="237">
        <f>BK229</f>
        <v>0</v>
      </c>
      <c r="O229" s="238"/>
      <c r="P229" s="238"/>
      <c r="Q229" s="238"/>
      <c r="R229" s="130"/>
      <c r="T229" s="131"/>
      <c r="U229" s="128"/>
      <c r="V229" s="128"/>
      <c r="W229" s="132">
        <f>W230</f>
        <v>398.76232000000005</v>
      </c>
      <c r="X229" s="128"/>
      <c r="Y229" s="132">
        <f>Y230</f>
        <v>0</v>
      </c>
      <c r="Z229" s="128"/>
      <c r="AA229" s="133">
        <f>AA230</f>
        <v>0</v>
      </c>
      <c r="AR229" s="134" t="s">
        <v>24</v>
      </c>
      <c r="AT229" s="135" t="s">
        <v>84</v>
      </c>
      <c r="AU229" s="135" t="s">
        <v>24</v>
      </c>
      <c r="AY229" s="134" t="s">
        <v>143</v>
      </c>
      <c r="BK229" s="136">
        <f>BK230</f>
        <v>0</v>
      </c>
    </row>
    <row r="230" spans="2:65" s="1" customFormat="1" ht="31.5" customHeight="1">
      <c r="B230" s="138"/>
      <c r="C230" s="139" t="s">
        <v>548</v>
      </c>
      <c r="D230" s="139" t="s">
        <v>144</v>
      </c>
      <c r="E230" s="140" t="s">
        <v>488</v>
      </c>
      <c r="F230" s="221" t="s">
        <v>489</v>
      </c>
      <c r="G230" s="221"/>
      <c r="H230" s="221"/>
      <c r="I230" s="221"/>
      <c r="J230" s="141" t="s">
        <v>240</v>
      </c>
      <c r="K230" s="142">
        <v>269.43400000000003</v>
      </c>
      <c r="L230" s="222"/>
      <c r="M230" s="222"/>
      <c r="N230" s="222">
        <f>ROUND(L230*K230,2)</f>
        <v>0</v>
      </c>
      <c r="O230" s="222"/>
      <c r="P230" s="222"/>
      <c r="Q230" s="222"/>
      <c r="R230" s="143"/>
      <c r="T230" s="144" t="s">
        <v>5</v>
      </c>
      <c r="U230" s="161" t="s">
        <v>50</v>
      </c>
      <c r="V230" s="162">
        <v>1.48</v>
      </c>
      <c r="W230" s="162">
        <f>V230*K230</f>
        <v>398.76232000000005</v>
      </c>
      <c r="X230" s="162">
        <v>0</v>
      </c>
      <c r="Y230" s="162">
        <f>X230*K230</f>
        <v>0</v>
      </c>
      <c r="Z230" s="162">
        <v>0</v>
      </c>
      <c r="AA230" s="163">
        <f>Z230*K230</f>
        <v>0</v>
      </c>
      <c r="AR230" s="18" t="s">
        <v>148</v>
      </c>
      <c r="AT230" s="18" t="s">
        <v>144</v>
      </c>
      <c r="AU230" s="18" t="s">
        <v>106</v>
      </c>
      <c r="AY230" s="18" t="s">
        <v>143</v>
      </c>
      <c r="BE230" s="147">
        <f>IF(U230="základní",N230,0)</f>
        <v>0</v>
      </c>
      <c r="BF230" s="147">
        <f>IF(U230="snížená",N230,0)</f>
        <v>0</v>
      </c>
      <c r="BG230" s="147">
        <f>IF(U230="zákl. přenesená",N230,0)</f>
        <v>0</v>
      </c>
      <c r="BH230" s="147">
        <f>IF(U230="sníž. přenesená",N230,0)</f>
        <v>0</v>
      </c>
      <c r="BI230" s="147">
        <f>IF(U230="nulová",N230,0)</f>
        <v>0</v>
      </c>
      <c r="BJ230" s="18" t="s">
        <v>24</v>
      </c>
      <c r="BK230" s="147">
        <f>ROUND(L230*K230,2)</f>
        <v>0</v>
      </c>
      <c r="BL230" s="18" t="s">
        <v>148</v>
      </c>
      <c r="BM230" s="18" t="s">
        <v>490</v>
      </c>
    </row>
    <row r="231" spans="2:65" s="1" customFormat="1" ht="6.95" customHeight="1">
      <c r="B231" s="56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8"/>
    </row>
  </sheetData>
  <mergeCells count="334">
    <mergeCell ref="H1:K1"/>
    <mergeCell ref="S2:AC2"/>
    <mergeCell ref="F230:I230"/>
    <mergeCell ref="L230:M230"/>
    <mergeCell ref="N230:Q230"/>
    <mergeCell ref="N117:Q117"/>
    <mergeCell ref="N118:Q118"/>
    <mergeCell ref="N119:Q119"/>
    <mergeCell ref="N157:Q157"/>
    <mergeCell ref="N163:Q163"/>
    <mergeCell ref="N165:Q165"/>
    <mergeCell ref="N216:Q216"/>
    <mergeCell ref="N227:Q227"/>
    <mergeCell ref="N229:Q229"/>
    <mergeCell ref="F224:I224"/>
    <mergeCell ref="F225:I225"/>
    <mergeCell ref="L225:M225"/>
    <mergeCell ref="N225:Q225"/>
    <mergeCell ref="F226:I226"/>
    <mergeCell ref="L226:M226"/>
    <mergeCell ref="N226:Q226"/>
    <mergeCell ref="F228:I228"/>
    <mergeCell ref="L228:M228"/>
    <mergeCell ref="N228:Q228"/>
    <mergeCell ref="F220:I220"/>
    <mergeCell ref="L220:M220"/>
    <mergeCell ref="N220:Q220"/>
    <mergeCell ref="F221:I221"/>
    <mergeCell ref="F222:I222"/>
    <mergeCell ref="L222:M222"/>
    <mergeCell ref="N222:Q222"/>
    <mergeCell ref="F223:I223"/>
    <mergeCell ref="L223:M223"/>
    <mergeCell ref="N223:Q223"/>
    <mergeCell ref="F215:I215"/>
    <mergeCell ref="L215:M215"/>
    <mergeCell ref="N215:Q215"/>
    <mergeCell ref="F217:I217"/>
    <mergeCell ref="L217:M217"/>
    <mergeCell ref="N217:Q217"/>
    <mergeCell ref="F218:I218"/>
    <mergeCell ref="F219:I219"/>
    <mergeCell ref="L219:M219"/>
    <mergeCell ref="N219:Q219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69:I169"/>
    <mergeCell ref="L169:M169"/>
    <mergeCell ref="N169:Q169"/>
    <mergeCell ref="F170:I170"/>
    <mergeCell ref="L170:M170"/>
    <mergeCell ref="N170:Q170"/>
    <mergeCell ref="F171:I171"/>
    <mergeCell ref="F172:I172"/>
    <mergeCell ref="L172:M172"/>
    <mergeCell ref="N172:Q172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59:I159"/>
    <mergeCell ref="F160:I160"/>
    <mergeCell ref="L160:M160"/>
    <mergeCell ref="N160:Q160"/>
    <mergeCell ref="F161:I161"/>
    <mergeCell ref="F162:I162"/>
    <mergeCell ref="F164:I164"/>
    <mergeCell ref="L164:M164"/>
    <mergeCell ref="N164:Q164"/>
    <mergeCell ref="F155:I155"/>
    <mergeCell ref="L155:M155"/>
    <mergeCell ref="N155:Q155"/>
    <mergeCell ref="F156:I156"/>
    <mergeCell ref="L156:M156"/>
    <mergeCell ref="N156:Q156"/>
    <mergeCell ref="F158:I158"/>
    <mergeCell ref="L158:M158"/>
    <mergeCell ref="N158:Q158"/>
    <mergeCell ref="F150:I150"/>
    <mergeCell ref="L150:M150"/>
    <mergeCell ref="N150:Q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45:I145"/>
    <mergeCell ref="F146:I146"/>
    <mergeCell ref="F147:I147"/>
    <mergeCell ref="L147:M147"/>
    <mergeCell ref="N147:Q147"/>
    <mergeCell ref="F148:I148"/>
    <mergeCell ref="F149:I149"/>
    <mergeCell ref="L149:M149"/>
    <mergeCell ref="N149:Q149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24:I124"/>
    <mergeCell ref="L124:M124"/>
    <mergeCell ref="N124:Q124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20:I120"/>
    <mergeCell ref="L120:M120"/>
    <mergeCell ref="N120:Q120"/>
    <mergeCell ref="F121:I121"/>
    <mergeCell ref="F122:I122"/>
    <mergeCell ref="L122:M122"/>
    <mergeCell ref="N122:Q122"/>
    <mergeCell ref="F123:I123"/>
    <mergeCell ref="L123:M123"/>
    <mergeCell ref="N123:Q123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1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01 - Stoka A a A1</vt:lpstr>
      <vt:lpstr>SO 02 - Stoka B</vt:lpstr>
      <vt:lpstr>'Rekapitulace stavby'!Názvy_tisku</vt:lpstr>
      <vt:lpstr>'SO 01 - Stoka A a A1'!Názvy_tisku</vt:lpstr>
      <vt:lpstr>'SO 02 - Stoka B'!Názvy_tisku</vt:lpstr>
      <vt:lpstr>'Rekapitulace stavby'!Oblast_tisku</vt:lpstr>
      <vt:lpstr>'SO 01 - Stoka A a A1'!Oblast_tisku</vt:lpstr>
      <vt:lpstr>'SO 02 - Stoka B'!Oblast_tisku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VASEK-HP\Vašek</dc:creator>
  <cp:lastModifiedBy>Vašek</cp:lastModifiedBy>
  <dcterms:created xsi:type="dcterms:W3CDTF">2017-12-13T11:36:00Z</dcterms:created>
  <dcterms:modified xsi:type="dcterms:W3CDTF">2017-12-13T17:36:10Z</dcterms:modified>
</cp:coreProperties>
</file>