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11445"/>
  </bookViews>
  <sheets>
    <sheet name="Rekapitulace stavby" sheetId="1" r:id="rId1"/>
    <sheet name="1011 - Hrubé česle" sheetId="2" r:id="rId2"/>
    <sheet name="1012 - Lapák písku" sheetId="3" r:id="rId3"/>
    <sheet name="1013 - Jímka pro odvod.písku" sheetId="4" r:id="rId4"/>
    <sheet name="1014 - Šachta pro obtok.ČOV" sheetId="5" r:id="rId5"/>
    <sheet name="102 - DSO-01.2 Podzemní nádrže" sheetId="6" r:id="rId6"/>
    <sheet name="103 - Nadzemní objekt" sheetId="7" r:id="rId7"/>
    <sheet name="104 - DSO-01.4 Stavební EI" sheetId="8" r:id="rId8"/>
    <sheet name="105 - DSO-01.5 Terénní úpravy" sheetId="9" r:id="rId9"/>
    <sheet name="106 - DSO-01.6 Oplocení ČOV" sheetId="10" r:id="rId10"/>
    <sheet name="107 - DSO-01.7 Komunikace" sheetId="11" r:id="rId11"/>
    <sheet name="1081 - Přípojka NN" sheetId="12" r:id="rId12"/>
    <sheet name="1082 - Příp.NN - Obnova povrchů" sheetId="13" r:id="rId13"/>
    <sheet name="109 - DSO-01.9 Příp.vodovodní" sheetId="14" r:id="rId14"/>
    <sheet name="110 - DSO-01.10 Propoj.potrubí" sheetId="15" r:id="rId15"/>
    <sheet name="002 - SO 02 Účelová komunikace" sheetId="16" r:id="rId16"/>
    <sheet name="3011 - Stoka A - Kanalizace" sheetId="17" r:id="rId17"/>
    <sheet name="3012 - Stoka A - Obnova povrchů" sheetId="18" r:id="rId18"/>
    <sheet name="3021 - Stoka A1 - Kanalizace" sheetId="19" r:id="rId19"/>
    <sheet name="3022 - Stoka A1-Obnova povrchů" sheetId="20" r:id="rId20"/>
    <sheet name="3031 - Stoka A2 - Kanalizace" sheetId="21" r:id="rId21"/>
    <sheet name="3032 - Stoka A2-Obnova povrchů" sheetId="22" r:id="rId22"/>
    <sheet name="3041 - Stoka A3 - Kanalizace" sheetId="23" r:id="rId23"/>
    <sheet name="3042 - Stoka A3-Obnova povrchů" sheetId="24" r:id="rId24"/>
    <sheet name="3051 - Stoka A3-1 - Kanalizace" sheetId="25" r:id="rId25"/>
    <sheet name="3052 -Stoka A3-1-Obnova povrchů" sheetId="26" r:id="rId26"/>
    <sheet name="306 - Stoka A4" sheetId="27" r:id="rId27"/>
    <sheet name="307 - Stoka A5" sheetId="28" r:id="rId28"/>
    <sheet name="004 - PS-01 Stroj.technologie" sheetId="29" r:id="rId29"/>
    <sheet name="005 - PS-02, PS-03 Technol. EI" sheetId="30" r:id="rId30"/>
    <sheet name="006 - Vedlejší náklady" sheetId="31" r:id="rId31"/>
    <sheet name="007 - Ostatní náklady" sheetId="32" r:id="rId32"/>
    <sheet name="Pokyny pro vyplnění" sheetId="33" r:id="rId33"/>
  </sheets>
  <definedNames>
    <definedName name="_xlnm._FilterDatabase" localSheetId="15" hidden="1">'002 - SO 02 Účelová komunikace'!$C$83:$K$210</definedName>
    <definedName name="_xlnm._FilterDatabase" localSheetId="28" hidden="1">'004 - PS-01 Stroj.technologie'!$C$77:$K$108</definedName>
    <definedName name="_xlnm._FilterDatabase" localSheetId="29" hidden="1">'005 - PS-02, PS-03 Technol. EI'!$C$77:$K$87</definedName>
    <definedName name="_xlnm._FilterDatabase" localSheetId="30" hidden="1">'006 - Vedlejší náklady'!$C$76:$K$88</definedName>
    <definedName name="_xlnm._FilterDatabase" localSheetId="31" hidden="1">'007 - Ostatní náklady'!$C$77:$K$82</definedName>
    <definedName name="_xlnm._FilterDatabase" localSheetId="1" hidden="1">'1011 - Hrubé česle'!$C$96:$K$178</definedName>
    <definedName name="_xlnm._FilterDatabase" localSheetId="2" hidden="1">'1012 - Lapák písku'!$C$96:$K$198</definedName>
    <definedName name="_xlnm._FilterDatabase" localSheetId="3" hidden="1">'1013 - Jímka pro odvod.písku'!$C$95:$K$172</definedName>
    <definedName name="_xlnm._FilterDatabase" localSheetId="4" hidden="1">'1014 - Šachta pro obtok.ČOV'!$C$96:$K$184</definedName>
    <definedName name="_xlnm._FilterDatabase" localSheetId="5" hidden="1">'102 - DSO-01.2 Podzemní nádrže'!$C$89:$K$222</definedName>
    <definedName name="_xlnm._FilterDatabase" localSheetId="6" hidden="1">'103 - Nadzemní objekt'!$C$103:$K$527</definedName>
    <definedName name="_xlnm._FilterDatabase" localSheetId="7" hidden="1">'104 - DSO-01.4 Stavební EI'!$C$86:$K$199</definedName>
    <definedName name="_xlnm._FilterDatabase" localSheetId="8" hidden="1">'105 - DSO-01.5 Terénní úpravy'!$C$91:$K$369</definedName>
    <definedName name="_xlnm._FilterDatabase" localSheetId="9" hidden="1">'106 - DSO-01.6 Oplocení ČOV'!$C$85:$K$165</definedName>
    <definedName name="_xlnm._FilterDatabase" localSheetId="10" hidden="1">'107 - DSO-01.7 Komunikace'!$C$86:$K$120</definedName>
    <definedName name="_xlnm._FilterDatabase" localSheetId="11" hidden="1">'1081 - Přípojka NN'!$C$97:$K$235</definedName>
    <definedName name="_xlnm._FilterDatabase" localSheetId="12" hidden="1">'1082 - Příp.NN - Obnova povrchů'!$C$94:$K$165</definedName>
    <definedName name="_xlnm._FilterDatabase" localSheetId="13" hidden="1">'109 - DSO-01.9 Příp.vodovodní'!$C$90:$K$242</definedName>
    <definedName name="_xlnm._FilterDatabase" localSheetId="14" hidden="1">'110 - DSO-01.10 Propoj.potrubí'!$C$86:$K$187</definedName>
    <definedName name="_xlnm._FilterDatabase" localSheetId="16" hidden="1">'3011 - Stoka A - Kanalizace'!$C$95:$K$470</definedName>
    <definedName name="_xlnm._FilterDatabase" localSheetId="17" hidden="1">'3012 - Stoka A - Obnova povrchů'!$C$95:$K$245</definedName>
    <definedName name="_xlnm._FilterDatabase" localSheetId="18" hidden="1">'3021 - Stoka A1 - Kanalizace'!$C$95:$K$402</definedName>
    <definedName name="_xlnm._FilterDatabase" localSheetId="19" hidden="1">'3022 - Stoka A1-Obnova povrchů'!$C$95:$K$213</definedName>
    <definedName name="_xlnm._FilterDatabase" localSheetId="20" hidden="1">'3031 - Stoka A2 - Kanalizace'!$C$95:$K$412</definedName>
    <definedName name="_xlnm._FilterDatabase" localSheetId="21" hidden="1">'3032 - Stoka A2-Obnova povrchů'!$C$95:$K$213</definedName>
    <definedName name="_xlnm._FilterDatabase" localSheetId="22" hidden="1">'3041 - Stoka A3 - Kanalizace'!$C$95:$K$410</definedName>
    <definedName name="_xlnm._FilterDatabase" localSheetId="23" hidden="1">'3042 - Stoka A3-Obnova povrchů'!$C$95:$K$214</definedName>
    <definedName name="_xlnm._FilterDatabase" localSheetId="24" hidden="1">'3051 - Stoka A3-1 - Kanalizace'!$C$95:$K$364</definedName>
    <definedName name="_xlnm._FilterDatabase" localSheetId="25" hidden="1">'3052 -Stoka A3-1-Obnova povrchů'!$C$95:$K$214</definedName>
    <definedName name="_xlnm._FilterDatabase" localSheetId="26" hidden="1">'306 - Stoka A4'!$C$89:$K$207</definedName>
    <definedName name="_xlnm._FilterDatabase" localSheetId="27" hidden="1">'307 - Stoka A5'!$C$89:$K$206</definedName>
    <definedName name="_xlnm.Print_Titles" localSheetId="15">'002 - SO 02 Účelová komunikace'!$83:$83</definedName>
    <definedName name="_xlnm.Print_Titles" localSheetId="28">'004 - PS-01 Stroj.technologie'!$77:$77</definedName>
    <definedName name="_xlnm.Print_Titles" localSheetId="29">'005 - PS-02, PS-03 Technol. EI'!$77:$77</definedName>
    <definedName name="_xlnm.Print_Titles" localSheetId="30">'006 - Vedlejší náklady'!$76:$76</definedName>
    <definedName name="_xlnm.Print_Titles" localSheetId="31">'007 - Ostatní náklady'!$77:$77</definedName>
    <definedName name="_xlnm.Print_Titles" localSheetId="1">'1011 - Hrubé česle'!$96:$96</definedName>
    <definedName name="_xlnm.Print_Titles" localSheetId="2">'1012 - Lapák písku'!$96:$96</definedName>
    <definedName name="_xlnm.Print_Titles" localSheetId="3">'1013 - Jímka pro odvod.písku'!$95:$95</definedName>
    <definedName name="_xlnm.Print_Titles" localSheetId="4">'1014 - Šachta pro obtok.ČOV'!$96:$96</definedName>
    <definedName name="_xlnm.Print_Titles" localSheetId="5">'102 - DSO-01.2 Podzemní nádrže'!$89:$89</definedName>
    <definedName name="_xlnm.Print_Titles" localSheetId="6">'103 - Nadzemní objekt'!$103:$103</definedName>
    <definedName name="_xlnm.Print_Titles" localSheetId="7">'104 - DSO-01.4 Stavební EI'!$86:$86</definedName>
    <definedName name="_xlnm.Print_Titles" localSheetId="8">'105 - DSO-01.5 Terénní úpravy'!$91:$91</definedName>
    <definedName name="_xlnm.Print_Titles" localSheetId="9">'106 - DSO-01.6 Oplocení ČOV'!$85:$85</definedName>
    <definedName name="_xlnm.Print_Titles" localSheetId="10">'107 - DSO-01.7 Komunikace'!$86:$86</definedName>
    <definedName name="_xlnm.Print_Titles" localSheetId="11">'1081 - Přípojka NN'!$97:$97</definedName>
    <definedName name="_xlnm.Print_Titles" localSheetId="12">'1082 - Příp.NN - Obnova povrchů'!$94:$94</definedName>
    <definedName name="_xlnm.Print_Titles" localSheetId="13">'109 - DSO-01.9 Příp.vodovodní'!$90:$90</definedName>
    <definedName name="_xlnm.Print_Titles" localSheetId="14">'110 - DSO-01.10 Propoj.potrubí'!$86:$86</definedName>
    <definedName name="_xlnm.Print_Titles" localSheetId="16">'3011 - Stoka A - Kanalizace'!$95:$95</definedName>
    <definedName name="_xlnm.Print_Titles" localSheetId="17">'3012 - Stoka A - Obnova povrchů'!$95:$95</definedName>
    <definedName name="_xlnm.Print_Titles" localSheetId="18">'3021 - Stoka A1 - Kanalizace'!$95:$95</definedName>
    <definedName name="_xlnm.Print_Titles" localSheetId="19">'3022 - Stoka A1-Obnova povrchů'!$95:$95</definedName>
    <definedName name="_xlnm.Print_Titles" localSheetId="20">'3031 - Stoka A2 - Kanalizace'!$95:$95</definedName>
    <definedName name="_xlnm.Print_Titles" localSheetId="21">'3032 - Stoka A2-Obnova povrchů'!$95:$95</definedName>
    <definedName name="_xlnm.Print_Titles" localSheetId="22">'3041 - Stoka A3 - Kanalizace'!$95:$95</definedName>
    <definedName name="_xlnm.Print_Titles" localSheetId="23">'3042 - Stoka A3-Obnova povrchů'!$95:$95</definedName>
    <definedName name="_xlnm.Print_Titles" localSheetId="24">'3051 - Stoka A3-1 - Kanalizace'!$95:$95</definedName>
    <definedName name="_xlnm.Print_Titles" localSheetId="25">'3052 -Stoka A3-1-Obnova povrchů'!$95:$95</definedName>
    <definedName name="_xlnm.Print_Titles" localSheetId="26">'306 - Stoka A4'!$89:$89</definedName>
    <definedName name="_xlnm.Print_Titles" localSheetId="27">'307 - Stoka A5'!$89:$89</definedName>
    <definedName name="_xlnm.Print_Titles" localSheetId="0">'Rekapitulace stavby'!$49:$49</definedName>
    <definedName name="_xlnm.Print_Area" localSheetId="15">'002 - SO 02 Účelová komunikace'!$C$4:$J$36,'002 - SO 02 Účelová komunikace'!$C$42:$J$65,'002 - SO 02 Účelová komunikace'!$C$71:$K$210</definedName>
    <definedName name="_xlnm.Print_Area" localSheetId="28">'004 - PS-01 Stroj.technologie'!$C$4:$J$36,'004 - PS-01 Stroj.technologie'!$C$42:$J$59,'004 - PS-01 Stroj.technologie'!$C$65:$K$108</definedName>
    <definedName name="_xlnm.Print_Area" localSheetId="29">'005 - PS-02, PS-03 Technol. EI'!$C$4:$J$36,'005 - PS-02, PS-03 Technol. EI'!$C$42:$J$59,'005 - PS-02, PS-03 Technol. EI'!$C$65:$K$87</definedName>
    <definedName name="_xlnm.Print_Area" localSheetId="30">'006 - Vedlejší náklady'!$C$4:$J$36,'006 - Vedlejší náklady'!$C$42:$J$58,'006 - Vedlejší náklady'!$C$64:$K$88</definedName>
    <definedName name="_xlnm.Print_Area" localSheetId="31">'007 - Ostatní náklady'!$C$4:$J$36,'007 - Ostatní náklady'!$C$42:$J$59,'007 - Ostatní náklady'!$C$65:$K$82</definedName>
    <definedName name="_xlnm.Print_Area" localSheetId="1">'1011 - Hrubé česle'!$C$4:$J$40,'1011 - Hrubé česle'!$C$46:$J$74,'1011 - Hrubé česle'!$C$80:$K$178</definedName>
    <definedName name="_xlnm.Print_Area" localSheetId="2">'1012 - Lapák písku'!$C$4:$J$40,'1012 - Lapák písku'!$C$46:$J$74,'1012 - Lapák písku'!$C$80:$K$198</definedName>
    <definedName name="_xlnm.Print_Area" localSheetId="3">'1013 - Jímka pro odvod.písku'!$C$4:$J$40,'1013 - Jímka pro odvod.písku'!$C$46:$J$73,'1013 - Jímka pro odvod.písku'!$C$79:$K$172</definedName>
    <definedName name="_xlnm.Print_Area" localSheetId="4">'1014 - Šachta pro obtok.ČOV'!$C$4:$J$40,'1014 - Šachta pro obtok.ČOV'!$C$46:$J$74,'1014 - Šachta pro obtok.ČOV'!$C$80:$K$184</definedName>
    <definedName name="_xlnm.Print_Area" localSheetId="5">'102 - DSO-01.2 Podzemní nádrže'!$C$4:$J$38,'102 - DSO-01.2 Podzemní nádrže'!$C$44:$J$69,'102 - DSO-01.2 Podzemní nádrže'!$C$75:$K$222</definedName>
    <definedName name="_xlnm.Print_Area" localSheetId="6">'103 - Nadzemní objekt'!$C$4:$J$38,'103 - Nadzemní objekt'!$C$44:$J$83,'103 - Nadzemní objekt'!$C$89:$K$527</definedName>
    <definedName name="_xlnm.Print_Area" localSheetId="7">'104 - DSO-01.4 Stavební EI'!$C$4:$J$38,'104 - DSO-01.4 Stavební EI'!$C$44:$J$66,'104 - DSO-01.4 Stavební EI'!$C$72:$K$199</definedName>
    <definedName name="_xlnm.Print_Area" localSheetId="8">'105 - DSO-01.5 Terénní úpravy'!$C$4:$J$38,'105 - DSO-01.5 Terénní úpravy'!$C$44:$J$71,'105 - DSO-01.5 Terénní úpravy'!$C$77:$K$369</definedName>
    <definedName name="_xlnm.Print_Area" localSheetId="9">'106 - DSO-01.6 Oplocení ČOV'!$C$4:$J$38,'106 - DSO-01.6 Oplocení ČOV'!$C$44:$J$65,'106 - DSO-01.6 Oplocení ČOV'!$C$71:$K$165</definedName>
    <definedName name="_xlnm.Print_Area" localSheetId="10">'107 - DSO-01.7 Komunikace'!$C$4:$J$38,'107 - DSO-01.7 Komunikace'!$C$44:$J$66,'107 - DSO-01.7 Komunikace'!$C$72:$K$120</definedName>
    <definedName name="_xlnm.Print_Area" localSheetId="11">'1081 - Přípojka NN'!$C$4:$J$40,'1081 - Přípojka NN'!$C$46:$J$75,'1081 - Přípojka NN'!$C$81:$K$235</definedName>
    <definedName name="_xlnm.Print_Area" localSheetId="12">'1082 - Příp.NN - Obnova povrchů'!$C$4:$J$40,'1082 - Příp.NN - Obnova povrchů'!$C$46:$J$72,'1082 - Příp.NN - Obnova povrchů'!$C$78:$K$165</definedName>
    <definedName name="_xlnm.Print_Area" localSheetId="13">'109 - DSO-01.9 Příp.vodovodní'!$C$4:$J$38,'109 - DSO-01.9 Příp.vodovodní'!$C$44:$J$70,'109 - DSO-01.9 Příp.vodovodní'!$C$76:$K$242</definedName>
    <definedName name="_xlnm.Print_Area" localSheetId="14">'110 - DSO-01.10 Propoj.potrubí'!$C$4:$J$38,'110 - DSO-01.10 Propoj.potrubí'!$C$44:$J$66,'110 - DSO-01.10 Propoj.potrubí'!$C$72:$K$187</definedName>
    <definedName name="_xlnm.Print_Area" localSheetId="16">'3011 - Stoka A - Kanalizace'!$C$4:$J$40,'3011 - Stoka A - Kanalizace'!$C$46:$J$73,'3011 - Stoka A - Kanalizace'!$C$79:$K$470</definedName>
    <definedName name="_xlnm.Print_Area" localSheetId="17">'3012 - Stoka A - Obnova povrchů'!$C$4:$J$40,'3012 - Stoka A - Obnova povrchů'!$C$46:$J$73,'3012 - Stoka A - Obnova povrchů'!$C$79:$K$245</definedName>
    <definedName name="_xlnm.Print_Area" localSheetId="18">'3021 - Stoka A1 - Kanalizace'!$C$4:$J$40,'3021 - Stoka A1 - Kanalizace'!$C$46:$J$73,'3021 - Stoka A1 - Kanalizace'!$C$79:$K$402</definedName>
    <definedName name="_xlnm.Print_Area" localSheetId="19">'3022 - Stoka A1-Obnova povrchů'!$C$4:$J$40,'3022 - Stoka A1-Obnova povrchů'!$C$46:$J$73,'3022 - Stoka A1-Obnova povrchů'!$C$79:$K$213</definedName>
    <definedName name="_xlnm.Print_Area" localSheetId="20">'3031 - Stoka A2 - Kanalizace'!$C$4:$J$40,'3031 - Stoka A2 - Kanalizace'!$C$46:$J$73,'3031 - Stoka A2 - Kanalizace'!$C$79:$K$412</definedName>
    <definedName name="_xlnm.Print_Area" localSheetId="21">'3032 - Stoka A2-Obnova povrchů'!$C$4:$J$40,'3032 - Stoka A2-Obnova povrchů'!$C$46:$J$73,'3032 - Stoka A2-Obnova povrchů'!$C$79:$K$213</definedName>
    <definedName name="_xlnm.Print_Area" localSheetId="22">'3041 - Stoka A3 - Kanalizace'!$C$4:$J$40,'3041 - Stoka A3 - Kanalizace'!$C$46:$J$73,'3041 - Stoka A3 - Kanalizace'!$C$79:$K$410</definedName>
    <definedName name="_xlnm.Print_Area" localSheetId="23">'3042 - Stoka A3-Obnova povrchů'!$C$4:$J$40,'3042 - Stoka A3-Obnova povrchů'!$C$46:$J$73,'3042 - Stoka A3-Obnova povrchů'!$C$79:$K$214</definedName>
    <definedName name="_xlnm.Print_Area" localSheetId="24">'3051 - Stoka A3-1 - Kanalizace'!$C$4:$J$40,'3051 - Stoka A3-1 - Kanalizace'!$C$46:$J$73,'3051 - Stoka A3-1 - Kanalizace'!$C$79:$K$364</definedName>
    <definedName name="_xlnm.Print_Area" localSheetId="25">'3052 -Stoka A3-1-Obnova povrchů'!$C$4:$J$40,'3052 -Stoka A3-1-Obnova povrchů'!$C$46:$J$73,'3052 -Stoka A3-1-Obnova povrchů'!$C$79:$K$214</definedName>
    <definedName name="_xlnm.Print_Area" localSheetId="26">'306 - Stoka A4'!$C$4:$J$38,'306 - Stoka A4'!$C$44:$J$69,'306 - Stoka A4'!$C$75:$K$207</definedName>
    <definedName name="_xlnm.Print_Area" localSheetId="27">'307 - Stoka A5'!$C$4:$J$38,'307 - Stoka A5'!$C$44:$J$69,'307 - Stoka A5'!$C$75:$K$206</definedName>
    <definedName name="_xlnm.Print_Area" localSheetId="32">'Pokyny pro vyplnění'!$B$2:$K$69,'Pokyny pro vyplnění'!$B$72:$K$116,'Pokyny pro vyplnění'!$B$119:$K$188,'Pokyny pro vyplnění'!$B$196:$K$216</definedName>
    <definedName name="_xlnm.Print_Area" localSheetId="0">'Rekapitulace stavby'!$D$4:$AO$33,'Rekapitulace stavby'!$C$39:$AQ$92</definedName>
  </definedNames>
  <calcPr calcId="152511"/>
</workbook>
</file>

<file path=xl/calcChain.xml><?xml version="1.0" encoding="utf-8"?>
<calcChain xmlns="http://schemas.openxmlformats.org/spreadsheetml/2006/main">
  <c r="AY91" i="1" l="1"/>
  <c r="AX91" i="1"/>
  <c r="BI81" i="32"/>
  <c r="F34" i="32"/>
  <c r="BD91" i="1" s="1"/>
  <c r="BH81" i="32"/>
  <c r="F33" i="32" s="1"/>
  <c r="BC91" i="1" s="1"/>
  <c r="BG81" i="32"/>
  <c r="F32" i="32" s="1"/>
  <c r="BB91" i="1" s="1"/>
  <c r="BF81" i="32"/>
  <c r="J31" i="32" s="1"/>
  <c r="AW91" i="1" s="1"/>
  <c r="T81" i="32"/>
  <c r="T80" i="32" s="1"/>
  <c r="T79" i="32" s="1"/>
  <c r="T78" i="32" s="1"/>
  <c r="R81" i="32"/>
  <c r="R80" i="32" s="1"/>
  <c r="R79" i="32" s="1"/>
  <c r="R78" i="32" s="1"/>
  <c r="P81" i="32"/>
  <c r="P80" i="32" s="1"/>
  <c r="P79" i="32" s="1"/>
  <c r="P78" i="32" s="1"/>
  <c r="AU91" i="1" s="1"/>
  <c r="BK81" i="32"/>
  <c r="BK80" i="32" s="1"/>
  <c r="J81" i="32"/>
  <c r="BE81" i="32" s="1"/>
  <c r="J74" i="32"/>
  <c r="F74" i="32"/>
  <c r="F72" i="32"/>
  <c r="E70" i="32"/>
  <c r="J51" i="32"/>
  <c r="F51" i="32"/>
  <c r="F49" i="32"/>
  <c r="E47" i="32"/>
  <c r="J18" i="32"/>
  <c r="E18" i="32"/>
  <c r="F75" i="32" s="1"/>
  <c r="J17" i="32"/>
  <c r="J12" i="32"/>
  <c r="J72" i="32" s="1"/>
  <c r="E7" i="32"/>
  <c r="E45" i="32" s="1"/>
  <c r="E68" i="32"/>
  <c r="AY90" i="1"/>
  <c r="AX90" i="1"/>
  <c r="BI88" i="31"/>
  <c r="BH88" i="31"/>
  <c r="BG88" i="31"/>
  <c r="BF88" i="31"/>
  <c r="T88" i="31"/>
  <c r="R88" i="31"/>
  <c r="P88" i="31"/>
  <c r="BK88" i="31"/>
  <c r="J88" i="31"/>
  <c r="BE88" i="31" s="1"/>
  <c r="BI87" i="31"/>
  <c r="BH87" i="31"/>
  <c r="BG87" i="31"/>
  <c r="BF87" i="31"/>
  <c r="T87" i="31"/>
  <c r="R87" i="31"/>
  <c r="P87" i="31"/>
  <c r="BK87" i="31"/>
  <c r="J87" i="31"/>
  <c r="BE87" i="31" s="1"/>
  <c r="BI86" i="31"/>
  <c r="BH86" i="31"/>
  <c r="BG86" i="31"/>
  <c r="BF86" i="31"/>
  <c r="T86" i="31"/>
  <c r="R86" i="31"/>
  <c r="P86" i="31"/>
  <c r="BK86" i="31"/>
  <c r="J86" i="31"/>
  <c r="BE86" i="31" s="1"/>
  <c r="BI84" i="31"/>
  <c r="BH84" i="31"/>
  <c r="BG84" i="31"/>
  <c r="BF84" i="31"/>
  <c r="T84" i="31"/>
  <c r="R84" i="31"/>
  <c r="P84" i="31"/>
  <c r="BK84" i="31"/>
  <c r="J84" i="31"/>
  <c r="BE84" i="31" s="1"/>
  <c r="BI83" i="31"/>
  <c r="BH83" i="31"/>
  <c r="BG83" i="31"/>
  <c r="BF83" i="31"/>
  <c r="T83" i="31"/>
  <c r="R83" i="31"/>
  <c r="P83" i="31"/>
  <c r="BK83" i="31"/>
  <c r="J83" i="31"/>
  <c r="BE83" i="31" s="1"/>
  <c r="BI82" i="31"/>
  <c r="BH82" i="31"/>
  <c r="BG82" i="31"/>
  <c r="BF82" i="31"/>
  <c r="T82" i="31"/>
  <c r="R82" i="31"/>
  <c r="P82" i="31"/>
  <c r="BK82" i="31"/>
  <c r="J82" i="31"/>
  <c r="BE82" i="31" s="1"/>
  <c r="BI80" i="31"/>
  <c r="BH80" i="31"/>
  <c r="BG80" i="31"/>
  <c r="BF80" i="31"/>
  <c r="T80" i="31"/>
  <c r="R80" i="31"/>
  <c r="P80" i="31"/>
  <c r="BK80" i="31"/>
  <c r="J80" i="31"/>
  <c r="BE80" i="31" s="1"/>
  <c r="BI79" i="31"/>
  <c r="F34" i="31" s="1"/>
  <c r="BD90" i="1" s="1"/>
  <c r="BH79" i="31"/>
  <c r="F33" i="31"/>
  <c r="BC90" i="1" s="1"/>
  <c r="BG79" i="31"/>
  <c r="F32" i="31" s="1"/>
  <c r="BB90" i="1" s="1"/>
  <c r="BF79" i="31"/>
  <c r="J31" i="31"/>
  <c r="AW90" i="1" s="1"/>
  <c r="F31" i="31"/>
  <c r="BA90" i="1" s="1"/>
  <c r="T79" i="31"/>
  <c r="T78" i="31" s="1"/>
  <c r="T77" i="31" s="1"/>
  <c r="R79" i="31"/>
  <c r="R78" i="31"/>
  <c r="R77" i="31" s="1"/>
  <c r="P79" i="31"/>
  <c r="P78" i="31" s="1"/>
  <c r="P77" i="31" s="1"/>
  <c r="AU90" i="1" s="1"/>
  <c r="BK79" i="31"/>
  <c r="BK78" i="31" s="1"/>
  <c r="J79" i="31"/>
  <c r="BE79" i="31" s="1"/>
  <c r="J73" i="31"/>
  <c r="F73" i="31"/>
  <c r="F71" i="31"/>
  <c r="E69" i="31"/>
  <c r="J51" i="31"/>
  <c r="F51" i="31"/>
  <c r="F49" i="31"/>
  <c r="E47" i="31"/>
  <c r="J18" i="31"/>
  <c r="E18" i="31"/>
  <c r="F52" i="31" s="1"/>
  <c r="F74" i="31"/>
  <c r="J17" i="31"/>
  <c r="J12" i="31"/>
  <c r="J49" i="31" s="1"/>
  <c r="J71" i="31"/>
  <c r="E7" i="31"/>
  <c r="E67" i="31" s="1"/>
  <c r="AY89" i="1"/>
  <c r="AX89" i="1"/>
  <c r="BI87" i="30"/>
  <c r="BH87" i="30"/>
  <c r="BG87" i="30"/>
  <c r="BF87" i="30"/>
  <c r="T87" i="30"/>
  <c r="R87" i="30"/>
  <c r="P87" i="30"/>
  <c r="BK87" i="30"/>
  <c r="J87" i="30"/>
  <c r="BE87" i="30"/>
  <c r="BI86" i="30"/>
  <c r="BH86" i="30"/>
  <c r="BG86" i="30"/>
  <c r="BF86" i="30"/>
  <c r="T86" i="30"/>
  <c r="R86" i="30"/>
  <c r="P86" i="30"/>
  <c r="BK86" i="30"/>
  <c r="J86" i="30"/>
  <c r="BE86" i="30"/>
  <c r="BI85" i="30"/>
  <c r="BH85" i="30"/>
  <c r="BG85" i="30"/>
  <c r="BF85" i="30"/>
  <c r="T85" i="30"/>
  <c r="R85" i="30"/>
  <c r="P85" i="30"/>
  <c r="BK85" i="30"/>
  <c r="J85" i="30"/>
  <c r="BE85" i="30"/>
  <c r="BI84" i="30"/>
  <c r="BH84" i="30"/>
  <c r="BG84" i="30"/>
  <c r="BF84" i="30"/>
  <c r="T84" i="30"/>
  <c r="R84" i="30"/>
  <c r="P84" i="30"/>
  <c r="BK84" i="30"/>
  <c r="J84" i="30"/>
  <c r="BE84" i="30"/>
  <c r="BI83" i="30"/>
  <c r="BH83" i="30"/>
  <c r="BG83" i="30"/>
  <c r="BF83" i="30"/>
  <c r="T83" i="30"/>
  <c r="R83" i="30"/>
  <c r="P83" i="30"/>
  <c r="BK83" i="30"/>
  <c r="J83" i="30"/>
  <c r="BE83" i="30"/>
  <c r="BI82" i="30"/>
  <c r="BH82" i="30"/>
  <c r="BG82" i="30"/>
  <c r="BF82" i="30"/>
  <c r="T82" i="30"/>
  <c r="R82" i="30"/>
  <c r="P82" i="30"/>
  <c r="BK82" i="30"/>
  <c r="J82" i="30"/>
  <c r="BE82" i="30"/>
  <c r="BI81" i="30"/>
  <c r="F34" i="30"/>
  <c r="BD89" i="1" s="1"/>
  <c r="BH81" i="30"/>
  <c r="F33" i="30" s="1"/>
  <c r="BC89" i="1" s="1"/>
  <c r="BG81" i="30"/>
  <c r="F32" i="30"/>
  <c r="BB89" i="1" s="1"/>
  <c r="BF81" i="30"/>
  <c r="F31" i="30" s="1"/>
  <c r="BA89" i="1" s="1"/>
  <c r="T81" i="30"/>
  <c r="T80" i="30"/>
  <c r="T79" i="30" s="1"/>
  <c r="T78" i="30" s="1"/>
  <c r="R81" i="30"/>
  <c r="R80" i="30"/>
  <c r="R79" i="30" s="1"/>
  <c r="R78" i="30" s="1"/>
  <c r="P81" i="30"/>
  <c r="P80" i="30"/>
  <c r="P79" i="30" s="1"/>
  <c r="P78" i="30" s="1"/>
  <c r="AU89" i="1" s="1"/>
  <c r="BK81" i="30"/>
  <c r="BK80" i="30" s="1"/>
  <c r="J81" i="30"/>
  <c r="BE81" i="30" s="1"/>
  <c r="J74" i="30"/>
  <c r="F74" i="30"/>
  <c r="F72" i="30"/>
  <c r="E70" i="30"/>
  <c r="J51" i="30"/>
  <c r="F51" i="30"/>
  <c r="F49" i="30"/>
  <c r="E47" i="30"/>
  <c r="J18" i="30"/>
  <c r="E18" i="30"/>
  <c r="F75" i="30" s="1"/>
  <c r="J17" i="30"/>
  <c r="J12" i="30"/>
  <c r="J72" i="30" s="1"/>
  <c r="E7" i="30"/>
  <c r="E45" i="30" s="1"/>
  <c r="E68" i="30"/>
  <c r="AY88" i="1"/>
  <c r="AX88" i="1"/>
  <c r="BI108" i="29"/>
  <c r="BH108" i="29"/>
  <c r="BG108" i="29"/>
  <c r="BF108" i="29"/>
  <c r="T108" i="29"/>
  <c r="R108" i="29"/>
  <c r="P108" i="29"/>
  <c r="BK108" i="29"/>
  <c r="J108" i="29"/>
  <c r="BE108" i="29" s="1"/>
  <c r="BI107" i="29"/>
  <c r="BH107" i="29"/>
  <c r="BG107" i="29"/>
  <c r="BF107" i="29"/>
  <c r="T107" i="29"/>
  <c r="R107" i="29"/>
  <c r="P107" i="29"/>
  <c r="BK107" i="29"/>
  <c r="J107" i="29"/>
  <c r="BE107" i="29" s="1"/>
  <c r="BI106" i="29"/>
  <c r="BH106" i="29"/>
  <c r="BG106" i="29"/>
  <c r="BF106" i="29"/>
  <c r="T106" i="29"/>
  <c r="R106" i="29"/>
  <c r="P106" i="29"/>
  <c r="BK106" i="29"/>
  <c r="J106" i="29"/>
  <c r="BE106" i="29" s="1"/>
  <c r="BI105" i="29"/>
  <c r="BH105" i="29"/>
  <c r="BG105" i="29"/>
  <c r="BF105" i="29"/>
  <c r="T105" i="29"/>
  <c r="R105" i="29"/>
  <c r="P105" i="29"/>
  <c r="BK105" i="29"/>
  <c r="J105" i="29"/>
  <c r="BE105" i="29" s="1"/>
  <c r="BI104" i="29"/>
  <c r="BH104" i="29"/>
  <c r="BG104" i="29"/>
  <c r="BF104" i="29"/>
  <c r="T104" i="29"/>
  <c r="R104" i="29"/>
  <c r="P104" i="29"/>
  <c r="BK104" i="29"/>
  <c r="J104" i="29"/>
  <c r="BE104" i="29" s="1"/>
  <c r="BI103" i="29"/>
  <c r="BH103" i="29"/>
  <c r="BG103" i="29"/>
  <c r="BF103" i="29"/>
  <c r="T103" i="29"/>
  <c r="R103" i="29"/>
  <c r="P103" i="29"/>
  <c r="BK103" i="29"/>
  <c r="J103" i="29"/>
  <c r="BE103" i="29" s="1"/>
  <c r="BI102" i="29"/>
  <c r="BH102" i="29"/>
  <c r="BG102" i="29"/>
  <c r="BF102" i="29"/>
  <c r="T102" i="29"/>
  <c r="R102" i="29"/>
  <c r="P102" i="29"/>
  <c r="BK102" i="29"/>
  <c r="J102" i="29"/>
  <c r="BE102" i="29" s="1"/>
  <c r="BI101" i="29"/>
  <c r="BH101" i="29"/>
  <c r="BG101" i="29"/>
  <c r="BF101" i="29"/>
  <c r="T101" i="29"/>
  <c r="R101" i="29"/>
  <c r="P101" i="29"/>
  <c r="BK101" i="29"/>
  <c r="J101" i="29"/>
  <c r="BE101" i="29" s="1"/>
  <c r="BI100" i="29"/>
  <c r="BH100" i="29"/>
  <c r="BG100" i="29"/>
  <c r="BF100" i="29"/>
  <c r="T100" i="29"/>
  <c r="R100" i="29"/>
  <c r="P100" i="29"/>
  <c r="BK100" i="29"/>
  <c r="J100" i="29"/>
  <c r="BE100" i="29" s="1"/>
  <c r="BI99" i="29"/>
  <c r="BH99" i="29"/>
  <c r="BG99" i="29"/>
  <c r="BF99" i="29"/>
  <c r="T99" i="29"/>
  <c r="R99" i="29"/>
  <c r="P99" i="29"/>
  <c r="BK99" i="29"/>
  <c r="J99" i="29"/>
  <c r="BE99" i="29" s="1"/>
  <c r="BI98" i="29"/>
  <c r="BH98" i="29"/>
  <c r="BG98" i="29"/>
  <c r="BF98" i="29"/>
  <c r="T98" i="29"/>
  <c r="R98" i="29"/>
  <c r="P98" i="29"/>
  <c r="BK98" i="29"/>
  <c r="J98" i="29"/>
  <c r="BE98" i="29" s="1"/>
  <c r="BI97" i="29"/>
  <c r="BH97" i="29"/>
  <c r="BG97" i="29"/>
  <c r="BF97" i="29"/>
  <c r="T97" i="29"/>
  <c r="R97" i="29"/>
  <c r="P97" i="29"/>
  <c r="BK97" i="29"/>
  <c r="J97" i="29"/>
  <c r="BE97" i="29" s="1"/>
  <c r="BI96" i="29"/>
  <c r="BH96" i="29"/>
  <c r="BG96" i="29"/>
  <c r="BF96" i="29"/>
  <c r="T96" i="29"/>
  <c r="R96" i="29"/>
  <c r="P96" i="29"/>
  <c r="BK96" i="29"/>
  <c r="J96" i="29"/>
  <c r="BE96" i="29" s="1"/>
  <c r="BI95" i="29"/>
  <c r="BH95" i="29"/>
  <c r="BG95" i="29"/>
  <c r="BF95" i="29"/>
  <c r="T95" i="29"/>
  <c r="R95" i="29"/>
  <c r="P95" i="29"/>
  <c r="BK95" i="29"/>
  <c r="J95" i="29"/>
  <c r="BE95" i="29"/>
  <c r="BI94" i="29"/>
  <c r="BH94" i="29"/>
  <c r="BG94" i="29"/>
  <c r="BF94" i="29"/>
  <c r="T94" i="29"/>
  <c r="R94" i="29"/>
  <c r="P94" i="29"/>
  <c r="BK94" i="29"/>
  <c r="J94" i="29"/>
  <c r="BE94" i="29" s="1"/>
  <c r="BI93" i="29"/>
  <c r="BH93" i="29"/>
  <c r="BG93" i="29"/>
  <c r="BF93" i="29"/>
  <c r="T93" i="29"/>
  <c r="R93" i="29"/>
  <c r="P93" i="29"/>
  <c r="BK93" i="29"/>
  <c r="J93" i="29"/>
  <c r="BE93" i="29"/>
  <c r="BI92" i="29"/>
  <c r="BH92" i="29"/>
  <c r="BG92" i="29"/>
  <c r="BF92" i="29"/>
  <c r="T92" i="29"/>
  <c r="R92" i="29"/>
  <c r="P92" i="29"/>
  <c r="BK92" i="29"/>
  <c r="J92" i="29"/>
  <c r="BE92" i="29" s="1"/>
  <c r="BI91" i="29"/>
  <c r="BH91" i="29"/>
  <c r="BG91" i="29"/>
  <c r="BF91" i="29"/>
  <c r="T91" i="29"/>
  <c r="R91" i="29"/>
  <c r="P91" i="29"/>
  <c r="BK91" i="29"/>
  <c r="J91" i="29"/>
  <c r="BE91" i="29"/>
  <c r="BI90" i="29"/>
  <c r="BH90" i="29"/>
  <c r="BG90" i="29"/>
  <c r="BF90" i="29"/>
  <c r="T90" i="29"/>
  <c r="R90" i="29"/>
  <c r="P90" i="29"/>
  <c r="BK90" i="29"/>
  <c r="J90" i="29"/>
  <c r="BE90" i="29" s="1"/>
  <c r="BI89" i="29"/>
  <c r="BH89" i="29"/>
  <c r="BG89" i="29"/>
  <c r="BF89" i="29"/>
  <c r="T89" i="29"/>
  <c r="R89" i="29"/>
  <c r="P89" i="29"/>
  <c r="BK89" i="29"/>
  <c r="J89" i="29"/>
  <c r="BE89" i="29"/>
  <c r="BI88" i="29"/>
  <c r="BH88" i="29"/>
  <c r="BG88" i="29"/>
  <c r="BF88" i="29"/>
  <c r="T88" i="29"/>
  <c r="R88" i="29"/>
  <c r="P88" i="29"/>
  <c r="BK88" i="29"/>
  <c r="J88" i="29"/>
  <c r="BE88" i="29"/>
  <c r="BI87" i="29"/>
  <c r="BH87" i="29"/>
  <c r="BG87" i="29"/>
  <c r="BF87" i="29"/>
  <c r="T87" i="29"/>
  <c r="R87" i="29"/>
  <c r="P87" i="29"/>
  <c r="BK87" i="29"/>
  <c r="J87" i="29"/>
  <c r="BE87" i="29"/>
  <c r="BI86" i="29"/>
  <c r="BH86" i="29"/>
  <c r="BG86" i="29"/>
  <c r="BF86" i="29"/>
  <c r="T86" i="29"/>
  <c r="R86" i="29"/>
  <c r="P86" i="29"/>
  <c r="BK86" i="29"/>
  <c r="J86" i="29"/>
  <c r="BE86" i="29"/>
  <c r="BI85" i="29"/>
  <c r="BH85" i="29"/>
  <c r="BG85" i="29"/>
  <c r="BF85" i="29"/>
  <c r="T85" i="29"/>
  <c r="R85" i="29"/>
  <c r="P85" i="29"/>
  <c r="BK85" i="29"/>
  <c r="J85" i="29"/>
  <c r="BE85" i="29"/>
  <c r="BI84" i="29"/>
  <c r="BH84" i="29"/>
  <c r="BG84" i="29"/>
  <c r="BF84" i="29"/>
  <c r="T84" i="29"/>
  <c r="R84" i="29"/>
  <c r="P84" i="29"/>
  <c r="BK84" i="29"/>
  <c r="J84" i="29"/>
  <c r="BE84" i="29"/>
  <c r="BI83" i="29"/>
  <c r="BH83" i="29"/>
  <c r="BG83" i="29"/>
  <c r="BF83" i="29"/>
  <c r="T83" i="29"/>
  <c r="R83" i="29"/>
  <c r="P83" i="29"/>
  <c r="BK83" i="29"/>
  <c r="J83" i="29"/>
  <c r="BE83" i="29"/>
  <c r="BI82" i="29"/>
  <c r="BH82" i="29"/>
  <c r="BG82" i="29"/>
  <c r="BF82" i="29"/>
  <c r="T82" i="29"/>
  <c r="R82" i="29"/>
  <c r="P82" i="29"/>
  <c r="BK82" i="29"/>
  <c r="J82" i="29"/>
  <c r="BE82" i="29"/>
  <c r="BI81" i="29"/>
  <c r="F34" i="29"/>
  <c r="BD88" i="1" s="1"/>
  <c r="BH81" i="29"/>
  <c r="F33" i="29" s="1"/>
  <c r="BC88" i="1" s="1"/>
  <c r="BG81" i="29"/>
  <c r="F32" i="29"/>
  <c r="BB88" i="1" s="1"/>
  <c r="BF81" i="29"/>
  <c r="F31" i="29" s="1"/>
  <c r="BA88" i="1" s="1"/>
  <c r="T81" i="29"/>
  <c r="T80" i="29"/>
  <c r="T79" i="29" s="1"/>
  <c r="T78" i="29" s="1"/>
  <c r="R81" i="29"/>
  <c r="R80" i="29"/>
  <c r="R79" i="29" s="1"/>
  <c r="R78" i="29" s="1"/>
  <c r="P81" i="29"/>
  <c r="P80" i="29"/>
  <c r="P79" i="29" s="1"/>
  <c r="P78" i="29" s="1"/>
  <c r="AU88" i="1" s="1"/>
  <c r="BK81" i="29"/>
  <c r="BK80" i="29" s="1"/>
  <c r="J81" i="29"/>
  <c r="BE81" i="29" s="1"/>
  <c r="J74" i="29"/>
  <c r="F74" i="29"/>
  <c r="F72" i="29"/>
  <c r="E70" i="29"/>
  <c r="J51" i="29"/>
  <c r="F51" i="29"/>
  <c r="F49" i="29"/>
  <c r="E47" i="29"/>
  <c r="J18" i="29"/>
  <c r="E18" i="29"/>
  <c r="F75" i="29" s="1"/>
  <c r="J17" i="29"/>
  <c r="J12" i="29"/>
  <c r="J72" i="29" s="1"/>
  <c r="E7" i="29"/>
  <c r="E45" i="29" s="1"/>
  <c r="E68" i="29"/>
  <c r="AY87" i="1"/>
  <c r="AX87" i="1"/>
  <c r="BI203" i="28"/>
  <c r="BH203" i="28"/>
  <c r="BG203" i="28"/>
  <c r="BF203" i="28"/>
  <c r="T203" i="28"/>
  <c r="R203" i="28"/>
  <c r="P203" i="28"/>
  <c r="BK203" i="28"/>
  <c r="J203" i="28"/>
  <c r="BE203" i="28" s="1"/>
  <c r="BI199" i="28"/>
  <c r="BH199" i="28"/>
  <c r="BG199" i="28"/>
  <c r="BF199" i="28"/>
  <c r="T199" i="28"/>
  <c r="R199" i="28"/>
  <c r="P199" i="28"/>
  <c r="BK199" i="28"/>
  <c r="J199" i="28"/>
  <c r="BE199" i="28" s="1"/>
  <c r="BI195" i="28"/>
  <c r="BH195" i="28"/>
  <c r="BG195" i="28"/>
  <c r="BF195" i="28"/>
  <c r="T195" i="28"/>
  <c r="T194" i="28" s="1"/>
  <c r="T193" i="28" s="1"/>
  <c r="R195" i="28"/>
  <c r="R194" i="28"/>
  <c r="R193" i="28" s="1"/>
  <c r="P195" i="28"/>
  <c r="P194" i="28" s="1"/>
  <c r="P193" i="28" s="1"/>
  <c r="BK195" i="28"/>
  <c r="BK194" i="28"/>
  <c r="J194" i="28" s="1"/>
  <c r="J68" i="28" s="1"/>
  <c r="BK193" i="28"/>
  <c r="J193" i="28" s="1"/>
  <c r="J67" i="28" s="1"/>
  <c r="J195" i="28"/>
  <c r="BE195" i="28" s="1"/>
  <c r="BI192" i="28"/>
  <c r="BH192" i="28"/>
  <c r="BG192" i="28"/>
  <c r="BF192" i="28"/>
  <c r="T192" i="28"/>
  <c r="T191" i="28" s="1"/>
  <c r="R192" i="28"/>
  <c r="R191" i="28" s="1"/>
  <c r="P192" i="28"/>
  <c r="P191" i="28" s="1"/>
  <c r="BK192" i="28"/>
  <c r="BK191" i="28" s="1"/>
  <c r="J191" i="28" s="1"/>
  <c r="J66" i="28" s="1"/>
  <c r="J192" i="28"/>
  <c r="BE192" i="28"/>
  <c r="BI188" i="28"/>
  <c r="BH188" i="28"/>
  <c r="BG188" i="28"/>
  <c r="BF188" i="28"/>
  <c r="T188" i="28"/>
  <c r="T187" i="28" s="1"/>
  <c r="R188" i="28"/>
  <c r="R187" i="28" s="1"/>
  <c r="P188" i="28"/>
  <c r="P187" i="28" s="1"/>
  <c r="BK188" i="28"/>
  <c r="BK187" i="28" s="1"/>
  <c r="J187" i="28" s="1"/>
  <c r="J65" i="28" s="1"/>
  <c r="J188" i="28"/>
  <c r="BE188" i="28"/>
  <c r="BI186" i="28"/>
  <c r="BH186" i="28"/>
  <c r="BG186" i="28"/>
  <c r="BF186" i="28"/>
  <c r="T186" i="28"/>
  <c r="R186" i="28"/>
  <c r="P186" i="28"/>
  <c r="BK186" i="28"/>
  <c r="J186" i="28"/>
  <c r="BE186" i="28"/>
  <c r="BI183" i="28"/>
  <c r="BH183" i="28"/>
  <c r="BG183" i="28"/>
  <c r="BF183" i="28"/>
  <c r="T183" i="28"/>
  <c r="R183" i="28"/>
  <c r="P183" i="28"/>
  <c r="BK183" i="28"/>
  <c r="J183" i="28"/>
  <c r="BE183" i="28" s="1"/>
  <c r="BI180" i="28"/>
  <c r="BH180" i="28"/>
  <c r="BG180" i="28"/>
  <c r="BF180" i="28"/>
  <c r="T180" i="28"/>
  <c r="R180" i="28"/>
  <c r="P180" i="28"/>
  <c r="BK180" i="28"/>
  <c r="J180" i="28"/>
  <c r="BE180" i="28"/>
  <c r="BI179" i="28"/>
  <c r="BH179" i="28"/>
  <c r="BG179" i="28"/>
  <c r="BF179" i="28"/>
  <c r="T179" i="28"/>
  <c r="R179" i="28"/>
  <c r="P179" i="28"/>
  <c r="BK179" i="28"/>
  <c r="J179" i="28"/>
  <c r="BE179" i="28" s="1"/>
  <c r="BI175" i="28"/>
  <c r="BH175" i="28"/>
  <c r="BG175" i="28"/>
  <c r="BF175" i="28"/>
  <c r="T175" i="28"/>
  <c r="R175" i="28"/>
  <c r="P175" i="28"/>
  <c r="BK175" i="28"/>
  <c r="J175" i="28"/>
  <c r="BE175" i="28"/>
  <c r="BI171" i="28"/>
  <c r="BH171" i="28"/>
  <c r="BG171" i="28"/>
  <c r="BF171" i="28"/>
  <c r="T171" i="28"/>
  <c r="R171" i="28"/>
  <c r="P171" i="28"/>
  <c r="BK171" i="28"/>
  <c r="J171" i="28"/>
  <c r="BE171" i="28" s="1"/>
  <c r="BI166" i="28"/>
  <c r="BH166" i="28"/>
  <c r="BG166" i="28"/>
  <c r="BF166" i="28"/>
  <c r="T166" i="28"/>
  <c r="R166" i="28"/>
  <c r="P166" i="28"/>
  <c r="BK166" i="28"/>
  <c r="J166" i="28"/>
  <c r="BE166" i="28"/>
  <c r="BI162" i="28"/>
  <c r="BH162" i="28"/>
  <c r="BG162" i="28"/>
  <c r="BF162" i="28"/>
  <c r="T162" i="28"/>
  <c r="R162" i="28"/>
  <c r="P162" i="28"/>
  <c r="BK162" i="28"/>
  <c r="J162" i="28"/>
  <c r="BE162" i="28" s="1"/>
  <c r="BI157" i="28"/>
  <c r="BH157" i="28"/>
  <c r="BG157" i="28"/>
  <c r="BF157" i="28"/>
  <c r="T157" i="28"/>
  <c r="R157" i="28"/>
  <c r="P157" i="28"/>
  <c r="BK157" i="28"/>
  <c r="J157" i="28"/>
  <c r="BE157" i="28"/>
  <c r="BI154" i="28"/>
  <c r="BH154" i="28"/>
  <c r="BG154" i="28"/>
  <c r="BF154" i="28"/>
  <c r="T154" i="28"/>
  <c r="R154" i="28"/>
  <c r="P154" i="28"/>
  <c r="BK154" i="28"/>
  <c r="J154" i="28"/>
  <c r="BE154" i="28" s="1"/>
  <c r="BI152" i="28"/>
  <c r="BH152" i="28"/>
  <c r="BG152" i="28"/>
  <c r="BF152" i="28"/>
  <c r="T152" i="28"/>
  <c r="R152" i="28"/>
  <c r="P152" i="28"/>
  <c r="BK152" i="28"/>
  <c r="J152" i="28"/>
  <c r="BE152" i="28"/>
  <c r="BI147" i="28"/>
  <c r="BH147" i="28"/>
  <c r="BG147" i="28"/>
  <c r="BF147" i="28"/>
  <c r="T147" i="28"/>
  <c r="R147" i="28"/>
  <c r="P147" i="28"/>
  <c r="BK147" i="28"/>
  <c r="J147" i="28"/>
  <c r="BE147" i="28" s="1"/>
  <c r="BI142" i="28"/>
  <c r="BH142" i="28"/>
  <c r="BG142" i="28"/>
  <c r="BF142" i="28"/>
  <c r="T142" i="28"/>
  <c r="R142" i="28"/>
  <c r="P142" i="28"/>
  <c r="BK142" i="28"/>
  <c r="J142" i="28"/>
  <c r="BE142" i="28"/>
  <c r="BI139" i="28"/>
  <c r="BH139" i="28"/>
  <c r="BG139" i="28"/>
  <c r="BF139" i="28"/>
  <c r="T139" i="28"/>
  <c r="T138" i="28" s="1"/>
  <c r="R139" i="28"/>
  <c r="R138" i="28"/>
  <c r="P139" i="28"/>
  <c r="P138" i="28" s="1"/>
  <c r="BK139" i="28"/>
  <c r="BK138" i="28"/>
  <c r="J138" i="28" s="1"/>
  <c r="J64" i="28" s="1"/>
  <c r="J139" i="28"/>
  <c r="BE139" i="28"/>
  <c r="BI137" i="28"/>
  <c r="BH137" i="28"/>
  <c r="BG137" i="28"/>
  <c r="BF137" i="28"/>
  <c r="T137" i="28"/>
  <c r="T136" i="28" s="1"/>
  <c r="R137" i="28"/>
  <c r="R136" i="28"/>
  <c r="P137" i="28"/>
  <c r="P136" i="28" s="1"/>
  <c r="BK137" i="28"/>
  <c r="BK136" i="28"/>
  <c r="J136" i="28" s="1"/>
  <c r="J63" i="28" s="1"/>
  <c r="J137" i="28"/>
  <c r="BE137" i="28"/>
  <c r="BI130" i="28"/>
  <c r="BH130" i="28"/>
  <c r="BG130" i="28"/>
  <c r="BF130" i="28"/>
  <c r="T130" i="28"/>
  <c r="R130" i="28"/>
  <c r="P130" i="28"/>
  <c r="BK130" i="28"/>
  <c r="J130" i="28"/>
  <c r="BE130" i="28"/>
  <c r="BI127" i="28"/>
  <c r="BH127" i="28"/>
  <c r="BG127" i="28"/>
  <c r="BF127" i="28"/>
  <c r="T127" i="28"/>
  <c r="R127" i="28"/>
  <c r="P127" i="28"/>
  <c r="BK127" i="28"/>
  <c r="J127" i="28"/>
  <c r="BE127" i="28"/>
  <c r="BI123" i="28"/>
  <c r="BH123" i="28"/>
  <c r="BG123" i="28"/>
  <c r="BF123" i="28"/>
  <c r="T123" i="28"/>
  <c r="R123" i="28"/>
  <c r="P123" i="28"/>
  <c r="BK123" i="28"/>
  <c r="J123" i="28"/>
  <c r="BE123" i="28"/>
  <c r="BI120" i="28"/>
  <c r="BH120" i="28"/>
  <c r="BG120" i="28"/>
  <c r="BF120" i="28"/>
  <c r="T120" i="28"/>
  <c r="R120" i="28"/>
  <c r="P120" i="28"/>
  <c r="BK120" i="28"/>
  <c r="J120" i="28"/>
  <c r="BE120" i="28"/>
  <c r="BI114" i="28"/>
  <c r="BH114" i="28"/>
  <c r="BG114" i="28"/>
  <c r="BF114" i="28"/>
  <c r="T114" i="28"/>
  <c r="R114" i="28"/>
  <c r="P114" i="28"/>
  <c r="BK114" i="28"/>
  <c r="J114" i="28"/>
  <c r="BE114" i="28"/>
  <c r="BI107" i="28"/>
  <c r="BH107" i="28"/>
  <c r="BG107" i="28"/>
  <c r="BF107" i="28"/>
  <c r="T107" i="28"/>
  <c r="R107" i="28"/>
  <c r="P107" i="28"/>
  <c r="BK107" i="28"/>
  <c r="J107" i="28"/>
  <c r="BE107" i="28"/>
  <c r="BI106" i="28"/>
  <c r="BH106" i="28"/>
  <c r="BG106" i="28"/>
  <c r="BF106" i="28"/>
  <c r="T106" i="28"/>
  <c r="R106" i="28"/>
  <c r="P106" i="28"/>
  <c r="BK106" i="28"/>
  <c r="J106" i="28"/>
  <c r="BE106" i="28"/>
  <c r="BI102" i="28"/>
  <c r="BH102" i="28"/>
  <c r="BG102" i="28"/>
  <c r="BF102" i="28"/>
  <c r="T102" i="28"/>
  <c r="R102" i="28"/>
  <c r="P102" i="28"/>
  <c r="BK102" i="28"/>
  <c r="J102" i="28"/>
  <c r="BE102" i="28"/>
  <c r="BI99" i="28"/>
  <c r="BH99" i="28"/>
  <c r="BG99" i="28"/>
  <c r="BF99" i="28"/>
  <c r="T99" i="28"/>
  <c r="R99" i="28"/>
  <c r="P99" i="28"/>
  <c r="BK99" i="28"/>
  <c r="J99" i="28"/>
  <c r="BE99" i="28"/>
  <c r="BI96" i="28"/>
  <c r="BH96" i="28"/>
  <c r="BG96" i="28"/>
  <c r="BF96" i="28"/>
  <c r="T96" i="28"/>
  <c r="R96" i="28"/>
  <c r="P96" i="28"/>
  <c r="BK96" i="28"/>
  <c r="J96" i="28"/>
  <c r="BE96" i="28"/>
  <c r="BI93" i="28"/>
  <c r="F36" i="28"/>
  <c r="BD87" i="1" s="1"/>
  <c r="BH93" i="28"/>
  <c r="F35" i="28" s="1"/>
  <c r="BC87" i="1" s="1"/>
  <c r="BG93" i="28"/>
  <c r="F34" i="28"/>
  <c r="BB87" i="1" s="1"/>
  <c r="BF93" i="28"/>
  <c r="F33" i="28" s="1"/>
  <c r="BA87" i="1" s="1"/>
  <c r="T93" i="28"/>
  <c r="T92" i="28"/>
  <c r="T91" i="28" s="1"/>
  <c r="T90" i="28" s="1"/>
  <c r="R93" i="28"/>
  <c r="R92" i="28"/>
  <c r="R91" i="28" s="1"/>
  <c r="R90" i="28" s="1"/>
  <c r="P93" i="28"/>
  <c r="P92" i="28"/>
  <c r="P91" i="28" s="1"/>
  <c r="P90" i="28" s="1"/>
  <c r="AU87" i="1" s="1"/>
  <c r="BK93" i="28"/>
  <c r="BK92" i="28" s="1"/>
  <c r="J93" i="28"/>
  <c r="BE93" i="28" s="1"/>
  <c r="J86" i="28"/>
  <c r="F86" i="28"/>
  <c r="F84" i="28"/>
  <c r="E82" i="28"/>
  <c r="J55" i="28"/>
  <c r="F55" i="28"/>
  <c r="F53" i="28"/>
  <c r="E51" i="28"/>
  <c r="J20" i="28"/>
  <c r="E20" i="28"/>
  <c r="F87" i="28" s="1"/>
  <c r="J19" i="28"/>
  <c r="J14" i="28"/>
  <c r="J84" i="28" s="1"/>
  <c r="E7" i="28"/>
  <c r="E47" i="28" s="1"/>
  <c r="E78" i="28"/>
  <c r="AY86" i="1"/>
  <c r="AX86" i="1"/>
  <c r="BI204" i="27"/>
  <c r="BH204" i="27"/>
  <c r="BG204" i="27"/>
  <c r="BF204" i="27"/>
  <c r="T204" i="27"/>
  <c r="R204" i="27"/>
  <c r="P204" i="27"/>
  <c r="BK204" i="27"/>
  <c r="J204" i="27"/>
  <c r="BE204" i="27" s="1"/>
  <c r="BI200" i="27"/>
  <c r="BH200" i="27"/>
  <c r="BG200" i="27"/>
  <c r="BF200" i="27"/>
  <c r="T200" i="27"/>
  <c r="R200" i="27"/>
  <c r="P200" i="27"/>
  <c r="BK200" i="27"/>
  <c r="J200" i="27"/>
  <c r="BE200" i="27"/>
  <c r="BI196" i="27"/>
  <c r="BH196" i="27"/>
  <c r="BG196" i="27"/>
  <c r="BF196" i="27"/>
  <c r="T196" i="27"/>
  <c r="T195" i="27" s="1"/>
  <c r="T194" i="27" s="1"/>
  <c r="R196" i="27"/>
  <c r="R195" i="27"/>
  <c r="R194" i="27" s="1"/>
  <c r="P196" i="27"/>
  <c r="P195" i="27" s="1"/>
  <c r="P194" i="27" s="1"/>
  <c r="BK196" i="27"/>
  <c r="BK195" i="27"/>
  <c r="J195" i="27" s="1"/>
  <c r="J68" i="27" s="1"/>
  <c r="BK194" i="27"/>
  <c r="J194" i="27" s="1"/>
  <c r="J67" i="27" s="1"/>
  <c r="J196" i="27"/>
  <c r="BE196" i="27"/>
  <c r="BI193" i="27"/>
  <c r="BH193" i="27"/>
  <c r="BG193" i="27"/>
  <c r="BF193" i="27"/>
  <c r="T193" i="27"/>
  <c r="T192" i="27"/>
  <c r="R193" i="27"/>
  <c r="R192" i="27" s="1"/>
  <c r="P193" i="27"/>
  <c r="P192" i="27"/>
  <c r="BK193" i="27"/>
  <c r="BK192" i="27" s="1"/>
  <c r="J192" i="27" s="1"/>
  <c r="J66" i="27" s="1"/>
  <c r="J193" i="27"/>
  <c r="BE193" i="27"/>
  <c r="BI189" i="27"/>
  <c r="BH189" i="27"/>
  <c r="BG189" i="27"/>
  <c r="BF189" i="27"/>
  <c r="T189" i="27"/>
  <c r="T188" i="27"/>
  <c r="R189" i="27"/>
  <c r="R188" i="27" s="1"/>
  <c r="P189" i="27"/>
  <c r="P188" i="27"/>
  <c r="BK189" i="27"/>
  <c r="BK188" i="27" s="1"/>
  <c r="J188" i="27" s="1"/>
  <c r="J65" i="27" s="1"/>
  <c r="J189" i="27"/>
  <c r="BE189" i="27"/>
  <c r="BI187" i="27"/>
  <c r="BH187" i="27"/>
  <c r="BG187" i="27"/>
  <c r="BF187" i="27"/>
  <c r="T187" i="27"/>
  <c r="R187" i="27"/>
  <c r="P187" i="27"/>
  <c r="BK187" i="27"/>
  <c r="J187" i="27"/>
  <c r="BE187" i="27"/>
  <c r="BI184" i="27"/>
  <c r="BH184" i="27"/>
  <c r="BG184" i="27"/>
  <c r="BF184" i="27"/>
  <c r="T184" i="27"/>
  <c r="R184" i="27"/>
  <c r="P184" i="27"/>
  <c r="BK184" i="27"/>
  <c r="J184" i="27"/>
  <c r="BE184" i="27" s="1"/>
  <c r="BI181" i="27"/>
  <c r="BH181" i="27"/>
  <c r="BG181" i="27"/>
  <c r="BF181" i="27"/>
  <c r="T181" i="27"/>
  <c r="R181" i="27"/>
  <c r="P181" i="27"/>
  <c r="BK181" i="27"/>
  <c r="J181" i="27"/>
  <c r="BE181" i="27"/>
  <c r="BI180" i="27"/>
  <c r="BH180" i="27"/>
  <c r="BG180" i="27"/>
  <c r="BF180" i="27"/>
  <c r="T180" i="27"/>
  <c r="R180" i="27"/>
  <c r="P180" i="27"/>
  <c r="BK180" i="27"/>
  <c r="J180" i="27"/>
  <c r="BE180" i="27" s="1"/>
  <c r="BI176" i="27"/>
  <c r="BH176" i="27"/>
  <c r="BG176" i="27"/>
  <c r="BF176" i="27"/>
  <c r="T176" i="27"/>
  <c r="R176" i="27"/>
  <c r="P176" i="27"/>
  <c r="BK176" i="27"/>
  <c r="J176" i="27"/>
  <c r="BE176" i="27"/>
  <c r="BI172" i="27"/>
  <c r="BH172" i="27"/>
  <c r="BG172" i="27"/>
  <c r="BF172" i="27"/>
  <c r="T172" i="27"/>
  <c r="R172" i="27"/>
  <c r="P172" i="27"/>
  <c r="BK172" i="27"/>
  <c r="J172" i="27"/>
  <c r="BE172" i="27" s="1"/>
  <c r="BI167" i="27"/>
  <c r="BH167" i="27"/>
  <c r="BG167" i="27"/>
  <c r="BF167" i="27"/>
  <c r="T167" i="27"/>
  <c r="R167" i="27"/>
  <c r="P167" i="27"/>
  <c r="BK167" i="27"/>
  <c r="J167" i="27"/>
  <c r="BE167" i="27"/>
  <c r="BI163" i="27"/>
  <c r="BH163" i="27"/>
  <c r="BG163" i="27"/>
  <c r="BF163" i="27"/>
  <c r="T163" i="27"/>
  <c r="R163" i="27"/>
  <c r="P163" i="27"/>
  <c r="BK163" i="27"/>
  <c r="J163" i="27"/>
  <c r="BE163" i="27" s="1"/>
  <c r="BI158" i="27"/>
  <c r="BH158" i="27"/>
  <c r="BG158" i="27"/>
  <c r="BF158" i="27"/>
  <c r="T158" i="27"/>
  <c r="R158" i="27"/>
  <c r="P158" i="27"/>
  <c r="BK158" i="27"/>
  <c r="J158" i="27"/>
  <c r="BE158" i="27"/>
  <c r="BI155" i="27"/>
  <c r="BH155" i="27"/>
  <c r="BG155" i="27"/>
  <c r="BF155" i="27"/>
  <c r="T155" i="27"/>
  <c r="R155" i="27"/>
  <c r="P155" i="27"/>
  <c r="BK155" i="27"/>
  <c r="J155" i="27"/>
  <c r="BE155" i="27" s="1"/>
  <c r="BI153" i="27"/>
  <c r="BH153" i="27"/>
  <c r="BG153" i="27"/>
  <c r="BF153" i="27"/>
  <c r="T153" i="27"/>
  <c r="R153" i="27"/>
  <c r="P153" i="27"/>
  <c r="BK153" i="27"/>
  <c r="J153" i="27"/>
  <c r="BE153" i="27"/>
  <c r="BI148" i="27"/>
  <c r="BH148" i="27"/>
  <c r="BG148" i="27"/>
  <c r="BF148" i="27"/>
  <c r="T148" i="27"/>
  <c r="R148" i="27"/>
  <c r="P148" i="27"/>
  <c r="BK148" i="27"/>
  <c r="J148" i="27"/>
  <c r="BE148" i="27" s="1"/>
  <c r="BI143" i="27"/>
  <c r="BH143" i="27"/>
  <c r="BG143" i="27"/>
  <c r="BF143" i="27"/>
  <c r="T143" i="27"/>
  <c r="R143" i="27"/>
  <c r="P143" i="27"/>
  <c r="BK143" i="27"/>
  <c r="J143" i="27"/>
  <c r="BE143" i="27"/>
  <c r="BI140" i="27"/>
  <c r="BH140" i="27"/>
  <c r="BG140" i="27"/>
  <c r="BF140" i="27"/>
  <c r="T140" i="27"/>
  <c r="R140" i="27"/>
  <c r="R139" i="27" s="1"/>
  <c r="P140" i="27"/>
  <c r="P139" i="27" s="1"/>
  <c r="BK140" i="27"/>
  <c r="BK139" i="27"/>
  <c r="J139" i="27" s="1"/>
  <c r="J64" i="27" s="1"/>
  <c r="J140" i="27"/>
  <c r="BE140" i="27" s="1"/>
  <c r="BI138" i="27"/>
  <c r="BH138" i="27"/>
  <c r="BG138" i="27"/>
  <c r="BF138" i="27"/>
  <c r="T138" i="27"/>
  <c r="T137" i="27"/>
  <c r="R138" i="27"/>
  <c r="R137" i="27"/>
  <c r="P138" i="27"/>
  <c r="P137" i="27"/>
  <c r="BK138" i="27"/>
  <c r="BK137" i="27"/>
  <c r="J137" i="27" s="1"/>
  <c r="J63" i="27" s="1"/>
  <c r="J138" i="27"/>
  <c r="BE138" i="27" s="1"/>
  <c r="BI131" i="27"/>
  <c r="BH131" i="27"/>
  <c r="BG131" i="27"/>
  <c r="BF131" i="27"/>
  <c r="T131" i="27"/>
  <c r="R131" i="27"/>
  <c r="P131" i="27"/>
  <c r="BK131" i="27"/>
  <c r="J131" i="27"/>
  <c r="BE131" i="27"/>
  <c r="BI128" i="27"/>
  <c r="BH128" i="27"/>
  <c r="BG128" i="27"/>
  <c r="BF128" i="27"/>
  <c r="T128" i="27"/>
  <c r="R128" i="27"/>
  <c r="P128" i="27"/>
  <c r="BK128" i="27"/>
  <c r="J128" i="27"/>
  <c r="BE128" i="27"/>
  <c r="BI124" i="27"/>
  <c r="BH124" i="27"/>
  <c r="BG124" i="27"/>
  <c r="BF124" i="27"/>
  <c r="T124" i="27"/>
  <c r="R124" i="27"/>
  <c r="P124" i="27"/>
  <c r="BK124" i="27"/>
  <c r="J124" i="27"/>
  <c r="BE124" i="27"/>
  <c r="BI121" i="27"/>
  <c r="BH121" i="27"/>
  <c r="BG121" i="27"/>
  <c r="BF121" i="27"/>
  <c r="T121" i="27"/>
  <c r="R121" i="27"/>
  <c r="P121" i="27"/>
  <c r="BK121" i="27"/>
  <c r="J121" i="27"/>
  <c r="BE121" i="27"/>
  <c r="BI115" i="27"/>
  <c r="BH115" i="27"/>
  <c r="BG115" i="27"/>
  <c r="BF115" i="27"/>
  <c r="T115" i="27"/>
  <c r="R115" i="27"/>
  <c r="P115" i="27"/>
  <c r="BK115" i="27"/>
  <c r="J115" i="27"/>
  <c r="BE115" i="27"/>
  <c r="BI108" i="27"/>
  <c r="BH108" i="27"/>
  <c r="BG108" i="27"/>
  <c r="BF108" i="27"/>
  <c r="T108" i="27"/>
  <c r="R108" i="27"/>
  <c r="P108" i="27"/>
  <c r="BK108" i="27"/>
  <c r="J108" i="27"/>
  <c r="BE108" i="27"/>
  <c r="BI106" i="27"/>
  <c r="BH106" i="27"/>
  <c r="BG106" i="27"/>
  <c r="BF106" i="27"/>
  <c r="T106" i="27"/>
  <c r="R106" i="27"/>
  <c r="P106" i="27"/>
  <c r="BK106" i="27"/>
  <c r="J106" i="27"/>
  <c r="BE106" i="27"/>
  <c r="BI102" i="27"/>
  <c r="BH102" i="27"/>
  <c r="BG102" i="27"/>
  <c r="BF102" i="27"/>
  <c r="T102" i="27"/>
  <c r="R102" i="27"/>
  <c r="P102" i="27"/>
  <c r="BK102" i="27"/>
  <c r="J102" i="27"/>
  <c r="BE102" i="27"/>
  <c r="BI99" i="27"/>
  <c r="BH99" i="27"/>
  <c r="BG99" i="27"/>
  <c r="BF99" i="27"/>
  <c r="T99" i="27"/>
  <c r="R99" i="27"/>
  <c r="P99" i="27"/>
  <c r="BK99" i="27"/>
  <c r="J99" i="27"/>
  <c r="BE99" i="27"/>
  <c r="BI96" i="27"/>
  <c r="BH96" i="27"/>
  <c r="BG96" i="27"/>
  <c r="BF96" i="27"/>
  <c r="T96" i="27"/>
  <c r="R96" i="27"/>
  <c r="P96" i="27"/>
  <c r="BK96" i="27"/>
  <c r="J96" i="27"/>
  <c r="BE96" i="27"/>
  <c r="BI93" i="27"/>
  <c r="F36" i="27"/>
  <c r="BD86" i="1" s="1"/>
  <c r="BH93" i="27"/>
  <c r="F35" i="27" s="1"/>
  <c r="BC86" i="1" s="1"/>
  <c r="BG93" i="27"/>
  <c r="F34" i="27"/>
  <c r="BB86" i="1" s="1"/>
  <c r="BF93" i="27"/>
  <c r="F33" i="27" s="1"/>
  <c r="BA86" i="1" s="1"/>
  <c r="T93" i="27"/>
  <c r="T92" i="27"/>
  <c r="R93" i="27"/>
  <c r="R92" i="27"/>
  <c r="R91" i="27" s="1"/>
  <c r="R90" i="27" s="1"/>
  <c r="P93" i="27"/>
  <c r="P92" i="27"/>
  <c r="P91" i="27" s="1"/>
  <c r="P90" i="27" s="1"/>
  <c r="AU86" i="1" s="1"/>
  <c r="BK93" i="27"/>
  <c r="BK92" i="27" s="1"/>
  <c r="J93" i="27"/>
  <c r="BE93" i="27" s="1"/>
  <c r="J86" i="27"/>
  <c r="F86" i="27"/>
  <c r="F84" i="27"/>
  <c r="E82" i="27"/>
  <c r="J55" i="27"/>
  <c r="F55" i="27"/>
  <c r="F53" i="27"/>
  <c r="E51" i="27"/>
  <c r="J20" i="27"/>
  <c r="E20" i="27"/>
  <c r="F87" i="27" s="1"/>
  <c r="J19" i="27"/>
  <c r="J14" i="27"/>
  <c r="J84" i="27" s="1"/>
  <c r="E7" i="27"/>
  <c r="E47" i="27" s="1"/>
  <c r="E78" i="27"/>
  <c r="AY85" i="1"/>
  <c r="AX85" i="1"/>
  <c r="BI211" i="26"/>
  <c r="BH211" i="26"/>
  <c r="BG211" i="26"/>
  <c r="BF211" i="26"/>
  <c r="T211" i="26"/>
  <c r="T210" i="26" s="1"/>
  <c r="T209" i="26" s="1"/>
  <c r="R211" i="26"/>
  <c r="R210" i="26"/>
  <c r="R209" i="26" s="1"/>
  <c r="P211" i="26"/>
  <c r="P210" i="26" s="1"/>
  <c r="P209" i="26" s="1"/>
  <c r="BK211" i="26"/>
  <c r="BK210" i="26"/>
  <c r="J210" i="26" s="1"/>
  <c r="J72" i="26" s="1"/>
  <c r="BK209" i="26"/>
  <c r="J209" i="26" s="1"/>
  <c r="J71" i="26" s="1"/>
  <c r="J211" i="26"/>
  <c r="BE211" i="26" s="1"/>
  <c r="BI208" i="26"/>
  <c r="BH208" i="26"/>
  <c r="BG208" i="26"/>
  <c r="BF208" i="26"/>
  <c r="T208" i="26"/>
  <c r="T207" i="26" s="1"/>
  <c r="R208" i="26"/>
  <c r="R207" i="26" s="1"/>
  <c r="P208" i="26"/>
  <c r="P207" i="26" s="1"/>
  <c r="BK208" i="26"/>
  <c r="BK207" i="26" s="1"/>
  <c r="J207" i="26" s="1"/>
  <c r="J70" i="26" s="1"/>
  <c r="J208" i="26"/>
  <c r="BE208" i="26"/>
  <c r="BI198" i="26"/>
  <c r="BH198" i="26"/>
  <c r="BG198" i="26"/>
  <c r="BF198" i="26"/>
  <c r="T198" i="26"/>
  <c r="R198" i="26"/>
  <c r="P198" i="26"/>
  <c r="BK198" i="26"/>
  <c r="J198" i="26"/>
  <c r="BE198" i="26" s="1"/>
  <c r="BI190" i="26"/>
  <c r="BH190" i="26"/>
  <c r="BG190" i="26"/>
  <c r="BF190" i="26"/>
  <c r="T190" i="26"/>
  <c r="R190" i="26"/>
  <c r="P190" i="26"/>
  <c r="BK190" i="26"/>
  <c r="J190" i="26"/>
  <c r="BE190" i="26" s="1"/>
  <c r="BI182" i="26"/>
  <c r="BH182" i="26"/>
  <c r="BG182" i="26"/>
  <c r="BF182" i="26"/>
  <c r="T182" i="26"/>
  <c r="R182" i="26"/>
  <c r="P182" i="26"/>
  <c r="BK182" i="26"/>
  <c r="J182" i="26"/>
  <c r="BE182" i="26" s="1"/>
  <c r="BI177" i="26"/>
  <c r="BH177" i="26"/>
  <c r="BG177" i="26"/>
  <c r="BF177" i="26"/>
  <c r="T177" i="26"/>
  <c r="R177" i="26"/>
  <c r="P177" i="26"/>
  <c r="BK177" i="26"/>
  <c r="J177" i="26"/>
  <c r="BE177" i="26" s="1"/>
  <c r="BI172" i="26"/>
  <c r="BH172" i="26"/>
  <c r="BG172" i="26"/>
  <c r="BF172" i="26"/>
  <c r="T172" i="26"/>
  <c r="R172" i="26"/>
  <c r="P172" i="26"/>
  <c r="BK172" i="26"/>
  <c r="J172" i="26"/>
  <c r="BE172" i="26" s="1"/>
  <c r="BI167" i="26"/>
  <c r="BH167" i="26"/>
  <c r="BG167" i="26"/>
  <c r="BF167" i="26"/>
  <c r="T167" i="26"/>
  <c r="R167" i="26"/>
  <c r="P167" i="26"/>
  <c r="BK167" i="26"/>
  <c r="J167" i="26"/>
  <c r="BE167" i="26" s="1"/>
  <c r="BI162" i="26"/>
  <c r="BH162" i="26"/>
  <c r="BG162" i="26"/>
  <c r="BF162" i="26"/>
  <c r="T162" i="26"/>
  <c r="R162" i="26"/>
  <c r="P162" i="26"/>
  <c r="BK162" i="26"/>
  <c r="J162" i="26"/>
  <c r="BE162" i="26" s="1"/>
  <c r="BI157" i="26"/>
  <c r="BH157" i="26"/>
  <c r="BG157" i="26"/>
  <c r="BF157" i="26"/>
  <c r="T157" i="26"/>
  <c r="R157" i="26"/>
  <c r="P157" i="26"/>
  <c r="BK157" i="26"/>
  <c r="J157" i="26"/>
  <c r="BE157" i="26" s="1"/>
  <c r="BI152" i="26"/>
  <c r="BH152" i="26"/>
  <c r="BG152" i="26"/>
  <c r="BF152" i="26"/>
  <c r="T152" i="26"/>
  <c r="R152" i="26"/>
  <c r="P152" i="26"/>
  <c r="BK152" i="26"/>
  <c r="J152" i="26"/>
  <c r="BE152" i="26" s="1"/>
  <c r="BI147" i="26"/>
  <c r="BH147" i="26"/>
  <c r="BG147" i="26"/>
  <c r="BF147" i="26"/>
  <c r="T147" i="26"/>
  <c r="R147" i="26"/>
  <c r="P147" i="26"/>
  <c r="BK147" i="26"/>
  <c r="J147" i="26"/>
  <c r="BE147" i="26" s="1"/>
  <c r="BI142" i="26"/>
  <c r="BH142" i="26"/>
  <c r="BG142" i="26"/>
  <c r="BF142" i="26"/>
  <c r="T142" i="26"/>
  <c r="T141" i="26" s="1"/>
  <c r="R142" i="26"/>
  <c r="R141" i="26" s="1"/>
  <c r="P142" i="26"/>
  <c r="P141" i="26" s="1"/>
  <c r="BK142" i="26"/>
  <c r="BK141" i="26" s="1"/>
  <c r="J141" i="26" s="1"/>
  <c r="J69" i="26" s="1"/>
  <c r="J142" i="26"/>
  <c r="BE142" i="26"/>
  <c r="BI133" i="26"/>
  <c r="BH133" i="26"/>
  <c r="BG133" i="26"/>
  <c r="BF133" i="26"/>
  <c r="T133" i="26"/>
  <c r="T132" i="26" s="1"/>
  <c r="R133" i="26"/>
  <c r="R132" i="26" s="1"/>
  <c r="P133" i="26"/>
  <c r="P132" i="26" s="1"/>
  <c r="BK133" i="26"/>
  <c r="BK132" i="26" s="1"/>
  <c r="J132" i="26" s="1"/>
  <c r="J68" i="26" s="1"/>
  <c r="J133" i="26"/>
  <c r="BE133" i="26"/>
  <c r="BI130" i="26"/>
  <c r="BH130" i="26"/>
  <c r="BG130" i="26"/>
  <c r="BF130" i="26"/>
  <c r="T130" i="26"/>
  <c r="R130" i="26"/>
  <c r="P130" i="26"/>
  <c r="BK130" i="26"/>
  <c r="J130" i="26"/>
  <c r="BE130" i="26" s="1"/>
  <c r="BI126" i="26"/>
  <c r="BH126" i="26"/>
  <c r="BG126" i="26"/>
  <c r="BF126" i="26"/>
  <c r="T126" i="26"/>
  <c r="R126" i="26"/>
  <c r="P126" i="26"/>
  <c r="BK126" i="26"/>
  <c r="J126" i="26"/>
  <c r="BE126" i="26" s="1"/>
  <c r="BI122" i="26"/>
  <c r="BH122" i="26"/>
  <c r="BG122" i="26"/>
  <c r="BF122" i="26"/>
  <c r="T122" i="26"/>
  <c r="R122" i="26"/>
  <c r="P122" i="26"/>
  <c r="BK122" i="26"/>
  <c r="J122" i="26"/>
  <c r="BE122" i="26" s="1"/>
  <c r="BI118" i="26"/>
  <c r="BH118" i="26"/>
  <c r="BG118" i="26"/>
  <c r="BF118" i="26"/>
  <c r="T118" i="26"/>
  <c r="R118" i="26"/>
  <c r="P118" i="26"/>
  <c r="BK118" i="26"/>
  <c r="J118" i="26"/>
  <c r="BE118" i="26" s="1"/>
  <c r="BI115" i="26"/>
  <c r="BH115" i="26"/>
  <c r="BG115" i="26"/>
  <c r="BF115" i="26"/>
  <c r="T115" i="26"/>
  <c r="R115" i="26"/>
  <c r="P115" i="26"/>
  <c r="BK115" i="26"/>
  <c r="J115" i="26"/>
  <c r="BE115" i="26"/>
  <c r="BI111" i="26"/>
  <c r="BH111" i="26"/>
  <c r="BG111" i="26"/>
  <c r="BF111" i="26"/>
  <c r="T111" i="26"/>
  <c r="R111" i="26"/>
  <c r="P111" i="26"/>
  <c r="BK111" i="26"/>
  <c r="J111" i="26"/>
  <c r="BE111" i="26" s="1"/>
  <c r="BI107" i="26"/>
  <c r="BH107" i="26"/>
  <c r="BG107" i="26"/>
  <c r="BF107" i="26"/>
  <c r="T107" i="26"/>
  <c r="T106" i="26" s="1"/>
  <c r="R107" i="26"/>
  <c r="R106" i="26" s="1"/>
  <c r="P107" i="26"/>
  <c r="P106" i="26" s="1"/>
  <c r="BK107" i="26"/>
  <c r="BK106" i="26" s="1"/>
  <c r="J107" i="26"/>
  <c r="BE107" i="26"/>
  <c r="BI99" i="26"/>
  <c r="F38" i="26" s="1"/>
  <c r="BD85" i="1" s="1"/>
  <c r="BH99" i="26"/>
  <c r="F37" i="26"/>
  <c r="BC85" i="1" s="1"/>
  <c r="BG99" i="26"/>
  <c r="F36" i="26" s="1"/>
  <c r="BB85" i="1" s="1"/>
  <c r="BF99" i="26"/>
  <c r="J35" i="26"/>
  <c r="AW85" i="1" s="1"/>
  <c r="F35" i="26"/>
  <c r="BA85" i="1" s="1"/>
  <c r="T99" i="26"/>
  <c r="T98" i="26" s="1"/>
  <c r="T97" i="26" s="1"/>
  <c r="T96" i="26" s="1"/>
  <c r="R99" i="26"/>
  <c r="R98" i="26" s="1"/>
  <c r="R97" i="26" s="1"/>
  <c r="R96" i="26" s="1"/>
  <c r="P99" i="26"/>
  <c r="P98" i="26" s="1"/>
  <c r="BK99" i="26"/>
  <c r="BK98" i="26"/>
  <c r="J98" i="26" s="1"/>
  <c r="J66" i="26" s="1"/>
  <c r="J99" i="26"/>
  <c r="BE99" i="26"/>
  <c r="J92" i="26"/>
  <c r="F92" i="26"/>
  <c r="F90" i="26"/>
  <c r="E88" i="26"/>
  <c r="J59" i="26"/>
  <c r="F59" i="26"/>
  <c r="F57" i="26"/>
  <c r="E55" i="26"/>
  <c r="J22" i="26"/>
  <c r="E22" i="26"/>
  <c r="F93" i="26"/>
  <c r="F60" i="26"/>
  <c r="J21" i="26"/>
  <c r="J16" i="26"/>
  <c r="J90" i="26"/>
  <c r="J57" i="26"/>
  <c r="E7" i="26"/>
  <c r="E82" i="26" s="1"/>
  <c r="AY84" i="1"/>
  <c r="AX84" i="1"/>
  <c r="BI358" i="25"/>
  <c r="BH358" i="25"/>
  <c r="BG358" i="25"/>
  <c r="BF358" i="25"/>
  <c r="T358" i="25"/>
  <c r="R358" i="25"/>
  <c r="P358" i="25"/>
  <c r="BK358" i="25"/>
  <c r="J358" i="25"/>
  <c r="BE358" i="25"/>
  <c r="BI354" i="25"/>
  <c r="BH354" i="25"/>
  <c r="BG354" i="25"/>
  <c r="BF354" i="25"/>
  <c r="T354" i="25"/>
  <c r="T353" i="25"/>
  <c r="T352" i="25" s="1"/>
  <c r="R354" i="25"/>
  <c r="R353" i="25" s="1"/>
  <c r="R352" i="25" s="1"/>
  <c r="P354" i="25"/>
  <c r="P353" i="25"/>
  <c r="P352" i="25" s="1"/>
  <c r="BK354" i="25"/>
  <c r="BK353" i="25" s="1"/>
  <c r="J354" i="25"/>
  <c r="BE354" i="25"/>
  <c r="BI351" i="25"/>
  <c r="BH351" i="25"/>
  <c r="BG351" i="25"/>
  <c r="BF351" i="25"/>
  <c r="T351" i="25"/>
  <c r="T350" i="25"/>
  <c r="R351" i="25"/>
  <c r="R350" i="25"/>
  <c r="P351" i="25"/>
  <c r="P350" i="25"/>
  <c r="BK351" i="25"/>
  <c r="BK350" i="25"/>
  <c r="J350" i="25" s="1"/>
  <c r="J70" i="25" s="1"/>
  <c r="J351" i="25"/>
  <c r="BE351" i="25" s="1"/>
  <c r="BI348" i="25"/>
  <c r="BH348" i="25"/>
  <c r="BG348" i="25"/>
  <c r="BF348" i="25"/>
  <c r="T348" i="25"/>
  <c r="R348" i="25"/>
  <c r="P348" i="25"/>
  <c r="BK348" i="25"/>
  <c r="J348" i="25"/>
  <c r="BE348" i="25"/>
  <c r="BI345" i="25"/>
  <c r="BH345" i="25"/>
  <c r="BG345" i="25"/>
  <c r="BF345" i="25"/>
  <c r="T345" i="25"/>
  <c r="R345" i="25"/>
  <c r="P345" i="25"/>
  <c r="BK345" i="25"/>
  <c r="J345" i="25"/>
  <c r="BE345" i="25"/>
  <c r="BI344" i="25"/>
  <c r="BH344" i="25"/>
  <c r="BG344" i="25"/>
  <c r="BF344" i="25"/>
  <c r="T344" i="25"/>
  <c r="R344" i="25"/>
  <c r="P344" i="25"/>
  <c r="BK344" i="25"/>
  <c r="J344" i="25"/>
  <c r="BE344" i="25"/>
  <c r="BI340" i="25"/>
  <c r="BH340" i="25"/>
  <c r="BG340" i="25"/>
  <c r="BF340" i="25"/>
  <c r="T340" i="25"/>
  <c r="R340" i="25"/>
  <c r="P340" i="25"/>
  <c r="BK340" i="25"/>
  <c r="J340" i="25"/>
  <c r="BE340" i="25"/>
  <c r="BI338" i="25"/>
  <c r="BH338" i="25"/>
  <c r="BG338" i="25"/>
  <c r="BF338" i="25"/>
  <c r="T338" i="25"/>
  <c r="R338" i="25"/>
  <c r="P338" i="25"/>
  <c r="BK338" i="25"/>
  <c r="J338" i="25"/>
  <c r="BE338" i="25"/>
  <c r="BI334" i="25"/>
  <c r="BH334" i="25"/>
  <c r="BG334" i="25"/>
  <c r="BF334" i="25"/>
  <c r="T334" i="25"/>
  <c r="R334" i="25"/>
  <c r="P334" i="25"/>
  <c r="BK334" i="25"/>
  <c r="J334" i="25"/>
  <c r="BE334" i="25"/>
  <c r="BI332" i="25"/>
  <c r="BH332" i="25"/>
  <c r="BG332" i="25"/>
  <c r="BF332" i="25"/>
  <c r="T332" i="25"/>
  <c r="T331" i="25"/>
  <c r="R332" i="25"/>
  <c r="R331" i="25"/>
  <c r="P332" i="25"/>
  <c r="P331" i="25"/>
  <c r="BK332" i="25"/>
  <c r="BK331" i="25"/>
  <c r="J331" i="25" s="1"/>
  <c r="J69" i="25" s="1"/>
  <c r="J332" i="25"/>
  <c r="BE332" i="25" s="1"/>
  <c r="BI324" i="25"/>
  <c r="BH324" i="25"/>
  <c r="BG324" i="25"/>
  <c r="BF324" i="25"/>
  <c r="T324" i="25"/>
  <c r="R324" i="25"/>
  <c r="P324" i="25"/>
  <c r="BK324" i="25"/>
  <c r="J324" i="25"/>
  <c r="BE324" i="25"/>
  <c r="BI321" i="25"/>
  <c r="BH321" i="25"/>
  <c r="BG321" i="25"/>
  <c r="BF321" i="25"/>
  <c r="T321" i="25"/>
  <c r="R321" i="25"/>
  <c r="P321" i="25"/>
  <c r="BK321" i="25"/>
  <c r="J321" i="25"/>
  <c r="BE321" i="25"/>
  <c r="BI318" i="25"/>
  <c r="BH318" i="25"/>
  <c r="BG318" i="25"/>
  <c r="BF318" i="25"/>
  <c r="T318" i="25"/>
  <c r="R318" i="25"/>
  <c r="P318" i="25"/>
  <c r="BK318" i="25"/>
  <c r="J318" i="25"/>
  <c r="BE318" i="25"/>
  <c r="BI316" i="25"/>
  <c r="BH316" i="25"/>
  <c r="BG316" i="25"/>
  <c r="BF316" i="25"/>
  <c r="T316" i="25"/>
  <c r="T315" i="25"/>
  <c r="R316" i="25"/>
  <c r="R315" i="25"/>
  <c r="P316" i="25"/>
  <c r="P315" i="25"/>
  <c r="BK316" i="25"/>
  <c r="BK315" i="25"/>
  <c r="J315" i="25" s="1"/>
  <c r="J68" i="25" s="1"/>
  <c r="J316" i="25"/>
  <c r="BE316" i="25" s="1"/>
  <c r="BI312" i="25"/>
  <c r="BH312" i="25"/>
  <c r="BG312" i="25"/>
  <c r="BF312" i="25"/>
  <c r="T312" i="25"/>
  <c r="R312" i="25"/>
  <c r="P312" i="25"/>
  <c r="BK312" i="25"/>
  <c r="J312" i="25"/>
  <c r="BE312" i="25"/>
  <c r="BI309" i="25"/>
  <c r="BH309" i="25"/>
  <c r="BG309" i="25"/>
  <c r="BF309" i="25"/>
  <c r="T309" i="25"/>
  <c r="R309" i="25"/>
  <c r="P309" i="25"/>
  <c r="BK309" i="25"/>
  <c r="J309" i="25"/>
  <c r="BE309" i="25"/>
  <c r="BI308" i="25"/>
  <c r="BH308" i="25"/>
  <c r="BG308" i="25"/>
  <c r="BF308" i="25"/>
  <c r="T308" i="25"/>
  <c r="R308" i="25"/>
  <c r="P308" i="25"/>
  <c r="BK308" i="25"/>
  <c r="J308" i="25"/>
  <c r="BE308" i="25"/>
  <c r="BI304" i="25"/>
  <c r="BH304" i="25"/>
  <c r="BG304" i="25"/>
  <c r="BF304" i="25"/>
  <c r="T304" i="25"/>
  <c r="R304" i="25"/>
  <c r="P304" i="25"/>
  <c r="BK304" i="25"/>
  <c r="J304" i="25"/>
  <c r="BE304" i="25"/>
  <c r="BI300" i="25"/>
  <c r="BH300" i="25"/>
  <c r="BG300" i="25"/>
  <c r="BF300" i="25"/>
  <c r="T300" i="25"/>
  <c r="R300" i="25"/>
  <c r="P300" i="25"/>
  <c r="BK300" i="25"/>
  <c r="J300" i="25"/>
  <c r="BE300" i="25"/>
  <c r="BI295" i="25"/>
  <c r="BH295" i="25"/>
  <c r="BG295" i="25"/>
  <c r="BF295" i="25"/>
  <c r="T295" i="25"/>
  <c r="R295" i="25"/>
  <c r="P295" i="25"/>
  <c r="BK295" i="25"/>
  <c r="J295" i="25"/>
  <c r="BE295" i="25"/>
  <c r="BI291" i="25"/>
  <c r="BH291" i="25"/>
  <c r="BG291" i="25"/>
  <c r="BF291" i="25"/>
  <c r="T291" i="25"/>
  <c r="R291" i="25"/>
  <c r="P291" i="25"/>
  <c r="BK291" i="25"/>
  <c r="J291" i="25"/>
  <c r="BE291" i="25"/>
  <c r="BI287" i="25"/>
  <c r="BH287" i="25"/>
  <c r="BG287" i="25"/>
  <c r="BF287" i="25"/>
  <c r="T287" i="25"/>
  <c r="R287" i="25"/>
  <c r="P287" i="25"/>
  <c r="BK287" i="25"/>
  <c r="J287" i="25"/>
  <c r="BE287" i="25"/>
  <c r="BI282" i="25"/>
  <c r="BH282" i="25"/>
  <c r="BG282" i="25"/>
  <c r="BF282" i="25"/>
  <c r="T282" i="25"/>
  <c r="R282" i="25"/>
  <c r="P282" i="25"/>
  <c r="BK282" i="25"/>
  <c r="J282" i="25"/>
  <c r="BE282" i="25"/>
  <c r="BI279" i="25"/>
  <c r="BH279" i="25"/>
  <c r="BG279" i="25"/>
  <c r="BF279" i="25"/>
  <c r="T279" i="25"/>
  <c r="R279" i="25"/>
  <c r="P279" i="25"/>
  <c r="BK279" i="25"/>
  <c r="J279" i="25"/>
  <c r="BE279" i="25"/>
  <c r="BI275" i="25"/>
  <c r="BH275" i="25"/>
  <c r="BG275" i="25"/>
  <c r="BF275" i="25"/>
  <c r="T275" i="25"/>
  <c r="R275" i="25"/>
  <c r="P275" i="25"/>
  <c r="BK275" i="25"/>
  <c r="J275" i="25"/>
  <c r="BE275" i="25"/>
  <c r="BI274" i="25"/>
  <c r="BH274" i="25"/>
  <c r="BG274" i="25"/>
  <c r="BF274" i="25"/>
  <c r="T274" i="25"/>
  <c r="R274" i="25"/>
  <c r="P274" i="25"/>
  <c r="BK274" i="25"/>
  <c r="J274" i="25"/>
  <c r="BE274" i="25"/>
  <c r="BI270" i="25"/>
  <c r="BH270" i="25"/>
  <c r="BG270" i="25"/>
  <c r="BF270" i="25"/>
  <c r="T270" i="25"/>
  <c r="R270" i="25"/>
  <c r="P270" i="25"/>
  <c r="BK270" i="25"/>
  <c r="J270" i="25"/>
  <c r="BE270" i="25"/>
  <c r="BI268" i="25"/>
  <c r="BH268" i="25"/>
  <c r="BG268" i="25"/>
  <c r="BF268" i="25"/>
  <c r="T268" i="25"/>
  <c r="R268" i="25"/>
  <c r="P268" i="25"/>
  <c r="BK268" i="25"/>
  <c r="J268" i="25"/>
  <c r="BE268" i="25"/>
  <c r="BI264" i="25"/>
  <c r="BH264" i="25"/>
  <c r="BG264" i="25"/>
  <c r="BF264" i="25"/>
  <c r="T264" i="25"/>
  <c r="R264" i="25"/>
  <c r="P264" i="25"/>
  <c r="BK264" i="25"/>
  <c r="J264" i="25"/>
  <c r="BE264" i="25"/>
  <c r="BI260" i="25"/>
  <c r="BH260" i="25"/>
  <c r="BG260" i="25"/>
  <c r="BF260" i="25"/>
  <c r="T260" i="25"/>
  <c r="R260" i="25"/>
  <c r="P260" i="25"/>
  <c r="BK260" i="25"/>
  <c r="J260" i="25"/>
  <c r="BE260" i="25"/>
  <c r="BI259" i="25"/>
  <c r="BH259" i="25"/>
  <c r="BG259" i="25"/>
  <c r="BF259" i="25"/>
  <c r="T259" i="25"/>
  <c r="R259" i="25"/>
  <c r="P259" i="25"/>
  <c r="BK259" i="25"/>
  <c r="J259" i="25"/>
  <c r="BE259" i="25"/>
  <c r="BI256" i="25"/>
  <c r="BH256" i="25"/>
  <c r="BG256" i="25"/>
  <c r="BF256" i="25"/>
  <c r="T256" i="25"/>
  <c r="R256" i="25"/>
  <c r="P256" i="25"/>
  <c r="BK256" i="25"/>
  <c r="J256" i="25"/>
  <c r="BE256" i="25"/>
  <c r="BI251" i="25"/>
  <c r="BH251" i="25"/>
  <c r="BG251" i="25"/>
  <c r="BF251" i="25"/>
  <c r="T251" i="25"/>
  <c r="R251" i="25"/>
  <c r="P251" i="25"/>
  <c r="BK251" i="25"/>
  <c r="J251" i="25"/>
  <c r="BE251" i="25"/>
  <c r="BI248" i="25"/>
  <c r="BH248" i="25"/>
  <c r="BG248" i="25"/>
  <c r="BF248" i="25"/>
  <c r="T248" i="25"/>
  <c r="R248" i="25"/>
  <c r="P248" i="25"/>
  <c r="BK248" i="25"/>
  <c r="J248" i="25"/>
  <c r="BE248" i="25"/>
  <c r="BI244" i="25"/>
  <c r="BH244" i="25"/>
  <c r="BG244" i="25"/>
  <c r="BF244" i="25"/>
  <c r="T244" i="25"/>
  <c r="R244" i="25"/>
  <c r="P244" i="25"/>
  <c r="BK244" i="25"/>
  <c r="J244" i="25"/>
  <c r="BE244" i="25"/>
  <c r="BI241" i="25"/>
  <c r="BH241" i="25"/>
  <c r="BG241" i="25"/>
  <c r="BF241" i="25"/>
  <c r="T241" i="25"/>
  <c r="R241" i="25"/>
  <c r="P241" i="25"/>
  <c r="BK241" i="25"/>
  <c r="J241" i="25"/>
  <c r="BE241" i="25"/>
  <c r="BI238" i="25"/>
  <c r="BH238" i="25"/>
  <c r="BG238" i="25"/>
  <c r="BF238" i="25"/>
  <c r="T238" i="25"/>
  <c r="T237" i="25"/>
  <c r="R238" i="25"/>
  <c r="R237" i="25"/>
  <c r="P238" i="25"/>
  <c r="P237" i="25"/>
  <c r="BK238" i="25"/>
  <c r="BK237" i="25"/>
  <c r="J237" i="25" s="1"/>
  <c r="J67" i="25" s="1"/>
  <c r="J238" i="25"/>
  <c r="BE238" i="25" s="1"/>
  <c r="BI230" i="25"/>
  <c r="BH230" i="25"/>
  <c r="BG230" i="25"/>
  <c r="BF230" i="25"/>
  <c r="T230" i="25"/>
  <c r="R230" i="25"/>
  <c r="P230" i="25"/>
  <c r="BK230" i="25"/>
  <c r="J230" i="25"/>
  <c r="BE230" i="25"/>
  <c r="BI228" i="25"/>
  <c r="BH228" i="25"/>
  <c r="BG228" i="25"/>
  <c r="BF228" i="25"/>
  <c r="T228" i="25"/>
  <c r="R228" i="25"/>
  <c r="P228" i="25"/>
  <c r="BK228" i="25"/>
  <c r="J228" i="25"/>
  <c r="BE228" i="25"/>
  <c r="BI224" i="25"/>
  <c r="BH224" i="25"/>
  <c r="BG224" i="25"/>
  <c r="BF224" i="25"/>
  <c r="T224" i="25"/>
  <c r="R224" i="25"/>
  <c r="P224" i="25"/>
  <c r="BK224" i="25"/>
  <c r="J224" i="25"/>
  <c r="BE224" i="25"/>
  <c r="BI222" i="25"/>
  <c r="BH222" i="25"/>
  <c r="BG222" i="25"/>
  <c r="BF222" i="25"/>
  <c r="T222" i="25"/>
  <c r="R222" i="25"/>
  <c r="P222" i="25"/>
  <c r="BK222" i="25"/>
  <c r="J222" i="25"/>
  <c r="BE222" i="25"/>
  <c r="BI218" i="25"/>
  <c r="BH218" i="25"/>
  <c r="BG218" i="25"/>
  <c r="BF218" i="25"/>
  <c r="T218" i="25"/>
  <c r="R218" i="25"/>
  <c r="P218" i="25"/>
  <c r="BK218" i="25"/>
  <c r="J218" i="25"/>
  <c r="BE218" i="25"/>
  <c r="BI205" i="25"/>
  <c r="BH205" i="25"/>
  <c r="BG205" i="25"/>
  <c r="BF205" i="25"/>
  <c r="T205" i="25"/>
  <c r="R205" i="25"/>
  <c r="P205" i="25"/>
  <c r="BK205" i="25"/>
  <c r="J205" i="25"/>
  <c r="BE205" i="25"/>
  <c r="BI202" i="25"/>
  <c r="BH202" i="25"/>
  <c r="BG202" i="25"/>
  <c r="BF202" i="25"/>
  <c r="T202" i="25"/>
  <c r="R202" i="25"/>
  <c r="P202" i="25"/>
  <c r="BK202" i="25"/>
  <c r="J202" i="25"/>
  <c r="BE202" i="25"/>
  <c r="BI198" i="25"/>
  <c r="BH198" i="25"/>
  <c r="BG198" i="25"/>
  <c r="BF198" i="25"/>
  <c r="T198" i="25"/>
  <c r="R198" i="25"/>
  <c r="P198" i="25"/>
  <c r="BK198" i="25"/>
  <c r="J198" i="25"/>
  <c r="BE198" i="25"/>
  <c r="BI191" i="25"/>
  <c r="BH191" i="25"/>
  <c r="BG191" i="25"/>
  <c r="BF191" i="25"/>
  <c r="T191" i="25"/>
  <c r="R191" i="25"/>
  <c r="P191" i="25"/>
  <c r="BK191" i="25"/>
  <c r="J191" i="25"/>
  <c r="BE191" i="25"/>
  <c r="BI180" i="25"/>
  <c r="BH180" i="25"/>
  <c r="BG180" i="25"/>
  <c r="BF180" i="25"/>
  <c r="T180" i="25"/>
  <c r="R180" i="25"/>
  <c r="P180" i="25"/>
  <c r="BK180" i="25"/>
  <c r="J180" i="25"/>
  <c r="BE180" i="25"/>
  <c r="BI170" i="25"/>
  <c r="BH170" i="25"/>
  <c r="BG170" i="25"/>
  <c r="BF170" i="25"/>
  <c r="T170" i="25"/>
  <c r="R170" i="25"/>
  <c r="P170" i="25"/>
  <c r="BK170" i="25"/>
  <c r="J170" i="25"/>
  <c r="BE170" i="25"/>
  <c r="BI165" i="25"/>
  <c r="BH165" i="25"/>
  <c r="BG165" i="25"/>
  <c r="BF165" i="25"/>
  <c r="T165" i="25"/>
  <c r="R165" i="25"/>
  <c r="P165" i="25"/>
  <c r="BK165" i="25"/>
  <c r="J165" i="25"/>
  <c r="BE165" i="25"/>
  <c r="BI158" i="25"/>
  <c r="BH158" i="25"/>
  <c r="BG158" i="25"/>
  <c r="BF158" i="25"/>
  <c r="T158" i="25"/>
  <c r="R158" i="25"/>
  <c r="P158" i="25"/>
  <c r="BK158" i="25"/>
  <c r="J158" i="25"/>
  <c r="BE158" i="25"/>
  <c r="BI151" i="25"/>
  <c r="BH151" i="25"/>
  <c r="BG151" i="25"/>
  <c r="BF151" i="25"/>
  <c r="T151" i="25"/>
  <c r="R151" i="25"/>
  <c r="P151" i="25"/>
  <c r="BK151" i="25"/>
  <c r="J151" i="25"/>
  <c r="BE151" i="25"/>
  <c r="BI148" i="25"/>
  <c r="BH148" i="25"/>
  <c r="BG148" i="25"/>
  <c r="BF148" i="25"/>
  <c r="T148" i="25"/>
  <c r="R148" i="25"/>
  <c r="P148" i="25"/>
  <c r="BK148" i="25"/>
  <c r="J148" i="25"/>
  <c r="BE148" i="25"/>
  <c r="BI139" i="25"/>
  <c r="BH139" i="25"/>
  <c r="BG139" i="25"/>
  <c r="BF139" i="25"/>
  <c r="T139" i="25"/>
  <c r="R139" i="25"/>
  <c r="P139" i="25"/>
  <c r="BK139" i="25"/>
  <c r="J139" i="25"/>
  <c r="BE139" i="25"/>
  <c r="BI136" i="25"/>
  <c r="BH136" i="25"/>
  <c r="BG136" i="25"/>
  <c r="BF136" i="25"/>
  <c r="T136" i="25"/>
  <c r="R136" i="25"/>
  <c r="P136" i="25"/>
  <c r="BK136" i="25"/>
  <c r="J136" i="25"/>
  <c r="BE136" i="25"/>
  <c r="BI127" i="25"/>
  <c r="BH127" i="25"/>
  <c r="BG127" i="25"/>
  <c r="BF127" i="25"/>
  <c r="T127" i="25"/>
  <c r="R127" i="25"/>
  <c r="P127" i="25"/>
  <c r="BK127" i="25"/>
  <c r="J127" i="25"/>
  <c r="BE127" i="25"/>
  <c r="BI118" i="25"/>
  <c r="BH118" i="25"/>
  <c r="BG118" i="25"/>
  <c r="BF118" i="25"/>
  <c r="T118" i="25"/>
  <c r="R118" i="25"/>
  <c r="P118" i="25"/>
  <c r="BK118" i="25"/>
  <c r="J118" i="25"/>
  <c r="BE118" i="25"/>
  <c r="BI115" i="25"/>
  <c r="BH115" i="25"/>
  <c r="BG115" i="25"/>
  <c r="BF115" i="25"/>
  <c r="T115" i="25"/>
  <c r="R115" i="25"/>
  <c r="P115" i="25"/>
  <c r="BK115" i="25"/>
  <c r="J115" i="25"/>
  <c r="BE115" i="25"/>
  <c r="BI107" i="25"/>
  <c r="BH107" i="25"/>
  <c r="BG107" i="25"/>
  <c r="BF107" i="25"/>
  <c r="T107" i="25"/>
  <c r="R107" i="25"/>
  <c r="P107" i="25"/>
  <c r="BK107" i="25"/>
  <c r="J107" i="25"/>
  <c r="BE107" i="25"/>
  <c r="BI99" i="25"/>
  <c r="F38" i="25"/>
  <c r="BD84" i="1" s="1"/>
  <c r="BH99" i="25"/>
  <c r="F37" i="25" s="1"/>
  <c r="BC84" i="1" s="1"/>
  <c r="BG99" i="25"/>
  <c r="F36" i="25"/>
  <c r="BB84" i="1" s="1"/>
  <c r="BF99" i="25"/>
  <c r="T99" i="25"/>
  <c r="T98" i="25"/>
  <c r="T97" i="25" s="1"/>
  <c r="T96" i="25" s="1"/>
  <c r="R99" i="25"/>
  <c r="R98" i="25"/>
  <c r="R97" i="25" s="1"/>
  <c r="R96" i="25" s="1"/>
  <c r="P99" i="25"/>
  <c r="P98" i="25"/>
  <c r="P97" i="25" s="1"/>
  <c r="P96" i="25"/>
  <c r="AU84" i="1" s="1"/>
  <c r="BK99" i="25"/>
  <c r="J99" i="25"/>
  <c r="BE99" i="25" s="1"/>
  <c r="J34" i="25"/>
  <c r="AV84" i="1" s="1"/>
  <c r="F34" i="25"/>
  <c r="AZ84" i="1" s="1"/>
  <c r="J92" i="25"/>
  <c r="F92" i="25"/>
  <c r="F90" i="25"/>
  <c r="E88" i="25"/>
  <c r="J59" i="25"/>
  <c r="F59" i="25"/>
  <c r="F57" i="25"/>
  <c r="E55" i="25"/>
  <c r="J22" i="25"/>
  <c r="E22" i="25"/>
  <c r="F93" i="25" s="1"/>
  <c r="J21" i="25"/>
  <c r="J16" i="25"/>
  <c r="J90" i="25" s="1"/>
  <c r="J57" i="25"/>
  <c r="E7" i="25"/>
  <c r="E49" i="25" s="1"/>
  <c r="E82" i="25"/>
  <c r="AY82" i="1"/>
  <c r="AX82" i="1"/>
  <c r="BI211" i="24"/>
  <c r="BH211" i="24"/>
  <c r="BG211" i="24"/>
  <c r="BF211" i="24"/>
  <c r="T211" i="24"/>
  <c r="T210" i="24" s="1"/>
  <c r="T209" i="24" s="1"/>
  <c r="R211" i="24"/>
  <c r="R210" i="24"/>
  <c r="R209" i="24" s="1"/>
  <c r="P211" i="24"/>
  <c r="P210" i="24" s="1"/>
  <c r="P209" i="24" s="1"/>
  <c r="BK211" i="24"/>
  <c r="BK210" i="24"/>
  <c r="J210" i="24" s="1"/>
  <c r="J72" i="24" s="1"/>
  <c r="J211" i="24"/>
  <c r="BE211" i="24" s="1"/>
  <c r="BI208" i="24"/>
  <c r="BH208" i="24"/>
  <c r="BG208" i="24"/>
  <c r="BF208" i="24"/>
  <c r="T208" i="24"/>
  <c r="T207" i="24" s="1"/>
  <c r="R208" i="24"/>
  <c r="R207" i="24" s="1"/>
  <c r="P208" i="24"/>
  <c r="P207" i="24" s="1"/>
  <c r="BK208" i="24"/>
  <c r="BK207" i="24" s="1"/>
  <c r="J207" i="24"/>
  <c r="J70" i="24" s="1"/>
  <c r="J208" i="24"/>
  <c r="BE208" i="24"/>
  <c r="BI198" i="24"/>
  <c r="BH198" i="24"/>
  <c r="BG198" i="24"/>
  <c r="BF198" i="24"/>
  <c r="T198" i="24"/>
  <c r="R198" i="24"/>
  <c r="P198" i="24"/>
  <c r="BK198" i="24"/>
  <c r="J198" i="24"/>
  <c r="BE198" i="24" s="1"/>
  <c r="BI190" i="24"/>
  <c r="BH190" i="24"/>
  <c r="BG190" i="24"/>
  <c r="BF190" i="24"/>
  <c r="T190" i="24"/>
  <c r="R190" i="24"/>
  <c r="P190" i="24"/>
  <c r="BK190" i="24"/>
  <c r="J190" i="24"/>
  <c r="BE190" i="24" s="1"/>
  <c r="BI182" i="24"/>
  <c r="BH182" i="24"/>
  <c r="BG182" i="24"/>
  <c r="BF182" i="24"/>
  <c r="T182" i="24"/>
  <c r="R182" i="24"/>
  <c r="P182" i="24"/>
  <c r="BK182" i="24"/>
  <c r="J182" i="24"/>
  <c r="BE182" i="24" s="1"/>
  <c r="BI177" i="24"/>
  <c r="BH177" i="24"/>
  <c r="BG177" i="24"/>
  <c r="BF177" i="24"/>
  <c r="T177" i="24"/>
  <c r="R177" i="24"/>
  <c r="P177" i="24"/>
  <c r="BK177" i="24"/>
  <c r="J177" i="24"/>
  <c r="BE177" i="24" s="1"/>
  <c r="BI172" i="24"/>
  <c r="BH172" i="24"/>
  <c r="BG172" i="24"/>
  <c r="BF172" i="24"/>
  <c r="T172" i="24"/>
  <c r="R172" i="24"/>
  <c r="P172" i="24"/>
  <c r="BK172" i="24"/>
  <c r="J172" i="24"/>
  <c r="BE172" i="24" s="1"/>
  <c r="BI167" i="24"/>
  <c r="BH167" i="24"/>
  <c r="BG167" i="24"/>
  <c r="BF167" i="24"/>
  <c r="T167" i="24"/>
  <c r="R167" i="24"/>
  <c r="P167" i="24"/>
  <c r="BK167" i="24"/>
  <c r="J167" i="24"/>
  <c r="BE167" i="24" s="1"/>
  <c r="BI162" i="24"/>
  <c r="BH162" i="24"/>
  <c r="BG162" i="24"/>
  <c r="BF162" i="24"/>
  <c r="T162" i="24"/>
  <c r="R162" i="24"/>
  <c r="P162" i="24"/>
  <c r="BK162" i="24"/>
  <c r="J162" i="24"/>
  <c r="BE162" i="24" s="1"/>
  <c r="BI157" i="24"/>
  <c r="BH157" i="24"/>
  <c r="BG157" i="24"/>
  <c r="BF157" i="24"/>
  <c r="T157" i="24"/>
  <c r="R157" i="24"/>
  <c r="P157" i="24"/>
  <c r="BK157" i="24"/>
  <c r="J157" i="24"/>
  <c r="BE157" i="24" s="1"/>
  <c r="BI152" i="24"/>
  <c r="BH152" i="24"/>
  <c r="BG152" i="24"/>
  <c r="BF152" i="24"/>
  <c r="T152" i="24"/>
  <c r="R152" i="24"/>
  <c r="P152" i="24"/>
  <c r="BK152" i="24"/>
  <c r="J152" i="24"/>
  <c r="BE152" i="24" s="1"/>
  <c r="BI147" i="24"/>
  <c r="BH147" i="24"/>
  <c r="BG147" i="24"/>
  <c r="BF147" i="24"/>
  <c r="T147" i="24"/>
  <c r="R147" i="24"/>
  <c r="P147" i="24"/>
  <c r="BK147" i="24"/>
  <c r="J147" i="24"/>
  <c r="BE147" i="24" s="1"/>
  <c r="BI142" i="24"/>
  <c r="BH142" i="24"/>
  <c r="BG142" i="24"/>
  <c r="BF142" i="24"/>
  <c r="T142" i="24"/>
  <c r="T141" i="24" s="1"/>
  <c r="R142" i="24"/>
  <c r="R141" i="24" s="1"/>
  <c r="P142" i="24"/>
  <c r="P141" i="24" s="1"/>
  <c r="BK142" i="24"/>
  <c r="BK141" i="24"/>
  <c r="J141" i="24"/>
  <c r="J69" i="24" s="1"/>
  <c r="J142" i="24"/>
  <c r="BE142" i="24"/>
  <c r="BI133" i="24"/>
  <c r="BH133" i="24"/>
  <c r="BG133" i="24"/>
  <c r="BF133" i="24"/>
  <c r="T133" i="24"/>
  <c r="T132" i="24" s="1"/>
  <c r="R133" i="24"/>
  <c r="R132" i="24"/>
  <c r="P133" i="24"/>
  <c r="P132" i="24" s="1"/>
  <c r="BK133" i="24"/>
  <c r="BK132" i="24"/>
  <c r="J132" i="24"/>
  <c r="J68" i="24" s="1"/>
  <c r="J133" i="24"/>
  <c r="BE133" i="24"/>
  <c r="BI130" i="24"/>
  <c r="BH130" i="24"/>
  <c r="BG130" i="24"/>
  <c r="BF130" i="24"/>
  <c r="T130" i="24"/>
  <c r="R130" i="24"/>
  <c r="P130" i="24"/>
  <c r="BK130" i="24"/>
  <c r="J130" i="24"/>
  <c r="BE130" i="24" s="1"/>
  <c r="BI126" i="24"/>
  <c r="BH126" i="24"/>
  <c r="BG126" i="24"/>
  <c r="BF126" i="24"/>
  <c r="T126" i="24"/>
  <c r="R126" i="24"/>
  <c r="P126" i="24"/>
  <c r="BK126" i="24"/>
  <c r="J126" i="24"/>
  <c r="BE126" i="24"/>
  <c r="BI122" i="24"/>
  <c r="BH122" i="24"/>
  <c r="BG122" i="24"/>
  <c r="BF122" i="24"/>
  <c r="T122" i="24"/>
  <c r="R122" i="24"/>
  <c r="P122" i="24"/>
  <c r="BK122" i="24"/>
  <c r="J122" i="24"/>
  <c r="BE122" i="24" s="1"/>
  <c r="BI118" i="24"/>
  <c r="BH118" i="24"/>
  <c r="BG118" i="24"/>
  <c r="BF118" i="24"/>
  <c r="T118" i="24"/>
  <c r="R118" i="24"/>
  <c r="P118" i="24"/>
  <c r="BK118" i="24"/>
  <c r="J118" i="24"/>
  <c r="BE118" i="24"/>
  <c r="BI115" i="24"/>
  <c r="BH115" i="24"/>
  <c r="BG115" i="24"/>
  <c r="BF115" i="24"/>
  <c r="T115" i="24"/>
  <c r="R115" i="24"/>
  <c r="P115" i="24"/>
  <c r="BK115" i="24"/>
  <c r="J115" i="24"/>
  <c r="BE115" i="24" s="1"/>
  <c r="BI111" i="24"/>
  <c r="BH111" i="24"/>
  <c r="BG111" i="24"/>
  <c r="BF111" i="24"/>
  <c r="T111" i="24"/>
  <c r="R111" i="24"/>
  <c r="P111" i="24"/>
  <c r="BK111" i="24"/>
  <c r="J111" i="24"/>
  <c r="BE111" i="24"/>
  <c r="BI107" i="24"/>
  <c r="BH107" i="24"/>
  <c r="BG107" i="24"/>
  <c r="BF107" i="24"/>
  <c r="J35" i="24" s="1"/>
  <c r="AW82" i="1" s="1"/>
  <c r="T107" i="24"/>
  <c r="T106" i="24" s="1"/>
  <c r="R107" i="24"/>
  <c r="R106" i="24"/>
  <c r="P107" i="24"/>
  <c r="P106" i="24" s="1"/>
  <c r="BK107" i="24"/>
  <c r="BK106" i="24"/>
  <c r="J106" i="24" s="1"/>
  <c r="J67" i="24" s="1"/>
  <c r="J107" i="24"/>
  <c r="BE107" i="24" s="1"/>
  <c r="BI99" i="24"/>
  <c r="F38" i="24" s="1"/>
  <c r="BD82" i="1" s="1"/>
  <c r="BD80" i="1" s="1"/>
  <c r="BH99" i="24"/>
  <c r="F37" i="24" s="1"/>
  <c r="BC82" i="1" s="1"/>
  <c r="BG99" i="24"/>
  <c r="F36" i="24"/>
  <c r="BB82" i="1" s="1"/>
  <c r="BF99" i="24"/>
  <c r="F35" i="24"/>
  <c r="BA82" i="1" s="1"/>
  <c r="T99" i="24"/>
  <c r="T98" i="24"/>
  <c r="R99" i="24"/>
  <c r="R98" i="24"/>
  <c r="R97" i="24" s="1"/>
  <c r="R96" i="24" s="1"/>
  <c r="P99" i="24"/>
  <c r="P98" i="24"/>
  <c r="BK99" i="24"/>
  <c r="BK98" i="24" s="1"/>
  <c r="J99" i="24"/>
  <c r="BE99" i="24"/>
  <c r="J92" i="24"/>
  <c r="F92" i="24"/>
  <c r="F90" i="24"/>
  <c r="E88" i="24"/>
  <c r="J59" i="24"/>
  <c r="F59" i="24"/>
  <c r="F57" i="24"/>
  <c r="E55" i="24"/>
  <c r="J22" i="24"/>
  <c r="E22" i="24"/>
  <c r="F93" i="24" s="1"/>
  <c r="J21" i="24"/>
  <c r="J16" i="24"/>
  <c r="J90" i="24" s="1"/>
  <c r="E7" i="24"/>
  <c r="E82" i="24"/>
  <c r="E49" i="24"/>
  <c r="AY81" i="1"/>
  <c r="AX81" i="1"/>
  <c r="BI404" i="23"/>
  <c r="BH404" i="23"/>
  <c r="BG404" i="23"/>
  <c r="BF404" i="23"/>
  <c r="T404" i="23"/>
  <c r="T399" i="23" s="1"/>
  <c r="T398" i="23" s="1"/>
  <c r="R404" i="23"/>
  <c r="P404" i="23"/>
  <c r="BK404" i="23"/>
  <c r="J404" i="23"/>
  <c r="BE404" i="23" s="1"/>
  <c r="BI400" i="23"/>
  <c r="BH400" i="23"/>
  <c r="BG400" i="23"/>
  <c r="BF400" i="23"/>
  <c r="T400" i="23"/>
  <c r="R400" i="23"/>
  <c r="R399" i="23" s="1"/>
  <c r="R398" i="23" s="1"/>
  <c r="P400" i="23"/>
  <c r="P399" i="23" s="1"/>
  <c r="P398" i="23" s="1"/>
  <c r="BK400" i="23"/>
  <c r="BK399" i="23"/>
  <c r="J399" i="23" s="1"/>
  <c r="J72" i="23" s="1"/>
  <c r="J400" i="23"/>
  <c r="BE400" i="23" s="1"/>
  <c r="BI397" i="23"/>
  <c r="BH397" i="23"/>
  <c r="BG397" i="23"/>
  <c r="BF397" i="23"/>
  <c r="T397" i="23"/>
  <c r="T396" i="23" s="1"/>
  <c r="R397" i="23"/>
  <c r="R396" i="23"/>
  <c r="P397" i="23"/>
  <c r="P396" i="23" s="1"/>
  <c r="BK397" i="23"/>
  <c r="BK396" i="23"/>
  <c r="J396" i="23"/>
  <c r="J70" i="23" s="1"/>
  <c r="J397" i="23"/>
  <c r="BE397" i="23" s="1"/>
  <c r="BI394" i="23"/>
  <c r="BH394" i="23"/>
  <c r="BG394" i="23"/>
  <c r="BF394" i="23"/>
  <c r="T394" i="23"/>
  <c r="R394" i="23"/>
  <c r="P394" i="23"/>
  <c r="BK394" i="23"/>
  <c r="J394" i="23"/>
  <c r="BE394" i="23"/>
  <c r="BI391" i="23"/>
  <c r="BH391" i="23"/>
  <c r="BG391" i="23"/>
  <c r="BF391" i="23"/>
  <c r="T391" i="23"/>
  <c r="R391" i="23"/>
  <c r="P391" i="23"/>
  <c r="BK391" i="23"/>
  <c r="J391" i="23"/>
  <c r="BE391" i="23"/>
  <c r="BI390" i="23"/>
  <c r="BH390" i="23"/>
  <c r="BG390" i="23"/>
  <c r="BF390" i="23"/>
  <c r="T390" i="23"/>
  <c r="R390" i="23"/>
  <c r="P390" i="23"/>
  <c r="BK390" i="23"/>
  <c r="J390" i="23"/>
  <c r="BE390" i="23"/>
  <c r="BI386" i="23"/>
  <c r="BH386" i="23"/>
  <c r="BG386" i="23"/>
  <c r="BF386" i="23"/>
  <c r="T386" i="23"/>
  <c r="R386" i="23"/>
  <c r="P386" i="23"/>
  <c r="BK386" i="23"/>
  <c r="J386" i="23"/>
  <c r="BE386" i="23"/>
  <c r="BI384" i="23"/>
  <c r="BH384" i="23"/>
  <c r="BG384" i="23"/>
  <c r="BF384" i="23"/>
  <c r="T384" i="23"/>
  <c r="R384" i="23"/>
  <c r="R377" i="23" s="1"/>
  <c r="P384" i="23"/>
  <c r="BK384" i="23"/>
  <c r="J384" i="23"/>
  <c r="BE384" i="23"/>
  <c r="BI380" i="23"/>
  <c r="BH380" i="23"/>
  <c r="BG380" i="23"/>
  <c r="BF380" i="23"/>
  <c r="T380" i="23"/>
  <c r="R380" i="23"/>
  <c r="P380" i="23"/>
  <c r="BK380" i="23"/>
  <c r="BK377" i="23" s="1"/>
  <c r="J377" i="23" s="1"/>
  <c r="J69" i="23" s="1"/>
  <c r="J380" i="23"/>
  <c r="BE380" i="23"/>
  <c r="BI378" i="23"/>
  <c r="BH378" i="23"/>
  <c r="BG378" i="23"/>
  <c r="BF378" i="23"/>
  <c r="T378" i="23"/>
  <c r="T377" i="23"/>
  <c r="R378" i="23"/>
  <c r="P378" i="23"/>
  <c r="P377" i="23"/>
  <c r="BK378" i="23"/>
  <c r="J378" i="23"/>
  <c r="BE378" i="23" s="1"/>
  <c r="BI370" i="23"/>
  <c r="BH370" i="23"/>
  <c r="BG370" i="23"/>
  <c r="BF370" i="23"/>
  <c r="T370" i="23"/>
  <c r="R370" i="23"/>
  <c r="P370" i="23"/>
  <c r="BK370" i="23"/>
  <c r="J370" i="23"/>
  <c r="BE370" i="23"/>
  <c r="BI369" i="23"/>
  <c r="BH369" i="23"/>
  <c r="BG369" i="23"/>
  <c r="BF369" i="23"/>
  <c r="T369" i="23"/>
  <c r="R369" i="23"/>
  <c r="P369" i="23"/>
  <c r="BK369" i="23"/>
  <c r="J369" i="23"/>
  <c r="BE369" i="23"/>
  <c r="BI366" i="23"/>
  <c r="BH366" i="23"/>
  <c r="BG366" i="23"/>
  <c r="BF366" i="23"/>
  <c r="T366" i="23"/>
  <c r="R366" i="23"/>
  <c r="R360" i="23" s="1"/>
  <c r="P366" i="23"/>
  <c r="BK366" i="23"/>
  <c r="J366" i="23"/>
  <c r="BE366" i="23"/>
  <c r="BI363" i="23"/>
  <c r="BH363" i="23"/>
  <c r="BG363" i="23"/>
  <c r="BF363" i="23"/>
  <c r="T363" i="23"/>
  <c r="R363" i="23"/>
  <c r="P363" i="23"/>
  <c r="BK363" i="23"/>
  <c r="BK360" i="23" s="1"/>
  <c r="J360" i="23" s="1"/>
  <c r="J68" i="23" s="1"/>
  <c r="J363" i="23"/>
  <c r="BE363" i="23"/>
  <c r="BI361" i="23"/>
  <c r="BH361" i="23"/>
  <c r="BG361" i="23"/>
  <c r="BF361" i="23"/>
  <c r="T361" i="23"/>
  <c r="T360" i="23"/>
  <c r="R361" i="23"/>
  <c r="P361" i="23"/>
  <c r="P360" i="23"/>
  <c r="BK361" i="23"/>
  <c r="J361" i="23"/>
  <c r="BE361" i="23" s="1"/>
  <c r="BI359" i="23"/>
  <c r="BH359" i="23"/>
  <c r="BG359" i="23"/>
  <c r="BF359" i="23"/>
  <c r="T359" i="23"/>
  <c r="R359" i="23"/>
  <c r="P359" i="23"/>
  <c r="BK359" i="23"/>
  <c r="J359" i="23"/>
  <c r="BE359" i="23"/>
  <c r="BI356" i="23"/>
  <c r="BH356" i="23"/>
  <c r="BG356" i="23"/>
  <c r="BF356" i="23"/>
  <c r="T356" i="23"/>
  <c r="R356" i="23"/>
  <c r="P356" i="23"/>
  <c r="BK356" i="23"/>
  <c r="J356" i="23"/>
  <c r="BE356" i="23"/>
  <c r="BI353" i="23"/>
  <c r="BH353" i="23"/>
  <c r="BG353" i="23"/>
  <c r="BF353" i="23"/>
  <c r="T353" i="23"/>
  <c r="R353" i="23"/>
  <c r="P353" i="23"/>
  <c r="BK353" i="23"/>
  <c r="J353" i="23"/>
  <c r="BE353" i="23"/>
  <c r="BI350" i="23"/>
  <c r="BH350" i="23"/>
  <c r="BG350" i="23"/>
  <c r="BF350" i="23"/>
  <c r="T350" i="23"/>
  <c r="R350" i="23"/>
  <c r="P350" i="23"/>
  <c r="BK350" i="23"/>
  <c r="J350" i="23"/>
  <c r="BE350" i="23"/>
  <c r="BI349" i="23"/>
  <c r="BH349" i="23"/>
  <c r="BG349" i="23"/>
  <c r="BF349" i="23"/>
  <c r="T349" i="23"/>
  <c r="R349" i="23"/>
  <c r="P349" i="23"/>
  <c r="BK349" i="23"/>
  <c r="J349" i="23"/>
  <c r="BE349" i="23"/>
  <c r="BI345" i="23"/>
  <c r="BH345" i="23"/>
  <c r="BG345" i="23"/>
  <c r="BF345" i="23"/>
  <c r="T345" i="23"/>
  <c r="R345" i="23"/>
  <c r="P345" i="23"/>
  <c r="BK345" i="23"/>
  <c r="J345" i="23"/>
  <c r="BE345" i="23"/>
  <c r="BI341" i="23"/>
  <c r="BH341" i="23"/>
  <c r="BG341" i="23"/>
  <c r="BF341" i="23"/>
  <c r="T341" i="23"/>
  <c r="R341" i="23"/>
  <c r="P341" i="23"/>
  <c r="BK341" i="23"/>
  <c r="J341" i="23"/>
  <c r="BE341" i="23"/>
  <c r="BI336" i="23"/>
  <c r="BH336" i="23"/>
  <c r="BG336" i="23"/>
  <c r="BF336" i="23"/>
  <c r="T336" i="23"/>
  <c r="R336" i="23"/>
  <c r="P336" i="23"/>
  <c r="BK336" i="23"/>
  <c r="J336" i="23"/>
  <c r="BE336" i="23"/>
  <c r="BI332" i="23"/>
  <c r="BH332" i="23"/>
  <c r="BG332" i="23"/>
  <c r="BF332" i="23"/>
  <c r="T332" i="23"/>
  <c r="R332" i="23"/>
  <c r="P332" i="23"/>
  <c r="BK332" i="23"/>
  <c r="J332" i="23"/>
  <c r="BE332" i="23"/>
  <c r="BI328" i="23"/>
  <c r="BH328" i="23"/>
  <c r="BG328" i="23"/>
  <c r="BF328" i="23"/>
  <c r="T328" i="23"/>
  <c r="R328" i="23"/>
  <c r="P328" i="23"/>
  <c r="BK328" i="23"/>
  <c r="J328" i="23"/>
  <c r="BE328" i="23"/>
  <c r="BI323" i="23"/>
  <c r="BH323" i="23"/>
  <c r="BG323" i="23"/>
  <c r="BF323" i="23"/>
  <c r="T323" i="23"/>
  <c r="R323" i="23"/>
  <c r="P323" i="23"/>
  <c r="BK323" i="23"/>
  <c r="J323" i="23"/>
  <c r="BE323" i="23"/>
  <c r="BI320" i="23"/>
  <c r="BH320" i="23"/>
  <c r="BG320" i="23"/>
  <c r="BF320" i="23"/>
  <c r="T320" i="23"/>
  <c r="R320" i="23"/>
  <c r="P320" i="23"/>
  <c r="BK320" i="23"/>
  <c r="J320" i="23"/>
  <c r="BE320" i="23"/>
  <c r="BI308" i="23"/>
  <c r="BH308" i="23"/>
  <c r="BG308" i="23"/>
  <c r="BF308" i="23"/>
  <c r="T308" i="23"/>
  <c r="R308" i="23"/>
  <c r="P308" i="23"/>
  <c r="BK308" i="23"/>
  <c r="J308" i="23"/>
  <c r="BE308" i="23"/>
  <c r="BI307" i="23"/>
  <c r="BH307" i="23"/>
  <c r="BG307" i="23"/>
  <c r="BF307" i="23"/>
  <c r="T307" i="23"/>
  <c r="R307" i="23"/>
  <c r="P307" i="23"/>
  <c r="BK307" i="23"/>
  <c r="J307" i="23"/>
  <c r="BE307" i="23"/>
  <c r="BI303" i="23"/>
  <c r="BH303" i="23"/>
  <c r="BG303" i="23"/>
  <c r="BF303" i="23"/>
  <c r="T303" i="23"/>
  <c r="R303" i="23"/>
  <c r="P303" i="23"/>
  <c r="BK303" i="23"/>
  <c r="J303" i="23"/>
  <c r="BE303" i="23"/>
  <c r="BI301" i="23"/>
  <c r="BH301" i="23"/>
  <c r="BG301" i="23"/>
  <c r="BF301" i="23"/>
  <c r="T301" i="23"/>
  <c r="R301" i="23"/>
  <c r="P301" i="23"/>
  <c r="BK301" i="23"/>
  <c r="J301" i="23"/>
  <c r="BE301" i="23"/>
  <c r="BI297" i="23"/>
  <c r="BH297" i="23"/>
  <c r="BG297" i="23"/>
  <c r="BF297" i="23"/>
  <c r="T297" i="23"/>
  <c r="R297" i="23"/>
  <c r="P297" i="23"/>
  <c r="BK297" i="23"/>
  <c r="J297" i="23"/>
  <c r="BE297" i="23"/>
  <c r="BI293" i="23"/>
  <c r="BH293" i="23"/>
  <c r="BG293" i="23"/>
  <c r="BF293" i="23"/>
  <c r="T293" i="23"/>
  <c r="R293" i="23"/>
  <c r="P293" i="23"/>
  <c r="BK293" i="23"/>
  <c r="J293" i="23"/>
  <c r="BE293" i="23"/>
  <c r="BI292" i="23"/>
  <c r="BH292" i="23"/>
  <c r="BG292" i="23"/>
  <c r="BF292" i="23"/>
  <c r="T292" i="23"/>
  <c r="R292" i="23"/>
  <c r="P292" i="23"/>
  <c r="BK292" i="23"/>
  <c r="J292" i="23"/>
  <c r="BE292" i="23"/>
  <c r="BI289" i="23"/>
  <c r="BH289" i="23"/>
  <c r="BG289" i="23"/>
  <c r="BF289" i="23"/>
  <c r="T289" i="23"/>
  <c r="R289" i="23"/>
  <c r="P289" i="23"/>
  <c r="BK289" i="23"/>
  <c r="J289" i="23"/>
  <c r="BE289" i="23"/>
  <c r="BI284" i="23"/>
  <c r="BH284" i="23"/>
  <c r="BG284" i="23"/>
  <c r="BF284" i="23"/>
  <c r="T284" i="23"/>
  <c r="R284" i="23"/>
  <c r="P284" i="23"/>
  <c r="BK284" i="23"/>
  <c r="J284" i="23"/>
  <c r="BE284" i="23"/>
  <c r="BI281" i="23"/>
  <c r="BH281" i="23"/>
  <c r="BG281" i="23"/>
  <c r="BF281" i="23"/>
  <c r="T281" i="23"/>
  <c r="R281" i="23"/>
  <c r="P281" i="23"/>
  <c r="BK281" i="23"/>
  <c r="J281" i="23"/>
  <c r="BE281" i="23"/>
  <c r="BI276" i="23"/>
  <c r="BH276" i="23"/>
  <c r="BG276" i="23"/>
  <c r="BF276" i="23"/>
  <c r="T276" i="23"/>
  <c r="R276" i="23"/>
  <c r="P276" i="23"/>
  <c r="BK276" i="23"/>
  <c r="J276" i="23"/>
  <c r="BE276" i="23"/>
  <c r="BI273" i="23"/>
  <c r="BH273" i="23"/>
  <c r="BG273" i="23"/>
  <c r="BF273" i="23"/>
  <c r="T273" i="23"/>
  <c r="R273" i="23"/>
  <c r="P273" i="23"/>
  <c r="BK273" i="23"/>
  <c r="J273" i="23"/>
  <c r="BE273" i="23"/>
  <c r="BI269" i="23"/>
  <c r="BH269" i="23"/>
  <c r="BG269" i="23"/>
  <c r="BF269" i="23"/>
  <c r="T269" i="23"/>
  <c r="R269" i="23"/>
  <c r="P269" i="23"/>
  <c r="BK269" i="23"/>
  <c r="J269" i="23"/>
  <c r="BE269" i="23"/>
  <c r="BI266" i="23"/>
  <c r="BH266" i="23"/>
  <c r="BG266" i="23"/>
  <c r="BF266" i="23"/>
  <c r="T266" i="23"/>
  <c r="R266" i="23"/>
  <c r="P266" i="23"/>
  <c r="BK266" i="23"/>
  <c r="J266" i="23"/>
  <c r="BE266" i="23"/>
  <c r="BI263" i="23"/>
  <c r="BH263" i="23"/>
  <c r="BG263" i="23"/>
  <c r="BF263" i="23"/>
  <c r="T263" i="23"/>
  <c r="T262" i="23"/>
  <c r="R263" i="23"/>
  <c r="R262" i="23"/>
  <c r="P263" i="23"/>
  <c r="P262" i="23"/>
  <c r="BK263" i="23"/>
  <c r="BK262" i="23"/>
  <c r="J262" i="23" s="1"/>
  <c r="J67" i="23" s="1"/>
  <c r="J263" i="23"/>
  <c r="BE263" i="23" s="1"/>
  <c r="BI255" i="23"/>
  <c r="BH255" i="23"/>
  <c r="BG255" i="23"/>
  <c r="BF255" i="23"/>
  <c r="T255" i="23"/>
  <c r="R255" i="23"/>
  <c r="P255" i="23"/>
  <c r="BK255" i="23"/>
  <c r="J255" i="23"/>
  <c r="BE255" i="23"/>
  <c r="BI253" i="23"/>
  <c r="BH253" i="23"/>
  <c r="BG253" i="23"/>
  <c r="BF253" i="23"/>
  <c r="T253" i="23"/>
  <c r="R253" i="23"/>
  <c r="P253" i="23"/>
  <c r="BK253" i="23"/>
  <c r="J253" i="23"/>
  <c r="BE253" i="23"/>
  <c r="BI249" i="23"/>
  <c r="BH249" i="23"/>
  <c r="BG249" i="23"/>
  <c r="BF249" i="23"/>
  <c r="T249" i="23"/>
  <c r="R249" i="23"/>
  <c r="P249" i="23"/>
  <c r="BK249" i="23"/>
  <c r="J249" i="23"/>
  <c r="BE249" i="23"/>
  <c r="BI247" i="23"/>
  <c r="BH247" i="23"/>
  <c r="BG247" i="23"/>
  <c r="BF247" i="23"/>
  <c r="T247" i="23"/>
  <c r="R247" i="23"/>
  <c r="P247" i="23"/>
  <c r="BK247" i="23"/>
  <c r="J247" i="23"/>
  <c r="BE247" i="23"/>
  <c r="BI243" i="23"/>
  <c r="BH243" i="23"/>
  <c r="BG243" i="23"/>
  <c r="BF243" i="23"/>
  <c r="T243" i="23"/>
  <c r="R243" i="23"/>
  <c r="P243" i="23"/>
  <c r="BK243" i="23"/>
  <c r="J243" i="23"/>
  <c r="BE243" i="23"/>
  <c r="BI228" i="23"/>
  <c r="BH228" i="23"/>
  <c r="BG228" i="23"/>
  <c r="BF228" i="23"/>
  <c r="T228" i="23"/>
  <c r="R228" i="23"/>
  <c r="P228" i="23"/>
  <c r="BK228" i="23"/>
  <c r="J228" i="23"/>
  <c r="BE228" i="23"/>
  <c r="BI225" i="23"/>
  <c r="BH225" i="23"/>
  <c r="BG225" i="23"/>
  <c r="BF225" i="23"/>
  <c r="T225" i="23"/>
  <c r="R225" i="23"/>
  <c r="P225" i="23"/>
  <c r="BK225" i="23"/>
  <c r="J225" i="23"/>
  <c r="BE225" i="23"/>
  <c r="BI221" i="23"/>
  <c r="BH221" i="23"/>
  <c r="BG221" i="23"/>
  <c r="BF221" i="23"/>
  <c r="T221" i="23"/>
  <c r="R221" i="23"/>
  <c r="P221" i="23"/>
  <c r="BK221" i="23"/>
  <c r="J221" i="23"/>
  <c r="BE221" i="23"/>
  <c r="BI214" i="23"/>
  <c r="BH214" i="23"/>
  <c r="BG214" i="23"/>
  <c r="BF214" i="23"/>
  <c r="T214" i="23"/>
  <c r="R214" i="23"/>
  <c r="P214" i="23"/>
  <c r="BK214" i="23"/>
  <c r="J214" i="23"/>
  <c r="BE214" i="23"/>
  <c r="BI203" i="23"/>
  <c r="BH203" i="23"/>
  <c r="BG203" i="23"/>
  <c r="BF203" i="23"/>
  <c r="T203" i="23"/>
  <c r="R203" i="23"/>
  <c r="P203" i="23"/>
  <c r="BK203" i="23"/>
  <c r="J203" i="23"/>
  <c r="BE203" i="23"/>
  <c r="BI191" i="23"/>
  <c r="BH191" i="23"/>
  <c r="BG191" i="23"/>
  <c r="BF191" i="23"/>
  <c r="T191" i="23"/>
  <c r="R191" i="23"/>
  <c r="P191" i="23"/>
  <c r="BK191" i="23"/>
  <c r="J191" i="23"/>
  <c r="BE191" i="23"/>
  <c r="BI185" i="23"/>
  <c r="BH185" i="23"/>
  <c r="BG185" i="23"/>
  <c r="BF185" i="23"/>
  <c r="T185" i="23"/>
  <c r="R185" i="23"/>
  <c r="P185" i="23"/>
  <c r="BK185" i="23"/>
  <c r="J185" i="23"/>
  <c r="BE185" i="23"/>
  <c r="BI178" i="23"/>
  <c r="BH178" i="23"/>
  <c r="BG178" i="23"/>
  <c r="BF178" i="23"/>
  <c r="T178" i="23"/>
  <c r="R178" i="23"/>
  <c r="P178" i="23"/>
  <c r="BK178" i="23"/>
  <c r="J178" i="23"/>
  <c r="BE178" i="23"/>
  <c r="BI171" i="23"/>
  <c r="BH171" i="23"/>
  <c r="BG171" i="23"/>
  <c r="BF171" i="23"/>
  <c r="T171" i="23"/>
  <c r="R171" i="23"/>
  <c r="P171" i="23"/>
  <c r="BK171" i="23"/>
  <c r="J171" i="23"/>
  <c r="BE171" i="23"/>
  <c r="BI167" i="23"/>
  <c r="BH167" i="23"/>
  <c r="BG167" i="23"/>
  <c r="BF167" i="23"/>
  <c r="T167" i="23"/>
  <c r="R167" i="23"/>
  <c r="P167" i="23"/>
  <c r="BK167" i="23"/>
  <c r="J167" i="23"/>
  <c r="BE167" i="23"/>
  <c r="BI164" i="23"/>
  <c r="BH164" i="23"/>
  <c r="BG164" i="23"/>
  <c r="BF164" i="23"/>
  <c r="T164" i="23"/>
  <c r="R164" i="23"/>
  <c r="P164" i="23"/>
  <c r="BK164" i="23"/>
  <c r="J164" i="23"/>
  <c r="BE164" i="23"/>
  <c r="BI159" i="23"/>
  <c r="BH159" i="23"/>
  <c r="BG159" i="23"/>
  <c r="BF159" i="23"/>
  <c r="T159" i="23"/>
  <c r="R159" i="23"/>
  <c r="P159" i="23"/>
  <c r="BK159" i="23"/>
  <c r="J159" i="23"/>
  <c r="BE159" i="23"/>
  <c r="BI153" i="23"/>
  <c r="BH153" i="23"/>
  <c r="BG153" i="23"/>
  <c r="BF153" i="23"/>
  <c r="T153" i="23"/>
  <c r="R153" i="23"/>
  <c r="P153" i="23"/>
  <c r="BK153" i="23"/>
  <c r="J153" i="23"/>
  <c r="BE153" i="23"/>
  <c r="BI149" i="23"/>
  <c r="BH149" i="23"/>
  <c r="BG149" i="23"/>
  <c r="BF149" i="23"/>
  <c r="T149" i="23"/>
  <c r="R149" i="23"/>
  <c r="P149" i="23"/>
  <c r="BK149" i="23"/>
  <c r="J149" i="23"/>
  <c r="BE149" i="23"/>
  <c r="BI144" i="23"/>
  <c r="BH144" i="23"/>
  <c r="BG144" i="23"/>
  <c r="BF144" i="23"/>
  <c r="T144" i="23"/>
  <c r="R144" i="23"/>
  <c r="P144" i="23"/>
  <c r="BK144" i="23"/>
  <c r="J144" i="23"/>
  <c r="BE144" i="23"/>
  <c r="BI138" i="23"/>
  <c r="BH138" i="23"/>
  <c r="BG138" i="23"/>
  <c r="BF138" i="23"/>
  <c r="T138" i="23"/>
  <c r="R138" i="23"/>
  <c r="P138" i="23"/>
  <c r="BK138" i="23"/>
  <c r="J138" i="23"/>
  <c r="BE138" i="23"/>
  <c r="BI134" i="23"/>
  <c r="BH134" i="23"/>
  <c r="BG134" i="23"/>
  <c r="BF134" i="23"/>
  <c r="T134" i="23"/>
  <c r="R134" i="23"/>
  <c r="P134" i="23"/>
  <c r="BK134" i="23"/>
  <c r="J134" i="23"/>
  <c r="BE134" i="23"/>
  <c r="BI128" i="23"/>
  <c r="BH128" i="23"/>
  <c r="BG128" i="23"/>
  <c r="BF128" i="23"/>
  <c r="T128" i="23"/>
  <c r="R128" i="23"/>
  <c r="P128" i="23"/>
  <c r="BK128" i="23"/>
  <c r="J128" i="23"/>
  <c r="BE128" i="23"/>
  <c r="BI124" i="23"/>
  <c r="BH124" i="23"/>
  <c r="BG124" i="23"/>
  <c r="BF124" i="23"/>
  <c r="T124" i="23"/>
  <c r="R124" i="23"/>
  <c r="P124" i="23"/>
  <c r="BK124" i="23"/>
  <c r="J124" i="23"/>
  <c r="BE124" i="23"/>
  <c r="BI121" i="23"/>
  <c r="BH121" i="23"/>
  <c r="BG121" i="23"/>
  <c r="BF121" i="23"/>
  <c r="T121" i="23"/>
  <c r="R121" i="23"/>
  <c r="P121" i="23"/>
  <c r="BK121" i="23"/>
  <c r="J121" i="23"/>
  <c r="BE121" i="23"/>
  <c r="BI118" i="23"/>
  <c r="BH118" i="23"/>
  <c r="BG118" i="23"/>
  <c r="BF118" i="23"/>
  <c r="T118" i="23"/>
  <c r="R118" i="23"/>
  <c r="P118" i="23"/>
  <c r="BK118" i="23"/>
  <c r="J118" i="23"/>
  <c r="BE118" i="23"/>
  <c r="BI115" i="23"/>
  <c r="BH115" i="23"/>
  <c r="BG115" i="23"/>
  <c r="BF115" i="23"/>
  <c r="T115" i="23"/>
  <c r="R115" i="23"/>
  <c r="P115" i="23"/>
  <c r="BK115" i="23"/>
  <c r="J115" i="23"/>
  <c r="BE115" i="23"/>
  <c r="BI107" i="23"/>
  <c r="BH107" i="23"/>
  <c r="BG107" i="23"/>
  <c r="BF107" i="23"/>
  <c r="T107" i="23"/>
  <c r="R107" i="23"/>
  <c r="R98" i="23" s="1"/>
  <c r="P107" i="23"/>
  <c r="BK107" i="23"/>
  <c r="J107" i="23"/>
  <c r="BE107" i="23"/>
  <c r="BI99" i="23"/>
  <c r="F38" i="23"/>
  <c r="BD81" i="1" s="1"/>
  <c r="BH99" i="23"/>
  <c r="BG99" i="23"/>
  <c r="F36" i="23"/>
  <c r="BB81" i="1" s="1"/>
  <c r="BF99" i="23"/>
  <c r="T99" i="23"/>
  <c r="T98" i="23"/>
  <c r="T97" i="23" s="1"/>
  <c r="R99" i="23"/>
  <c r="P99" i="23"/>
  <c r="P98" i="23"/>
  <c r="P97" i="23" s="1"/>
  <c r="P96" i="23" s="1"/>
  <c r="AU81" i="1" s="1"/>
  <c r="BK99" i="23"/>
  <c r="BK98" i="23" s="1"/>
  <c r="J99" i="23"/>
  <c r="BE99" i="23" s="1"/>
  <c r="J92" i="23"/>
  <c r="F92" i="23"/>
  <c r="F90" i="23"/>
  <c r="E88" i="23"/>
  <c r="J59" i="23"/>
  <c r="F59" i="23"/>
  <c r="F57" i="23"/>
  <c r="E55" i="23"/>
  <c r="J22" i="23"/>
  <c r="E22" i="23"/>
  <c r="J21" i="23"/>
  <c r="J16" i="23"/>
  <c r="E7" i="23"/>
  <c r="E82" i="23"/>
  <c r="E49" i="23"/>
  <c r="AY79" i="1"/>
  <c r="AX79" i="1"/>
  <c r="BI210" i="22"/>
  <c r="BH210" i="22"/>
  <c r="BG210" i="22"/>
  <c r="BF210" i="22"/>
  <c r="T210" i="22"/>
  <c r="T209" i="22" s="1"/>
  <c r="T208" i="22" s="1"/>
  <c r="R210" i="22"/>
  <c r="R209" i="22"/>
  <c r="R208" i="22" s="1"/>
  <c r="P210" i="22"/>
  <c r="P209" i="22" s="1"/>
  <c r="P208" i="22" s="1"/>
  <c r="BK210" i="22"/>
  <c r="BK209" i="22"/>
  <c r="J209" i="22" s="1"/>
  <c r="BK208" i="22"/>
  <c r="J208" i="22" s="1"/>
  <c r="J71" i="22" s="1"/>
  <c r="J210" i="22"/>
  <c r="BE210" i="22" s="1"/>
  <c r="J72" i="22"/>
  <c r="BI207" i="22"/>
  <c r="BH207" i="22"/>
  <c r="BG207" i="22"/>
  <c r="BF207" i="22"/>
  <c r="T207" i="22"/>
  <c r="T206" i="22" s="1"/>
  <c r="R207" i="22"/>
  <c r="R206" i="22" s="1"/>
  <c r="P207" i="22"/>
  <c r="P206" i="22" s="1"/>
  <c r="BK207" i="22"/>
  <c r="BK206" i="22" s="1"/>
  <c r="J206" i="22" s="1"/>
  <c r="J70" i="22" s="1"/>
  <c r="J207" i="22"/>
  <c r="BE207" i="22"/>
  <c r="BI197" i="22"/>
  <c r="BH197" i="22"/>
  <c r="BG197" i="22"/>
  <c r="BF197" i="22"/>
  <c r="T197" i="22"/>
  <c r="R197" i="22"/>
  <c r="P197" i="22"/>
  <c r="BK197" i="22"/>
  <c r="J197" i="22"/>
  <c r="BE197" i="22" s="1"/>
  <c r="BI189" i="22"/>
  <c r="BH189" i="22"/>
  <c r="BG189" i="22"/>
  <c r="BF189" i="22"/>
  <c r="T189" i="22"/>
  <c r="R189" i="22"/>
  <c r="P189" i="22"/>
  <c r="BK189" i="22"/>
  <c r="J189" i="22"/>
  <c r="BE189" i="22" s="1"/>
  <c r="BI181" i="22"/>
  <c r="BH181" i="22"/>
  <c r="BG181" i="22"/>
  <c r="BF181" i="22"/>
  <c r="T181" i="22"/>
  <c r="R181" i="22"/>
  <c r="P181" i="22"/>
  <c r="BK181" i="22"/>
  <c r="J181" i="22"/>
  <c r="BE181" i="22" s="1"/>
  <c r="BI176" i="22"/>
  <c r="BH176" i="22"/>
  <c r="BG176" i="22"/>
  <c r="BF176" i="22"/>
  <c r="T176" i="22"/>
  <c r="R176" i="22"/>
  <c r="P176" i="22"/>
  <c r="BK176" i="22"/>
  <c r="J176" i="22"/>
  <c r="BE176" i="22" s="1"/>
  <c r="BI171" i="22"/>
  <c r="BH171" i="22"/>
  <c r="BG171" i="22"/>
  <c r="BF171" i="22"/>
  <c r="T171" i="22"/>
  <c r="R171" i="22"/>
  <c r="P171" i="22"/>
  <c r="BK171" i="22"/>
  <c r="J171" i="22"/>
  <c r="BE171" i="22" s="1"/>
  <c r="BI166" i="22"/>
  <c r="BH166" i="22"/>
  <c r="BG166" i="22"/>
  <c r="BF166" i="22"/>
  <c r="T166" i="22"/>
  <c r="R166" i="22"/>
  <c r="P166" i="22"/>
  <c r="BK166" i="22"/>
  <c r="J166" i="22"/>
  <c r="BE166" i="22" s="1"/>
  <c r="BI161" i="22"/>
  <c r="BH161" i="22"/>
  <c r="BG161" i="22"/>
  <c r="BF161" i="22"/>
  <c r="T161" i="22"/>
  <c r="R161" i="22"/>
  <c r="P161" i="22"/>
  <c r="BK161" i="22"/>
  <c r="J161" i="22"/>
  <c r="BE161" i="22" s="1"/>
  <c r="BI156" i="22"/>
  <c r="BH156" i="22"/>
  <c r="BG156" i="22"/>
  <c r="BF156" i="22"/>
  <c r="T156" i="22"/>
  <c r="R156" i="22"/>
  <c r="P156" i="22"/>
  <c r="BK156" i="22"/>
  <c r="J156" i="22"/>
  <c r="BE156" i="22" s="1"/>
  <c r="BI151" i="22"/>
  <c r="BH151" i="22"/>
  <c r="BG151" i="22"/>
  <c r="BF151" i="22"/>
  <c r="T151" i="22"/>
  <c r="R151" i="22"/>
  <c r="P151" i="22"/>
  <c r="BK151" i="22"/>
  <c r="J151" i="22"/>
  <c r="BE151" i="22" s="1"/>
  <c r="BI146" i="22"/>
  <c r="BH146" i="22"/>
  <c r="BG146" i="22"/>
  <c r="BF146" i="22"/>
  <c r="T146" i="22"/>
  <c r="R146" i="22"/>
  <c r="P146" i="22"/>
  <c r="BK146" i="22"/>
  <c r="J146" i="22"/>
  <c r="BE146" i="22" s="1"/>
  <c r="BI141" i="22"/>
  <c r="BH141" i="22"/>
  <c r="BG141" i="22"/>
  <c r="BF141" i="22"/>
  <c r="T141" i="22"/>
  <c r="R141" i="22"/>
  <c r="R140" i="22" s="1"/>
  <c r="P141" i="22"/>
  <c r="P140" i="22" s="1"/>
  <c r="BK141" i="22"/>
  <c r="BK140" i="22" s="1"/>
  <c r="J140" i="22" s="1"/>
  <c r="J69" i="22" s="1"/>
  <c r="J141" i="22"/>
  <c r="BE141" i="22"/>
  <c r="BI132" i="22"/>
  <c r="BH132" i="22"/>
  <c r="BG132" i="22"/>
  <c r="BF132" i="22"/>
  <c r="T132" i="22"/>
  <c r="T131" i="22" s="1"/>
  <c r="R132" i="22"/>
  <c r="R131" i="22" s="1"/>
  <c r="R97" i="22" s="1"/>
  <c r="R96" i="22" s="1"/>
  <c r="P132" i="22"/>
  <c r="P131" i="22" s="1"/>
  <c r="BK132" i="22"/>
  <c r="BK131" i="22" s="1"/>
  <c r="J131" i="22" s="1"/>
  <c r="J68" i="22" s="1"/>
  <c r="J132" i="22"/>
  <c r="BE132" i="22"/>
  <c r="BI129" i="22"/>
  <c r="BH129" i="22"/>
  <c r="BG129" i="22"/>
  <c r="BF129" i="22"/>
  <c r="T129" i="22"/>
  <c r="R129" i="22"/>
  <c r="P129" i="22"/>
  <c r="BK129" i="22"/>
  <c r="J129" i="22"/>
  <c r="BE129" i="22" s="1"/>
  <c r="BI126" i="22"/>
  <c r="BH126" i="22"/>
  <c r="BG126" i="22"/>
  <c r="BF126" i="22"/>
  <c r="T126" i="22"/>
  <c r="R126" i="22"/>
  <c r="P126" i="22"/>
  <c r="BK126" i="22"/>
  <c r="J126" i="22"/>
  <c r="BE126" i="22" s="1"/>
  <c r="BI123" i="22"/>
  <c r="BH123" i="22"/>
  <c r="BG123" i="22"/>
  <c r="BF123" i="22"/>
  <c r="T123" i="22"/>
  <c r="R123" i="22"/>
  <c r="P123" i="22"/>
  <c r="BK123" i="22"/>
  <c r="J123" i="22"/>
  <c r="BE123" i="22" s="1"/>
  <c r="BI120" i="22"/>
  <c r="BH120" i="22"/>
  <c r="BG120" i="22"/>
  <c r="BF120" i="22"/>
  <c r="T120" i="22"/>
  <c r="R120" i="22"/>
  <c r="P120" i="22"/>
  <c r="BK120" i="22"/>
  <c r="J120" i="22"/>
  <c r="BE120" i="22" s="1"/>
  <c r="BI117" i="22"/>
  <c r="BH117" i="22"/>
  <c r="BG117" i="22"/>
  <c r="BF117" i="22"/>
  <c r="T117" i="22"/>
  <c r="R117" i="22"/>
  <c r="P117" i="22"/>
  <c r="BK117" i="22"/>
  <c r="J117" i="22"/>
  <c r="BE117" i="22"/>
  <c r="BI114" i="22"/>
  <c r="BH114" i="22"/>
  <c r="BG114" i="22"/>
  <c r="BF114" i="22"/>
  <c r="T114" i="22"/>
  <c r="R114" i="22"/>
  <c r="P114" i="22"/>
  <c r="BK114" i="22"/>
  <c r="J114" i="22"/>
  <c r="BE114" i="22" s="1"/>
  <c r="BI110" i="22"/>
  <c r="BH110" i="22"/>
  <c r="BG110" i="22"/>
  <c r="F36" i="22" s="1"/>
  <c r="BB79" i="1" s="1"/>
  <c r="BF110" i="22"/>
  <c r="T110" i="22"/>
  <c r="R110" i="22"/>
  <c r="P110" i="22"/>
  <c r="BK110" i="22"/>
  <c r="J110" i="22"/>
  <c r="BE110" i="22"/>
  <c r="BI107" i="22"/>
  <c r="BH107" i="22"/>
  <c r="BG107" i="22"/>
  <c r="BF107" i="22"/>
  <c r="J35" i="22" s="1"/>
  <c r="AW79" i="1" s="1"/>
  <c r="T107" i="22"/>
  <c r="R107" i="22"/>
  <c r="R106" i="22"/>
  <c r="P107" i="22"/>
  <c r="BK107" i="22"/>
  <c r="BK106" i="22"/>
  <c r="J106" i="22"/>
  <c r="J67" i="22" s="1"/>
  <c r="J107" i="22"/>
  <c r="BE107" i="22"/>
  <c r="BI99" i="22"/>
  <c r="BH99" i="22"/>
  <c r="F37" i="22"/>
  <c r="BC79" i="1" s="1"/>
  <c r="BG99" i="22"/>
  <c r="BF99" i="22"/>
  <c r="F35" i="22"/>
  <c r="BA79" i="1" s="1"/>
  <c r="T99" i="22"/>
  <c r="T98" i="22"/>
  <c r="R99" i="22"/>
  <c r="R98" i="22"/>
  <c r="P99" i="22"/>
  <c r="P98" i="22"/>
  <c r="BK99" i="22"/>
  <c r="BK98" i="22"/>
  <c r="J99" i="22"/>
  <c r="BE99" i="22"/>
  <c r="F34" i="22" s="1"/>
  <c r="AZ79" i="1" s="1"/>
  <c r="J92" i="22"/>
  <c r="F92" i="22"/>
  <c r="F90" i="22"/>
  <c r="E88" i="22"/>
  <c r="J59" i="22"/>
  <c r="F59" i="22"/>
  <c r="F57" i="22"/>
  <c r="E55" i="22"/>
  <c r="J22" i="22"/>
  <c r="E22" i="22"/>
  <c r="F60" i="22" s="1"/>
  <c r="F93" i="22"/>
  <c r="J21" i="22"/>
  <c r="J16" i="22"/>
  <c r="J57" i="22" s="1"/>
  <c r="J90" i="22"/>
  <c r="E7" i="22"/>
  <c r="E82" i="22"/>
  <c r="E49" i="22"/>
  <c r="AY78" i="1"/>
  <c r="AX78" i="1"/>
  <c r="BI406" i="21"/>
  <c r="BH406" i="21"/>
  <c r="BG406" i="21"/>
  <c r="BF406" i="21"/>
  <c r="T406" i="21"/>
  <c r="R406" i="21"/>
  <c r="R397" i="21" s="1"/>
  <c r="R396" i="21" s="1"/>
  <c r="P406" i="21"/>
  <c r="BK406" i="21"/>
  <c r="J406" i="21"/>
  <c r="BE406" i="21"/>
  <c r="BI402" i="21"/>
  <c r="BH402" i="21"/>
  <c r="BG402" i="21"/>
  <c r="BF402" i="21"/>
  <c r="T402" i="21"/>
  <c r="R402" i="21"/>
  <c r="P402" i="21"/>
  <c r="P397" i="21" s="1"/>
  <c r="P396" i="21" s="1"/>
  <c r="BK402" i="21"/>
  <c r="J402" i="21"/>
  <c r="BE402" i="21"/>
  <c r="BI398" i="21"/>
  <c r="BH398" i="21"/>
  <c r="BG398" i="21"/>
  <c r="BF398" i="21"/>
  <c r="T398" i="21"/>
  <c r="T397" i="21"/>
  <c r="T396" i="21" s="1"/>
  <c r="R398" i="21"/>
  <c r="P398" i="21"/>
  <c r="BK398" i="21"/>
  <c r="BK397" i="21" s="1"/>
  <c r="J398" i="21"/>
  <c r="BE398" i="21"/>
  <c r="BI395" i="21"/>
  <c r="BH395" i="21"/>
  <c r="BG395" i="21"/>
  <c r="BF395" i="21"/>
  <c r="T395" i="21"/>
  <c r="T394" i="21"/>
  <c r="R395" i="21"/>
  <c r="R394" i="21"/>
  <c r="P395" i="21"/>
  <c r="P394" i="21"/>
  <c r="BK395" i="21"/>
  <c r="BK394" i="21"/>
  <c r="J394" i="21" s="1"/>
  <c r="J395" i="21"/>
  <c r="BE395" i="21"/>
  <c r="J70" i="21"/>
  <c r="BI392" i="21"/>
  <c r="BH392" i="21"/>
  <c r="BG392" i="21"/>
  <c r="BF392" i="21"/>
  <c r="T392" i="21"/>
  <c r="R392" i="21"/>
  <c r="P392" i="21"/>
  <c r="BK392" i="21"/>
  <c r="J392" i="21"/>
  <c r="BE392" i="21"/>
  <c r="BI389" i="21"/>
  <c r="BH389" i="21"/>
  <c r="BG389" i="21"/>
  <c r="BF389" i="21"/>
  <c r="T389" i="21"/>
  <c r="R389" i="21"/>
  <c r="P389" i="21"/>
  <c r="BK389" i="21"/>
  <c r="J389" i="21"/>
  <c r="BE389" i="21"/>
  <c r="BI383" i="21"/>
  <c r="BH383" i="21"/>
  <c r="BG383" i="21"/>
  <c r="BF383" i="21"/>
  <c r="T383" i="21"/>
  <c r="R383" i="21"/>
  <c r="P383" i="21"/>
  <c r="BK383" i="21"/>
  <c r="J383" i="21"/>
  <c r="BE383" i="21"/>
  <c r="BI379" i="21"/>
  <c r="BH379" i="21"/>
  <c r="BG379" i="21"/>
  <c r="BF379" i="21"/>
  <c r="T379" i="21"/>
  <c r="R379" i="21"/>
  <c r="P379" i="21"/>
  <c r="BK379" i="21"/>
  <c r="J379" i="21"/>
  <c r="BE379" i="21"/>
  <c r="BI377" i="21"/>
  <c r="BH377" i="21"/>
  <c r="BG377" i="21"/>
  <c r="BF377" i="21"/>
  <c r="T377" i="21"/>
  <c r="R377" i="21"/>
  <c r="P377" i="21"/>
  <c r="P370" i="21" s="1"/>
  <c r="BK377" i="21"/>
  <c r="J377" i="21"/>
  <c r="BE377" i="21"/>
  <c r="BI373" i="21"/>
  <c r="BH373" i="21"/>
  <c r="BG373" i="21"/>
  <c r="BF373" i="21"/>
  <c r="T373" i="21"/>
  <c r="T370" i="21" s="1"/>
  <c r="R373" i="21"/>
  <c r="R370" i="21" s="1"/>
  <c r="P373" i="21"/>
  <c r="BK373" i="21"/>
  <c r="J373" i="21"/>
  <c r="BE373" i="21"/>
  <c r="BI371" i="21"/>
  <c r="BH371" i="21"/>
  <c r="BG371" i="21"/>
  <c r="BF371" i="21"/>
  <c r="T371" i="21"/>
  <c r="R371" i="21"/>
  <c r="P371" i="21"/>
  <c r="BK371" i="21"/>
  <c r="BK370" i="21"/>
  <c r="J370" i="21" s="1"/>
  <c r="J69" i="21" s="1"/>
  <c r="J371" i="21"/>
  <c r="BE371" i="21"/>
  <c r="BI363" i="21"/>
  <c r="BH363" i="21"/>
  <c r="BG363" i="21"/>
  <c r="BF363" i="21"/>
  <c r="T363" i="21"/>
  <c r="R363" i="21"/>
  <c r="P363" i="21"/>
  <c r="BK363" i="21"/>
  <c r="J363" i="21"/>
  <c r="BE363" i="21"/>
  <c r="BI362" i="21"/>
  <c r="BH362" i="21"/>
  <c r="BG362" i="21"/>
  <c r="BF362" i="21"/>
  <c r="T362" i="21"/>
  <c r="R362" i="21"/>
  <c r="P362" i="21"/>
  <c r="BK362" i="21"/>
  <c r="J362" i="21"/>
  <c r="BE362" i="21"/>
  <c r="BI359" i="21"/>
  <c r="BH359" i="21"/>
  <c r="BG359" i="21"/>
  <c r="BF359" i="21"/>
  <c r="T359" i="21"/>
  <c r="R359" i="21"/>
  <c r="P359" i="21"/>
  <c r="P353" i="21" s="1"/>
  <c r="BK359" i="21"/>
  <c r="BK353" i="21" s="1"/>
  <c r="J353" i="21" s="1"/>
  <c r="J359" i="21"/>
  <c r="BE359" i="21"/>
  <c r="BI356" i="21"/>
  <c r="BH356" i="21"/>
  <c r="BG356" i="21"/>
  <c r="BF356" i="21"/>
  <c r="T356" i="21"/>
  <c r="T353" i="21" s="1"/>
  <c r="R356" i="21"/>
  <c r="P356" i="21"/>
  <c r="BK356" i="21"/>
  <c r="J356" i="21"/>
  <c r="BE356" i="21"/>
  <c r="BI354" i="21"/>
  <c r="BH354" i="21"/>
  <c r="BG354" i="21"/>
  <c r="BF354" i="21"/>
  <c r="T354" i="21"/>
  <c r="R354" i="21"/>
  <c r="R353" i="21"/>
  <c r="P354" i="21"/>
  <c r="BK354" i="21"/>
  <c r="J354" i="21"/>
  <c r="BE354" i="21"/>
  <c r="J68" i="21"/>
  <c r="BI350" i="21"/>
  <c r="BH350" i="21"/>
  <c r="BG350" i="21"/>
  <c r="BF350" i="21"/>
  <c r="T350" i="21"/>
  <c r="R350" i="21"/>
  <c r="P350" i="21"/>
  <c r="BK350" i="21"/>
  <c r="J350" i="21"/>
  <c r="BE350" i="21"/>
  <c r="BI347" i="21"/>
  <c r="BH347" i="21"/>
  <c r="BG347" i="21"/>
  <c r="BF347" i="21"/>
  <c r="T347" i="21"/>
  <c r="R347" i="21"/>
  <c r="P347" i="21"/>
  <c r="BK347" i="21"/>
  <c r="J347" i="21"/>
  <c r="BE347" i="21"/>
  <c r="BI346" i="21"/>
  <c r="BH346" i="21"/>
  <c r="BG346" i="21"/>
  <c r="BF346" i="21"/>
  <c r="T346" i="21"/>
  <c r="R346" i="21"/>
  <c r="P346" i="21"/>
  <c r="BK346" i="21"/>
  <c r="J346" i="21"/>
  <c r="BE346" i="21"/>
  <c r="BI342" i="21"/>
  <c r="BH342" i="21"/>
  <c r="BG342" i="21"/>
  <c r="BF342" i="21"/>
  <c r="T342" i="21"/>
  <c r="R342" i="21"/>
  <c r="P342" i="21"/>
  <c r="BK342" i="21"/>
  <c r="J342" i="21"/>
  <c r="BE342" i="21"/>
  <c r="BI341" i="21"/>
  <c r="BH341" i="21"/>
  <c r="BG341" i="21"/>
  <c r="BF341" i="21"/>
  <c r="T341" i="21"/>
  <c r="R341" i="21"/>
  <c r="P341" i="21"/>
  <c r="BK341" i="21"/>
  <c r="J341" i="21"/>
  <c r="BE341" i="21"/>
  <c r="BI337" i="21"/>
  <c r="BH337" i="21"/>
  <c r="BG337" i="21"/>
  <c r="BF337" i="21"/>
  <c r="T337" i="21"/>
  <c r="R337" i="21"/>
  <c r="P337" i="21"/>
  <c r="BK337" i="21"/>
  <c r="J337" i="21"/>
  <c r="BE337" i="21"/>
  <c r="BI333" i="21"/>
  <c r="BH333" i="21"/>
  <c r="BG333" i="21"/>
  <c r="BF333" i="21"/>
  <c r="T333" i="21"/>
  <c r="R333" i="21"/>
  <c r="P333" i="21"/>
  <c r="BK333" i="21"/>
  <c r="J333" i="21"/>
  <c r="BE333" i="21"/>
  <c r="BI328" i="21"/>
  <c r="BH328" i="21"/>
  <c r="BG328" i="21"/>
  <c r="BF328" i="21"/>
  <c r="T328" i="21"/>
  <c r="R328" i="21"/>
  <c r="P328" i="21"/>
  <c r="BK328" i="21"/>
  <c r="J328" i="21"/>
  <c r="BE328" i="21"/>
  <c r="BI324" i="21"/>
  <c r="BH324" i="21"/>
  <c r="BG324" i="21"/>
  <c r="BF324" i="21"/>
  <c r="T324" i="21"/>
  <c r="R324" i="21"/>
  <c r="P324" i="21"/>
  <c r="BK324" i="21"/>
  <c r="J324" i="21"/>
  <c r="BE324" i="21"/>
  <c r="BI320" i="21"/>
  <c r="BH320" i="21"/>
  <c r="BG320" i="21"/>
  <c r="BF320" i="21"/>
  <c r="T320" i="21"/>
  <c r="R320" i="21"/>
  <c r="P320" i="21"/>
  <c r="BK320" i="21"/>
  <c r="J320" i="21"/>
  <c r="BE320" i="21"/>
  <c r="BI315" i="21"/>
  <c r="BH315" i="21"/>
  <c r="BG315" i="21"/>
  <c r="BF315" i="21"/>
  <c r="T315" i="21"/>
  <c r="R315" i="21"/>
  <c r="P315" i="21"/>
  <c r="BK315" i="21"/>
  <c r="J315" i="21"/>
  <c r="BE315" i="21"/>
  <c r="BI312" i="21"/>
  <c r="BH312" i="21"/>
  <c r="BG312" i="21"/>
  <c r="BF312" i="21"/>
  <c r="T312" i="21"/>
  <c r="R312" i="21"/>
  <c r="P312" i="21"/>
  <c r="BK312" i="21"/>
  <c r="J312" i="21"/>
  <c r="BE312" i="21"/>
  <c r="BI298" i="21"/>
  <c r="BH298" i="21"/>
  <c r="BG298" i="21"/>
  <c r="BF298" i="21"/>
  <c r="T298" i="21"/>
  <c r="R298" i="21"/>
  <c r="P298" i="21"/>
  <c r="BK298" i="21"/>
  <c r="J298" i="21"/>
  <c r="BE298" i="21"/>
  <c r="BI297" i="21"/>
  <c r="BH297" i="21"/>
  <c r="BG297" i="21"/>
  <c r="BF297" i="21"/>
  <c r="T297" i="21"/>
  <c r="R297" i="21"/>
  <c r="P297" i="21"/>
  <c r="BK297" i="21"/>
  <c r="J297" i="21"/>
  <c r="BE297" i="21"/>
  <c r="BI293" i="21"/>
  <c r="BH293" i="21"/>
  <c r="BG293" i="21"/>
  <c r="BF293" i="21"/>
  <c r="T293" i="21"/>
  <c r="R293" i="21"/>
  <c r="P293" i="21"/>
  <c r="BK293" i="21"/>
  <c r="J293" i="21"/>
  <c r="BE293" i="21"/>
  <c r="BI291" i="21"/>
  <c r="BH291" i="21"/>
  <c r="BG291" i="21"/>
  <c r="BF291" i="21"/>
  <c r="T291" i="21"/>
  <c r="R291" i="21"/>
  <c r="P291" i="21"/>
  <c r="BK291" i="21"/>
  <c r="J291" i="21"/>
  <c r="BE291" i="21"/>
  <c r="BI287" i="21"/>
  <c r="BH287" i="21"/>
  <c r="BG287" i="21"/>
  <c r="BF287" i="21"/>
  <c r="T287" i="21"/>
  <c r="R287" i="21"/>
  <c r="P287" i="21"/>
  <c r="BK287" i="21"/>
  <c r="J287" i="21"/>
  <c r="BE287" i="21"/>
  <c r="BI283" i="21"/>
  <c r="BH283" i="21"/>
  <c r="BG283" i="21"/>
  <c r="BF283" i="21"/>
  <c r="T283" i="21"/>
  <c r="R283" i="21"/>
  <c r="P283" i="21"/>
  <c r="BK283" i="21"/>
  <c r="J283" i="21"/>
  <c r="BE283" i="21"/>
  <c r="BI282" i="21"/>
  <c r="BH282" i="21"/>
  <c r="BG282" i="21"/>
  <c r="BF282" i="21"/>
  <c r="T282" i="21"/>
  <c r="R282" i="21"/>
  <c r="P282" i="21"/>
  <c r="BK282" i="21"/>
  <c r="J282" i="21"/>
  <c r="BE282" i="21"/>
  <c r="BI279" i="21"/>
  <c r="BH279" i="21"/>
  <c r="BG279" i="21"/>
  <c r="BF279" i="21"/>
  <c r="T279" i="21"/>
  <c r="R279" i="21"/>
  <c r="P279" i="21"/>
  <c r="BK279" i="21"/>
  <c r="J279" i="21"/>
  <c r="BE279" i="21"/>
  <c r="BI274" i="21"/>
  <c r="BH274" i="21"/>
  <c r="BG274" i="21"/>
  <c r="BF274" i="21"/>
  <c r="T274" i="21"/>
  <c r="R274" i="21"/>
  <c r="P274" i="21"/>
  <c r="BK274" i="21"/>
  <c r="J274" i="21"/>
  <c r="BE274" i="21"/>
  <c r="BI271" i="21"/>
  <c r="BH271" i="21"/>
  <c r="BG271" i="21"/>
  <c r="BF271" i="21"/>
  <c r="T271" i="21"/>
  <c r="R271" i="21"/>
  <c r="P271" i="21"/>
  <c r="BK271" i="21"/>
  <c r="J271" i="21"/>
  <c r="BE271" i="21"/>
  <c r="BI267" i="21"/>
  <c r="BH267" i="21"/>
  <c r="BG267" i="21"/>
  <c r="BF267" i="21"/>
  <c r="T267" i="21"/>
  <c r="R267" i="21"/>
  <c r="P267" i="21"/>
  <c r="P260" i="21" s="1"/>
  <c r="BK267" i="21"/>
  <c r="BK260" i="21" s="1"/>
  <c r="J260" i="21" s="1"/>
  <c r="J67" i="21" s="1"/>
  <c r="J267" i="21"/>
  <c r="BE267" i="21"/>
  <c r="BI264" i="21"/>
  <c r="BH264" i="21"/>
  <c r="BG264" i="21"/>
  <c r="BF264" i="21"/>
  <c r="T264" i="21"/>
  <c r="T260" i="21" s="1"/>
  <c r="R264" i="21"/>
  <c r="R260" i="21" s="1"/>
  <c r="P264" i="21"/>
  <c r="BK264" i="21"/>
  <c r="J264" i="21"/>
  <c r="BE264" i="21"/>
  <c r="BI261" i="21"/>
  <c r="BH261" i="21"/>
  <c r="BG261" i="21"/>
  <c r="BF261" i="21"/>
  <c r="T261" i="21"/>
  <c r="R261" i="21"/>
  <c r="P261" i="21"/>
  <c r="BK261" i="21"/>
  <c r="J261" i="21"/>
  <c r="BE261" i="21"/>
  <c r="BI253" i="21"/>
  <c r="BH253" i="21"/>
  <c r="BG253" i="21"/>
  <c r="BF253" i="21"/>
  <c r="T253" i="21"/>
  <c r="R253" i="21"/>
  <c r="P253" i="21"/>
  <c r="BK253" i="21"/>
  <c r="J253" i="21"/>
  <c r="BE253" i="21"/>
  <c r="BI251" i="21"/>
  <c r="BH251" i="21"/>
  <c r="BG251" i="21"/>
  <c r="BF251" i="21"/>
  <c r="T251" i="21"/>
  <c r="R251" i="21"/>
  <c r="P251" i="21"/>
  <c r="BK251" i="21"/>
  <c r="J251" i="21"/>
  <c r="BE251" i="21"/>
  <c r="BI247" i="21"/>
  <c r="BH247" i="21"/>
  <c r="BG247" i="21"/>
  <c r="BF247" i="21"/>
  <c r="T247" i="21"/>
  <c r="R247" i="21"/>
  <c r="P247" i="21"/>
  <c r="BK247" i="21"/>
  <c r="J247" i="21"/>
  <c r="BE247" i="21"/>
  <c r="BI245" i="21"/>
  <c r="BH245" i="21"/>
  <c r="BG245" i="21"/>
  <c r="BF245" i="21"/>
  <c r="T245" i="21"/>
  <c r="R245" i="21"/>
  <c r="P245" i="21"/>
  <c r="BK245" i="21"/>
  <c r="J245" i="21"/>
  <c r="BE245" i="21"/>
  <c r="BI241" i="21"/>
  <c r="BH241" i="21"/>
  <c r="BG241" i="21"/>
  <c r="BF241" i="21"/>
  <c r="T241" i="21"/>
  <c r="R241" i="21"/>
  <c r="P241" i="21"/>
  <c r="BK241" i="21"/>
  <c r="J241" i="21"/>
  <c r="BE241" i="21"/>
  <c r="BI228" i="21"/>
  <c r="BH228" i="21"/>
  <c r="BG228" i="21"/>
  <c r="BF228" i="21"/>
  <c r="T228" i="21"/>
  <c r="R228" i="21"/>
  <c r="P228" i="21"/>
  <c r="BK228" i="21"/>
  <c r="J228" i="21"/>
  <c r="BE228" i="21"/>
  <c r="BI225" i="21"/>
  <c r="BH225" i="21"/>
  <c r="BG225" i="21"/>
  <c r="BF225" i="21"/>
  <c r="T225" i="21"/>
  <c r="R225" i="21"/>
  <c r="P225" i="21"/>
  <c r="BK225" i="21"/>
  <c r="J225" i="21"/>
  <c r="BE225" i="21"/>
  <c r="BI221" i="21"/>
  <c r="BH221" i="21"/>
  <c r="BG221" i="21"/>
  <c r="BF221" i="21"/>
  <c r="T221" i="21"/>
  <c r="R221" i="21"/>
  <c r="P221" i="21"/>
  <c r="BK221" i="21"/>
  <c r="J221" i="21"/>
  <c r="BE221" i="21"/>
  <c r="BI214" i="21"/>
  <c r="BH214" i="21"/>
  <c r="BG214" i="21"/>
  <c r="BF214" i="21"/>
  <c r="T214" i="21"/>
  <c r="R214" i="21"/>
  <c r="P214" i="21"/>
  <c r="BK214" i="21"/>
  <c r="J214" i="21"/>
  <c r="BE214" i="21"/>
  <c r="BI208" i="21"/>
  <c r="BH208" i="21"/>
  <c r="BG208" i="21"/>
  <c r="BF208" i="21"/>
  <c r="T208" i="21"/>
  <c r="R208" i="21"/>
  <c r="P208" i="21"/>
  <c r="BK208" i="21"/>
  <c r="J208" i="21"/>
  <c r="BE208" i="21"/>
  <c r="BI197" i="21"/>
  <c r="BH197" i="21"/>
  <c r="BG197" i="21"/>
  <c r="BF197" i="21"/>
  <c r="T197" i="21"/>
  <c r="R197" i="21"/>
  <c r="P197" i="21"/>
  <c r="BK197" i="21"/>
  <c r="J197" i="21"/>
  <c r="BE197" i="21"/>
  <c r="BI187" i="21"/>
  <c r="BH187" i="21"/>
  <c r="BG187" i="21"/>
  <c r="BF187" i="21"/>
  <c r="T187" i="21"/>
  <c r="R187" i="21"/>
  <c r="P187" i="21"/>
  <c r="BK187" i="21"/>
  <c r="J187" i="21"/>
  <c r="BE187" i="21"/>
  <c r="BI181" i="21"/>
  <c r="BH181" i="21"/>
  <c r="BG181" i="21"/>
  <c r="BF181" i="21"/>
  <c r="T181" i="21"/>
  <c r="R181" i="21"/>
  <c r="P181" i="21"/>
  <c r="BK181" i="21"/>
  <c r="J181" i="21"/>
  <c r="BE181" i="21"/>
  <c r="BI176" i="21"/>
  <c r="BH176" i="21"/>
  <c r="BG176" i="21"/>
  <c r="BF176" i="21"/>
  <c r="T176" i="21"/>
  <c r="R176" i="21"/>
  <c r="P176" i="21"/>
  <c r="BK176" i="21"/>
  <c r="J176" i="21"/>
  <c r="BE176" i="21"/>
  <c r="BI169" i="21"/>
  <c r="BH169" i="21"/>
  <c r="BG169" i="21"/>
  <c r="BF169" i="21"/>
  <c r="T169" i="21"/>
  <c r="R169" i="21"/>
  <c r="P169" i="21"/>
  <c r="BK169" i="21"/>
  <c r="J169" i="21"/>
  <c r="BE169" i="21"/>
  <c r="BI162" i="21"/>
  <c r="BH162" i="21"/>
  <c r="BG162" i="21"/>
  <c r="BF162" i="21"/>
  <c r="T162" i="21"/>
  <c r="R162" i="21"/>
  <c r="P162" i="21"/>
  <c r="BK162" i="21"/>
  <c r="J162" i="21"/>
  <c r="BE162" i="21"/>
  <c r="BI157" i="21"/>
  <c r="BH157" i="21"/>
  <c r="BG157" i="21"/>
  <c r="BF157" i="21"/>
  <c r="T157" i="21"/>
  <c r="R157" i="21"/>
  <c r="P157" i="21"/>
  <c r="BK157" i="21"/>
  <c r="J157" i="21"/>
  <c r="BE157" i="21"/>
  <c r="BI151" i="21"/>
  <c r="BH151" i="21"/>
  <c r="BG151" i="21"/>
  <c r="BF151" i="21"/>
  <c r="T151" i="21"/>
  <c r="R151" i="21"/>
  <c r="P151" i="21"/>
  <c r="BK151" i="21"/>
  <c r="J151" i="21"/>
  <c r="BE151" i="21"/>
  <c r="BI147" i="21"/>
  <c r="BH147" i="21"/>
  <c r="BG147" i="21"/>
  <c r="BF147" i="21"/>
  <c r="T147" i="21"/>
  <c r="R147" i="21"/>
  <c r="P147" i="21"/>
  <c r="BK147" i="21"/>
  <c r="J147" i="21"/>
  <c r="BE147" i="21"/>
  <c r="BI142" i="21"/>
  <c r="BH142" i="21"/>
  <c r="BG142" i="21"/>
  <c r="BF142" i="21"/>
  <c r="T142" i="21"/>
  <c r="R142" i="21"/>
  <c r="P142" i="21"/>
  <c r="BK142" i="21"/>
  <c r="J142" i="21"/>
  <c r="BE142" i="21"/>
  <c r="BI136" i="21"/>
  <c r="BH136" i="21"/>
  <c r="BG136" i="21"/>
  <c r="BF136" i="21"/>
  <c r="T136" i="21"/>
  <c r="R136" i="21"/>
  <c r="P136" i="21"/>
  <c r="BK136" i="21"/>
  <c r="J136" i="21"/>
  <c r="BE136" i="21"/>
  <c r="BI132" i="21"/>
  <c r="BH132" i="21"/>
  <c r="BG132" i="21"/>
  <c r="BF132" i="21"/>
  <c r="T132" i="21"/>
  <c r="R132" i="21"/>
  <c r="P132" i="21"/>
  <c r="BK132" i="21"/>
  <c r="J132" i="21"/>
  <c r="BE132" i="21"/>
  <c r="BI126" i="21"/>
  <c r="BH126" i="21"/>
  <c r="BG126" i="21"/>
  <c r="BF126" i="21"/>
  <c r="T126" i="21"/>
  <c r="R126" i="21"/>
  <c r="P126" i="21"/>
  <c r="BK126" i="21"/>
  <c r="J126" i="21"/>
  <c r="BE126" i="21"/>
  <c r="BI122" i="21"/>
  <c r="BH122" i="21"/>
  <c r="BG122" i="21"/>
  <c r="BF122" i="21"/>
  <c r="T122" i="21"/>
  <c r="R122" i="21"/>
  <c r="P122" i="21"/>
  <c r="BK122" i="21"/>
  <c r="J122" i="21"/>
  <c r="BE122" i="21"/>
  <c r="BI119" i="21"/>
  <c r="BH119" i="21"/>
  <c r="BG119" i="21"/>
  <c r="BF119" i="21"/>
  <c r="T119" i="21"/>
  <c r="R119" i="21"/>
  <c r="P119" i="21"/>
  <c r="BK119" i="21"/>
  <c r="J119" i="21"/>
  <c r="BE119" i="21"/>
  <c r="BI115" i="21"/>
  <c r="BH115" i="21"/>
  <c r="BG115" i="21"/>
  <c r="BF115" i="21"/>
  <c r="T115" i="21"/>
  <c r="T98" i="21" s="1"/>
  <c r="T97" i="21" s="1"/>
  <c r="R115" i="21"/>
  <c r="R98" i="21" s="1"/>
  <c r="P115" i="21"/>
  <c r="BK115" i="21"/>
  <c r="J115" i="21"/>
  <c r="BE115" i="21"/>
  <c r="BI107" i="21"/>
  <c r="BH107" i="21"/>
  <c r="BG107" i="21"/>
  <c r="F36" i="21" s="1"/>
  <c r="BB78" i="1" s="1"/>
  <c r="BF107" i="21"/>
  <c r="T107" i="21"/>
  <c r="R107" i="21"/>
  <c r="P107" i="21"/>
  <c r="P98" i="21" s="1"/>
  <c r="P97" i="21" s="1"/>
  <c r="BK107" i="21"/>
  <c r="BK98" i="21" s="1"/>
  <c r="J107" i="21"/>
  <c r="BE107" i="21"/>
  <c r="BI99" i="21"/>
  <c r="F38" i="21"/>
  <c r="BD78" i="1" s="1"/>
  <c r="BH99" i="21"/>
  <c r="BG99" i="21"/>
  <c r="BF99" i="21"/>
  <c r="T99" i="21"/>
  <c r="T96" i="21"/>
  <c r="R99" i="21"/>
  <c r="P99" i="21"/>
  <c r="P96" i="21"/>
  <c r="AU78" i="1" s="1"/>
  <c r="BK99" i="21"/>
  <c r="J98" i="21"/>
  <c r="J66" i="21" s="1"/>
  <c r="J99" i="21"/>
  <c r="BE99" i="21" s="1"/>
  <c r="J92" i="21"/>
  <c r="F92" i="21"/>
  <c r="F90" i="21"/>
  <c r="E88" i="21"/>
  <c r="J59" i="21"/>
  <c r="F59" i="21"/>
  <c r="F57" i="21"/>
  <c r="E55" i="21"/>
  <c r="J22" i="21"/>
  <c r="E22" i="21"/>
  <c r="F93" i="21"/>
  <c r="F60" i="21"/>
  <c r="J21" i="21"/>
  <c r="J16" i="21"/>
  <c r="J90" i="21"/>
  <c r="J57" i="21"/>
  <c r="E7" i="21"/>
  <c r="E82" i="21"/>
  <c r="E49" i="21"/>
  <c r="AY76" i="1"/>
  <c r="AX76" i="1"/>
  <c r="BI210" i="20"/>
  <c r="BH210" i="20"/>
  <c r="BG210" i="20"/>
  <c r="BF210" i="20"/>
  <c r="T210" i="20"/>
  <c r="T209" i="20"/>
  <c r="T208" i="20"/>
  <c r="R210" i="20"/>
  <c r="R209" i="20"/>
  <c r="R208" i="20"/>
  <c r="P210" i="20"/>
  <c r="P209" i="20" s="1"/>
  <c r="P208" i="20" s="1"/>
  <c r="BK210" i="20"/>
  <c r="BK209" i="20"/>
  <c r="J210" i="20"/>
  <c r="BE210" i="20" s="1"/>
  <c r="BI207" i="20"/>
  <c r="BH207" i="20"/>
  <c r="BG207" i="20"/>
  <c r="BF207" i="20"/>
  <c r="T207" i="20"/>
  <c r="T206" i="20" s="1"/>
  <c r="R207" i="20"/>
  <c r="R206" i="20"/>
  <c r="P207" i="20"/>
  <c r="P206" i="20" s="1"/>
  <c r="BK207" i="20"/>
  <c r="BK206" i="20"/>
  <c r="J206" i="20"/>
  <c r="J70" i="20" s="1"/>
  <c r="J207" i="20"/>
  <c r="BE207" i="20"/>
  <c r="BI197" i="20"/>
  <c r="BH197" i="20"/>
  <c r="BG197" i="20"/>
  <c r="BF197" i="20"/>
  <c r="T197" i="20"/>
  <c r="R197" i="20"/>
  <c r="P197" i="20"/>
  <c r="BK197" i="20"/>
  <c r="J197" i="20"/>
  <c r="BE197" i="20" s="1"/>
  <c r="BI189" i="20"/>
  <c r="BH189" i="20"/>
  <c r="BG189" i="20"/>
  <c r="BF189" i="20"/>
  <c r="T189" i="20"/>
  <c r="R189" i="20"/>
  <c r="P189" i="20"/>
  <c r="BK189" i="20"/>
  <c r="J189" i="20"/>
  <c r="BE189" i="20"/>
  <c r="BI181" i="20"/>
  <c r="BH181" i="20"/>
  <c r="BG181" i="20"/>
  <c r="BF181" i="20"/>
  <c r="T181" i="20"/>
  <c r="R181" i="20"/>
  <c r="P181" i="20"/>
  <c r="BK181" i="20"/>
  <c r="J181" i="20"/>
  <c r="BE181" i="20" s="1"/>
  <c r="BI176" i="20"/>
  <c r="BH176" i="20"/>
  <c r="BG176" i="20"/>
  <c r="BF176" i="20"/>
  <c r="T176" i="20"/>
  <c r="R176" i="20"/>
  <c r="P176" i="20"/>
  <c r="BK176" i="20"/>
  <c r="J176" i="20"/>
  <c r="BE176" i="20"/>
  <c r="BI171" i="20"/>
  <c r="BH171" i="20"/>
  <c r="BG171" i="20"/>
  <c r="BF171" i="20"/>
  <c r="T171" i="20"/>
  <c r="R171" i="20"/>
  <c r="P171" i="20"/>
  <c r="BK171" i="20"/>
  <c r="J171" i="20"/>
  <c r="BE171" i="20" s="1"/>
  <c r="BI166" i="20"/>
  <c r="BH166" i="20"/>
  <c r="BG166" i="20"/>
  <c r="BF166" i="20"/>
  <c r="T166" i="20"/>
  <c r="R166" i="20"/>
  <c r="P166" i="20"/>
  <c r="BK166" i="20"/>
  <c r="J166" i="20"/>
  <c r="BE166" i="20"/>
  <c r="BI161" i="20"/>
  <c r="BH161" i="20"/>
  <c r="BG161" i="20"/>
  <c r="BF161" i="20"/>
  <c r="T161" i="20"/>
  <c r="R161" i="20"/>
  <c r="P161" i="20"/>
  <c r="BK161" i="20"/>
  <c r="J161" i="20"/>
  <c r="BE161" i="20" s="1"/>
  <c r="BI156" i="20"/>
  <c r="BH156" i="20"/>
  <c r="BG156" i="20"/>
  <c r="BF156" i="20"/>
  <c r="T156" i="20"/>
  <c r="R156" i="20"/>
  <c r="P156" i="20"/>
  <c r="BK156" i="20"/>
  <c r="J156" i="20"/>
  <c r="BE156" i="20"/>
  <c r="BI151" i="20"/>
  <c r="BH151" i="20"/>
  <c r="BG151" i="20"/>
  <c r="BF151" i="20"/>
  <c r="T151" i="20"/>
  <c r="R151" i="20"/>
  <c r="P151" i="20"/>
  <c r="BK151" i="20"/>
  <c r="J151" i="20"/>
  <c r="BE151" i="20" s="1"/>
  <c r="BI146" i="20"/>
  <c r="BH146" i="20"/>
  <c r="BG146" i="20"/>
  <c r="BF146" i="20"/>
  <c r="T146" i="20"/>
  <c r="R146" i="20"/>
  <c r="P146" i="20"/>
  <c r="BK146" i="20"/>
  <c r="J146" i="20"/>
  <c r="BE146" i="20"/>
  <c r="BI141" i="20"/>
  <c r="BH141" i="20"/>
  <c r="BG141" i="20"/>
  <c r="BF141" i="20"/>
  <c r="T141" i="20"/>
  <c r="R141" i="20"/>
  <c r="R140" i="20"/>
  <c r="P141" i="20"/>
  <c r="BK141" i="20"/>
  <c r="J141" i="20"/>
  <c r="BE141" i="20"/>
  <c r="BI132" i="20"/>
  <c r="BH132" i="20"/>
  <c r="BG132" i="20"/>
  <c r="BF132" i="20"/>
  <c r="T132" i="20"/>
  <c r="T131" i="20" s="1"/>
  <c r="R132" i="20"/>
  <c r="R131" i="20"/>
  <c r="P132" i="20"/>
  <c r="P131" i="20" s="1"/>
  <c r="BK132" i="20"/>
  <c r="BK131" i="20"/>
  <c r="J131" i="20"/>
  <c r="J68" i="20" s="1"/>
  <c r="J132" i="20"/>
  <c r="BE132" i="20"/>
  <c r="BI129" i="20"/>
  <c r="BH129" i="20"/>
  <c r="BG129" i="20"/>
  <c r="BF129" i="20"/>
  <c r="T129" i="20"/>
  <c r="R129" i="20"/>
  <c r="P129" i="20"/>
  <c r="BK129" i="20"/>
  <c r="J129" i="20"/>
  <c r="BE129" i="20" s="1"/>
  <c r="BI126" i="20"/>
  <c r="BH126" i="20"/>
  <c r="BG126" i="20"/>
  <c r="BF126" i="20"/>
  <c r="T126" i="20"/>
  <c r="R126" i="20"/>
  <c r="P126" i="20"/>
  <c r="BK126" i="20"/>
  <c r="J126" i="20"/>
  <c r="BE126" i="20"/>
  <c r="BI123" i="20"/>
  <c r="BH123" i="20"/>
  <c r="BG123" i="20"/>
  <c r="BF123" i="20"/>
  <c r="T123" i="20"/>
  <c r="R123" i="20"/>
  <c r="P123" i="20"/>
  <c r="BK123" i="20"/>
  <c r="J123" i="20"/>
  <c r="BE123" i="20" s="1"/>
  <c r="BI120" i="20"/>
  <c r="BH120" i="20"/>
  <c r="BG120" i="20"/>
  <c r="BF120" i="20"/>
  <c r="T120" i="20"/>
  <c r="R120" i="20"/>
  <c r="P120" i="20"/>
  <c r="BK120" i="20"/>
  <c r="J120" i="20"/>
  <c r="BE120" i="20"/>
  <c r="BI117" i="20"/>
  <c r="BH117" i="20"/>
  <c r="BG117" i="20"/>
  <c r="BF117" i="20"/>
  <c r="T117" i="20"/>
  <c r="T106" i="20" s="1"/>
  <c r="R117" i="20"/>
  <c r="P117" i="20"/>
  <c r="BK117" i="20"/>
  <c r="J117" i="20"/>
  <c r="BE117" i="20" s="1"/>
  <c r="BI114" i="20"/>
  <c r="BH114" i="20"/>
  <c r="BG114" i="20"/>
  <c r="BF114" i="20"/>
  <c r="T114" i="20"/>
  <c r="R114" i="20"/>
  <c r="P114" i="20"/>
  <c r="BK114" i="20"/>
  <c r="J114" i="20"/>
  <c r="BE114" i="20"/>
  <c r="BI110" i="20"/>
  <c r="BH110" i="20"/>
  <c r="BG110" i="20"/>
  <c r="BF110" i="20"/>
  <c r="T110" i="20"/>
  <c r="R110" i="20"/>
  <c r="P110" i="20"/>
  <c r="BK110" i="20"/>
  <c r="J110" i="20"/>
  <c r="BE110" i="20" s="1"/>
  <c r="BI107" i="20"/>
  <c r="BH107" i="20"/>
  <c r="BG107" i="20"/>
  <c r="BF107" i="20"/>
  <c r="T107" i="20"/>
  <c r="R107" i="20"/>
  <c r="P107" i="20"/>
  <c r="P106" i="20"/>
  <c r="BK107" i="20"/>
  <c r="J107" i="20"/>
  <c r="BE107" i="20" s="1"/>
  <c r="BI99" i="20"/>
  <c r="BH99" i="20"/>
  <c r="BG99" i="20"/>
  <c r="BF99" i="20"/>
  <c r="T99" i="20"/>
  <c r="T98" i="20" s="1"/>
  <c r="R99" i="20"/>
  <c r="R98" i="20" s="1"/>
  <c r="P99" i="20"/>
  <c r="P98" i="20" s="1"/>
  <c r="BK99" i="20"/>
  <c r="BK98" i="20"/>
  <c r="J98" i="20"/>
  <c r="J66" i="20" s="1"/>
  <c r="J99" i="20"/>
  <c r="BE99" i="20" s="1"/>
  <c r="F34" i="20" s="1"/>
  <c r="AZ76" i="1" s="1"/>
  <c r="J92" i="20"/>
  <c r="F92" i="20"/>
  <c r="F90" i="20"/>
  <c r="E88" i="20"/>
  <c r="J59" i="20"/>
  <c r="F59" i="20"/>
  <c r="F57" i="20"/>
  <c r="E55" i="20"/>
  <c r="J22" i="20"/>
  <c r="E22" i="20"/>
  <c r="F93" i="20"/>
  <c r="F60" i="20"/>
  <c r="J21" i="20"/>
  <c r="J16" i="20"/>
  <c r="J90" i="20"/>
  <c r="J57" i="20"/>
  <c r="E7" i="20"/>
  <c r="AY75" i="1"/>
  <c r="AX75" i="1"/>
  <c r="BI396" i="19"/>
  <c r="BH396" i="19"/>
  <c r="BG396" i="19"/>
  <c r="BF396" i="19"/>
  <c r="T396" i="19"/>
  <c r="R396" i="19"/>
  <c r="P396" i="19"/>
  <c r="P387" i="19" s="1"/>
  <c r="P386" i="19" s="1"/>
  <c r="BK396" i="19"/>
  <c r="J396" i="19"/>
  <c r="BE396" i="19"/>
  <c r="BI392" i="19"/>
  <c r="BH392" i="19"/>
  <c r="BG392" i="19"/>
  <c r="BF392" i="19"/>
  <c r="T392" i="19"/>
  <c r="T387" i="19" s="1"/>
  <c r="T386" i="19" s="1"/>
  <c r="R392" i="19"/>
  <c r="P392" i="19"/>
  <c r="BK392" i="19"/>
  <c r="J392" i="19"/>
  <c r="BE392" i="19" s="1"/>
  <c r="BI388" i="19"/>
  <c r="BH388" i="19"/>
  <c r="BG388" i="19"/>
  <c r="BF388" i="19"/>
  <c r="T388" i="19"/>
  <c r="R388" i="19"/>
  <c r="R387" i="19" s="1"/>
  <c r="R386" i="19" s="1"/>
  <c r="P388" i="19"/>
  <c r="BK388" i="19"/>
  <c r="BK387" i="19"/>
  <c r="J388" i="19"/>
  <c r="BE388" i="19" s="1"/>
  <c r="BI385" i="19"/>
  <c r="BH385" i="19"/>
  <c r="BG385" i="19"/>
  <c r="BF385" i="19"/>
  <c r="T385" i="19"/>
  <c r="T384" i="19" s="1"/>
  <c r="R385" i="19"/>
  <c r="R384" i="19"/>
  <c r="P385" i="19"/>
  <c r="P384" i="19" s="1"/>
  <c r="BK385" i="19"/>
  <c r="BK384" i="19"/>
  <c r="J384" i="19"/>
  <c r="J70" i="19" s="1"/>
  <c r="J385" i="19"/>
  <c r="BE385" i="19" s="1"/>
  <c r="BI382" i="19"/>
  <c r="BH382" i="19"/>
  <c r="BG382" i="19"/>
  <c r="BF382" i="19"/>
  <c r="T382" i="19"/>
  <c r="R382" i="19"/>
  <c r="P382" i="19"/>
  <c r="BK382" i="19"/>
  <c r="J382" i="19"/>
  <c r="BE382" i="19" s="1"/>
  <c r="BI379" i="19"/>
  <c r="BH379" i="19"/>
  <c r="BG379" i="19"/>
  <c r="BF379" i="19"/>
  <c r="T379" i="19"/>
  <c r="R379" i="19"/>
  <c r="P379" i="19"/>
  <c r="BK379" i="19"/>
  <c r="J379" i="19"/>
  <c r="BE379" i="19"/>
  <c r="BI378" i="19"/>
  <c r="BH378" i="19"/>
  <c r="BG378" i="19"/>
  <c r="BF378" i="19"/>
  <c r="T378" i="19"/>
  <c r="R378" i="19"/>
  <c r="P378" i="19"/>
  <c r="BK378" i="19"/>
  <c r="J378" i="19"/>
  <c r="BE378" i="19" s="1"/>
  <c r="BI374" i="19"/>
  <c r="BH374" i="19"/>
  <c r="BG374" i="19"/>
  <c r="BF374" i="19"/>
  <c r="T374" i="19"/>
  <c r="R374" i="19"/>
  <c r="P374" i="19"/>
  <c r="BK374" i="19"/>
  <c r="J374" i="19"/>
  <c r="BE374" i="19"/>
  <c r="BI372" i="19"/>
  <c r="BH372" i="19"/>
  <c r="BG372" i="19"/>
  <c r="BF372" i="19"/>
  <c r="T372" i="19"/>
  <c r="R372" i="19"/>
  <c r="P372" i="19"/>
  <c r="BK372" i="19"/>
  <c r="J372" i="19"/>
  <c r="BE372" i="19" s="1"/>
  <c r="BI368" i="19"/>
  <c r="BH368" i="19"/>
  <c r="BG368" i="19"/>
  <c r="BF368" i="19"/>
  <c r="T368" i="19"/>
  <c r="R368" i="19"/>
  <c r="P368" i="19"/>
  <c r="BK368" i="19"/>
  <c r="J368" i="19"/>
  <c r="BE368" i="19"/>
  <c r="BI366" i="19"/>
  <c r="BH366" i="19"/>
  <c r="BG366" i="19"/>
  <c r="BF366" i="19"/>
  <c r="T366" i="19"/>
  <c r="T365" i="19" s="1"/>
  <c r="R366" i="19"/>
  <c r="R365" i="19"/>
  <c r="P366" i="19"/>
  <c r="P365" i="19" s="1"/>
  <c r="BK366" i="19"/>
  <c r="BK365" i="19"/>
  <c r="J365" i="19"/>
  <c r="J366" i="19"/>
  <c r="BE366" i="19" s="1"/>
  <c r="J69" i="19"/>
  <c r="BI358" i="19"/>
  <c r="BH358" i="19"/>
  <c r="BG358" i="19"/>
  <c r="BF358" i="19"/>
  <c r="T358" i="19"/>
  <c r="R358" i="19"/>
  <c r="P358" i="19"/>
  <c r="BK358" i="19"/>
  <c r="J358" i="19"/>
  <c r="BE358" i="19"/>
  <c r="BI357" i="19"/>
  <c r="BH357" i="19"/>
  <c r="BG357" i="19"/>
  <c r="BF357" i="19"/>
  <c r="T357" i="19"/>
  <c r="R357" i="19"/>
  <c r="P357" i="19"/>
  <c r="BK357" i="19"/>
  <c r="J357" i="19"/>
  <c r="BE357" i="19"/>
  <c r="BI354" i="19"/>
  <c r="BH354" i="19"/>
  <c r="BG354" i="19"/>
  <c r="BF354" i="19"/>
  <c r="T354" i="19"/>
  <c r="R354" i="19"/>
  <c r="P354" i="19"/>
  <c r="BK354" i="19"/>
  <c r="J354" i="19"/>
  <c r="BE354" i="19"/>
  <c r="BI351" i="19"/>
  <c r="BH351" i="19"/>
  <c r="BG351" i="19"/>
  <c r="BF351" i="19"/>
  <c r="T351" i="19"/>
  <c r="R351" i="19"/>
  <c r="P351" i="19"/>
  <c r="BK351" i="19"/>
  <c r="J351" i="19"/>
  <c r="BE351" i="19"/>
  <c r="BI349" i="19"/>
  <c r="BH349" i="19"/>
  <c r="BG349" i="19"/>
  <c r="BF349" i="19"/>
  <c r="J35" i="19" s="1"/>
  <c r="AW75" i="1" s="1"/>
  <c r="T349" i="19"/>
  <c r="T348" i="19"/>
  <c r="R349" i="19"/>
  <c r="R348" i="19"/>
  <c r="P349" i="19"/>
  <c r="P348" i="19"/>
  <c r="BK349" i="19"/>
  <c r="BK348" i="19"/>
  <c r="J348" i="19" s="1"/>
  <c r="J68" i="19" s="1"/>
  <c r="J349" i="19"/>
  <c r="BE349" i="19" s="1"/>
  <c r="BI345" i="19"/>
  <c r="BH345" i="19"/>
  <c r="BG345" i="19"/>
  <c r="BF345" i="19"/>
  <c r="T345" i="19"/>
  <c r="R345" i="19"/>
  <c r="P345" i="19"/>
  <c r="BK345" i="19"/>
  <c r="J345" i="19"/>
  <c r="BE345" i="19" s="1"/>
  <c r="BI342" i="19"/>
  <c r="BH342" i="19"/>
  <c r="BG342" i="19"/>
  <c r="BF342" i="19"/>
  <c r="T342" i="19"/>
  <c r="R342" i="19"/>
  <c r="P342" i="19"/>
  <c r="BK342" i="19"/>
  <c r="J342" i="19"/>
  <c r="BE342" i="19"/>
  <c r="BI341" i="19"/>
  <c r="BH341" i="19"/>
  <c r="BG341" i="19"/>
  <c r="BF341" i="19"/>
  <c r="T341" i="19"/>
  <c r="R341" i="19"/>
  <c r="P341" i="19"/>
  <c r="BK341" i="19"/>
  <c r="J341" i="19"/>
  <c r="BE341" i="19" s="1"/>
  <c r="BI337" i="19"/>
  <c r="BH337" i="19"/>
  <c r="BG337" i="19"/>
  <c r="BF337" i="19"/>
  <c r="T337" i="19"/>
  <c r="R337" i="19"/>
  <c r="P337" i="19"/>
  <c r="BK337" i="19"/>
  <c r="J337" i="19"/>
  <c r="BE337" i="19"/>
  <c r="BI336" i="19"/>
  <c r="BH336" i="19"/>
  <c r="BG336" i="19"/>
  <c r="BF336" i="19"/>
  <c r="T336" i="19"/>
  <c r="R336" i="19"/>
  <c r="P336" i="19"/>
  <c r="BK336" i="19"/>
  <c r="J336" i="19"/>
  <c r="BE336" i="19" s="1"/>
  <c r="BI332" i="19"/>
  <c r="BH332" i="19"/>
  <c r="BG332" i="19"/>
  <c r="BF332" i="19"/>
  <c r="T332" i="19"/>
  <c r="R332" i="19"/>
  <c r="P332" i="19"/>
  <c r="BK332" i="19"/>
  <c r="J332" i="19"/>
  <c r="BE332" i="19"/>
  <c r="BI328" i="19"/>
  <c r="BH328" i="19"/>
  <c r="BG328" i="19"/>
  <c r="BF328" i="19"/>
  <c r="T328" i="19"/>
  <c r="R328" i="19"/>
  <c r="P328" i="19"/>
  <c r="BK328" i="19"/>
  <c r="J328" i="19"/>
  <c r="BE328" i="19" s="1"/>
  <c r="BI323" i="19"/>
  <c r="BH323" i="19"/>
  <c r="BG323" i="19"/>
  <c r="BF323" i="19"/>
  <c r="T323" i="19"/>
  <c r="R323" i="19"/>
  <c r="P323" i="19"/>
  <c r="BK323" i="19"/>
  <c r="J323" i="19"/>
  <c r="BE323" i="19"/>
  <c r="BI319" i="19"/>
  <c r="BH319" i="19"/>
  <c r="BG319" i="19"/>
  <c r="BF319" i="19"/>
  <c r="T319" i="19"/>
  <c r="R319" i="19"/>
  <c r="P319" i="19"/>
  <c r="BK319" i="19"/>
  <c r="J319" i="19"/>
  <c r="BE319" i="19" s="1"/>
  <c r="BI315" i="19"/>
  <c r="BH315" i="19"/>
  <c r="BG315" i="19"/>
  <c r="BF315" i="19"/>
  <c r="T315" i="19"/>
  <c r="R315" i="19"/>
  <c r="P315" i="19"/>
  <c r="BK315" i="19"/>
  <c r="J315" i="19"/>
  <c r="BE315" i="19"/>
  <c r="BI310" i="19"/>
  <c r="BH310" i="19"/>
  <c r="BG310" i="19"/>
  <c r="BF310" i="19"/>
  <c r="T310" i="19"/>
  <c r="R310" i="19"/>
  <c r="P310" i="19"/>
  <c r="BK310" i="19"/>
  <c r="J310" i="19"/>
  <c r="BE310" i="19" s="1"/>
  <c r="BI307" i="19"/>
  <c r="BH307" i="19"/>
  <c r="BG307" i="19"/>
  <c r="BF307" i="19"/>
  <c r="T307" i="19"/>
  <c r="R307" i="19"/>
  <c r="P307" i="19"/>
  <c r="BK307" i="19"/>
  <c r="J307" i="19"/>
  <c r="BE307" i="19"/>
  <c r="BI300" i="19"/>
  <c r="BH300" i="19"/>
  <c r="BG300" i="19"/>
  <c r="BF300" i="19"/>
  <c r="T300" i="19"/>
  <c r="R300" i="19"/>
  <c r="P300" i="19"/>
  <c r="BK300" i="19"/>
  <c r="J300" i="19"/>
  <c r="BE300" i="19" s="1"/>
  <c r="BI299" i="19"/>
  <c r="BH299" i="19"/>
  <c r="BG299" i="19"/>
  <c r="BF299" i="19"/>
  <c r="T299" i="19"/>
  <c r="R299" i="19"/>
  <c r="P299" i="19"/>
  <c r="BK299" i="19"/>
  <c r="J299" i="19"/>
  <c r="BE299" i="19"/>
  <c r="BI295" i="19"/>
  <c r="BH295" i="19"/>
  <c r="BG295" i="19"/>
  <c r="BF295" i="19"/>
  <c r="T295" i="19"/>
  <c r="R295" i="19"/>
  <c r="P295" i="19"/>
  <c r="BK295" i="19"/>
  <c r="J295" i="19"/>
  <c r="BE295" i="19" s="1"/>
  <c r="BI291" i="19"/>
  <c r="BH291" i="19"/>
  <c r="BG291" i="19"/>
  <c r="BF291" i="19"/>
  <c r="T291" i="19"/>
  <c r="R291" i="19"/>
  <c r="P291" i="19"/>
  <c r="BK291" i="19"/>
  <c r="J291" i="19"/>
  <c r="BE291" i="19" s="1"/>
  <c r="BI287" i="19"/>
  <c r="BH287" i="19"/>
  <c r="BG287" i="19"/>
  <c r="BF287" i="19"/>
  <c r="T287" i="19"/>
  <c r="R287" i="19"/>
  <c r="P287" i="19"/>
  <c r="BK287" i="19"/>
  <c r="J287" i="19"/>
  <c r="BE287" i="19" s="1"/>
  <c r="BI283" i="19"/>
  <c r="BH283" i="19"/>
  <c r="BG283" i="19"/>
  <c r="BF283" i="19"/>
  <c r="T283" i="19"/>
  <c r="R283" i="19"/>
  <c r="P283" i="19"/>
  <c r="BK283" i="19"/>
  <c r="J283" i="19"/>
  <c r="BE283" i="19" s="1"/>
  <c r="BI282" i="19"/>
  <c r="BH282" i="19"/>
  <c r="BG282" i="19"/>
  <c r="BF282" i="19"/>
  <c r="T282" i="19"/>
  <c r="R282" i="19"/>
  <c r="P282" i="19"/>
  <c r="BK282" i="19"/>
  <c r="J282" i="19"/>
  <c r="BE282" i="19" s="1"/>
  <c r="BI279" i="19"/>
  <c r="BH279" i="19"/>
  <c r="BG279" i="19"/>
  <c r="BF279" i="19"/>
  <c r="T279" i="19"/>
  <c r="R279" i="19"/>
  <c r="P279" i="19"/>
  <c r="BK279" i="19"/>
  <c r="J279" i="19"/>
  <c r="BE279" i="19" s="1"/>
  <c r="BI274" i="19"/>
  <c r="BH274" i="19"/>
  <c r="BG274" i="19"/>
  <c r="BF274" i="19"/>
  <c r="T274" i="19"/>
  <c r="R274" i="19"/>
  <c r="P274" i="19"/>
  <c r="BK274" i="19"/>
  <c r="J274" i="19"/>
  <c r="BE274" i="19" s="1"/>
  <c r="BI271" i="19"/>
  <c r="BH271" i="19"/>
  <c r="BG271" i="19"/>
  <c r="BF271" i="19"/>
  <c r="T271" i="19"/>
  <c r="R271" i="19"/>
  <c r="P271" i="19"/>
  <c r="BK271" i="19"/>
  <c r="J271" i="19"/>
  <c r="BE271" i="19" s="1"/>
  <c r="BI267" i="19"/>
  <c r="BH267" i="19"/>
  <c r="BG267" i="19"/>
  <c r="BF267" i="19"/>
  <c r="T267" i="19"/>
  <c r="R267" i="19"/>
  <c r="P267" i="19"/>
  <c r="BK267" i="19"/>
  <c r="J267" i="19"/>
  <c r="BE267" i="19" s="1"/>
  <c r="BI264" i="19"/>
  <c r="BH264" i="19"/>
  <c r="BG264" i="19"/>
  <c r="BF264" i="19"/>
  <c r="T264" i="19"/>
  <c r="R264" i="19"/>
  <c r="P264" i="19"/>
  <c r="BK264" i="19"/>
  <c r="J264" i="19"/>
  <c r="BE264" i="19" s="1"/>
  <c r="BI261" i="19"/>
  <c r="BH261" i="19"/>
  <c r="BG261" i="19"/>
  <c r="BF261" i="19"/>
  <c r="T261" i="19"/>
  <c r="R261" i="19"/>
  <c r="R260" i="19" s="1"/>
  <c r="P261" i="19"/>
  <c r="BK261" i="19"/>
  <c r="BK260" i="19" s="1"/>
  <c r="J260" i="19" s="1"/>
  <c r="J67" i="19" s="1"/>
  <c r="J261" i="19"/>
  <c r="BE261" i="19" s="1"/>
  <c r="BI253" i="19"/>
  <c r="BH253" i="19"/>
  <c r="BG253" i="19"/>
  <c r="BF253" i="19"/>
  <c r="T253" i="19"/>
  <c r="R253" i="19"/>
  <c r="P253" i="19"/>
  <c r="BK253" i="19"/>
  <c r="J253" i="19"/>
  <c r="BE253" i="19" s="1"/>
  <c r="BI251" i="19"/>
  <c r="BH251" i="19"/>
  <c r="BG251" i="19"/>
  <c r="BF251" i="19"/>
  <c r="T251" i="19"/>
  <c r="R251" i="19"/>
  <c r="P251" i="19"/>
  <c r="BK251" i="19"/>
  <c r="J251" i="19"/>
  <c r="BE251" i="19" s="1"/>
  <c r="BI247" i="19"/>
  <c r="BH247" i="19"/>
  <c r="BG247" i="19"/>
  <c r="BF247" i="19"/>
  <c r="T247" i="19"/>
  <c r="R247" i="19"/>
  <c r="P247" i="19"/>
  <c r="BK247" i="19"/>
  <c r="J247" i="19"/>
  <c r="BE247" i="19" s="1"/>
  <c r="BI245" i="19"/>
  <c r="BH245" i="19"/>
  <c r="BG245" i="19"/>
  <c r="BF245" i="19"/>
  <c r="T245" i="19"/>
  <c r="R245" i="19"/>
  <c r="P245" i="19"/>
  <c r="BK245" i="19"/>
  <c r="J245" i="19"/>
  <c r="BE245" i="19" s="1"/>
  <c r="BI241" i="19"/>
  <c r="BH241" i="19"/>
  <c r="BG241" i="19"/>
  <c r="BF241" i="19"/>
  <c r="T241" i="19"/>
  <c r="R241" i="19"/>
  <c r="P241" i="19"/>
  <c r="BK241" i="19"/>
  <c r="J241" i="19"/>
  <c r="BE241" i="19" s="1"/>
  <c r="BI228" i="19"/>
  <c r="BH228" i="19"/>
  <c r="BG228" i="19"/>
  <c r="BF228" i="19"/>
  <c r="T228" i="19"/>
  <c r="R228" i="19"/>
  <c r="P228" i="19"/>
  <c r="BK228" i="19"/>
  <c r="J228" i="19"/>
  <c r="BE228" i="19" s="1"/>
  <c r="BI225" i="19"/>
  <c r="BH225" i="19"/>
  <c r="BG225" i="19"/>
  <c r="BF225" i="19"/>
  <c r="T225" i="19"/>
  <c r="R225" i="19"/>
  <c r="P225" i="19"/>
  <c r="BK225" i="19"/>
  <c r="J225" i="19"/>
  <c r="BE225" i="19" s="1"/>
  <c r="BI221" i="19"/>
  <c r="BH221" i="19"/>
  <c r="BG221" i="19"/>
  <c r="BF221" i="19"/>
  <c r="T221" i="19"/>
  <c r="R221" i="19"/>
  <c r="P221" i="19"/>
  <c r="BK221" i="19"/>
  <c r="J221" i="19"/>
  <c r="BE221" i="19" s="1"/>
  <c r="BI214" i="19"/>
  <c r="BH214" i="19"/>
  <c r="BG214" i="19"/>
  <c r="BF214" i="19"/>
  <c r="T214" i="19"/>
  <c r="R214" i="19"/>
  <c r="P214" i="19"/>
  <c r="BK214" i="19"/>
  <c r="J214" i="19"/>
  <c r="BE214" i="19" s="1"/>
  <c r="BI208" i="19"/>
  <c r="BH208" i="19"/>
  <c r="BG208" i="19"/>
  <c r="BF208" i="19"/>
  <c r="T208" i="19"/>
  <c r="R208" i="19"/>
  <c r="P208" i="19"/>
  <c r="BK208" i="19"/>
  <c r="J208" i="19"/>
  <c r="BE208" i="19" s="1"/>
  <c r="BI197" i="19"/>
  <c r="BH197" i="19"/>
  <c r="BG197" i="19"/>
  <c r="BF197" i="19"/>
  <c r="T197" i="19"/>
  <c r="R197" i="19"/>
  <c r="P197" i="19"/>
  <c r="BK197" i="19"/>
  <c r="J197" i="19"/>
  <c r="BE197" i="19" s="1"/>
  <c r="BI187" i="19"/>
  <c r="BH187" i="19"/>
  <c r="BG187" i="19"/>
  <c r="BF187" i="19"/>
  <c r="T187" i="19"/>
  <c r="R187" i="19"/>
  <c r="P187" i="19"/>
  <c r="BK187" i="19"/>
  <c r="J187" i="19"/>
  <c r="BE187" i="19" s="1"/>
  <c r="BI181" i="19"/>
  <c r="BH181" i="19"/>
  <c r="BG181" i="19"/>
  <c r="BF181" i="19"/>
  <c r="T181" i="19"/>
  <c r="R181" i="19"/>
  <c r="P181" i="19"/>
  <c r="BK181" i="19"/>
  <c r="J181" i="19"/>
  <c r="BE181" i="19" s="1"/>
  <c r="BI176" i="19"/>
  <c r="BH176" i="19"/>
  <c r="BG176" i="19"/>
  <c r="BF176" i="19"/>
  <c r="T176" i="19"/>
  <c r="R176" i="19"/>
  <c r="P176" i="19"/>
  <c r="BK176" i="19"/>
  <c r="J176" i="19"/>
  <c r="BE176" i="19" s="1"/>
  <c r="BI169" i="19"/>
  <c r="BH169" i="19"/>
  <c r="BG169" i="19"/>
  <c r="BF169" i="19"/>
  <c r="T169" i="19"/>
  <c r="R169" i="19"/>
  <c r="P169" i="19"/>
  <c r="BK169" i="19"/>
  <c r="J169" i="19"/>
  <c r="BE169" i="19" s="1"/>
  <c r="BI162" i="19"/>
  <c r="BH162" i="19"/>
  <c r="BG162" i="19"/>
  <c r="BF162" i="19"/>
  <c r="T162" i="19"/>
  <c r="R162" i="19"/>
  <c r="P162" i="19"/>
  <c r="BK162" i="19"/>
  <c r="J162" i="19"/>
  <c r="BE162" i="19" s="1"/>
  <c r="BI157" i="19"/>
  <c r="BH157" i="19"/>
  <c r="BG157" i="19"/>
  <c r="BF157" i="19"/>
  <c r="T157" i="19"/>
  <c r="R157" i="19"/>
  <c r="P157" i="19"/>
  <c r="BK157" i="19"/>
  <c r="J157" i="19"/>
  <c r="BE157" i="19" s="1"/>
  <c r="BI151" i="19"/>
  <c r="BH151" i="19"/>
  <c r="BG151" i="19"/>
  <c r="BF151" i="19"/>
  <c r="T151" i="19"/>
  <c r="R151" i="19"/>
  <c r="P151" i="19"/>
  <c r="BK151" i="19"/>
  <c r="J151" i="19"/>
  <c r="BE151" i="19" s="1"/>
  <c r="BI147" i="19"/>
  <c r="BH147" i="19"/>
  <c r="BG147" i="19"/>
  <c r="BF147" i="19"/>
  <c r="T147" i="19"/>
  <c r="R147" i="19"/>
  <c r="P147" i="19"/>
  <c r="BK147" i="19"/>
  <c r="J147" i="19"/>
  <c r="BE147" i="19" s="1"/>
  <c r="BI142" i="19"/>
  <c r="BH142" i="19"/>
  <c r="BG142" i="19"/>
  <c r="BF142" i="19"/>
  <c r="T142" i="19"/>
  <c r="R142" i="19"/>
  <c r="P142" i="19"/>
  <c r="BK142" i="19"/>
  <c r="J142" i="19"/>
  <c r="BE142" i="19" s="1"/>
  <c r="BI136" i="19"/>
  <c r="BH136" i="19"/>
  <c r="BG136" i="19"/>
  <c r="BF136" i="19"/>
  <c r="T136" i="19"/>
  <c r="R136" i="19"/>
  <c r="P136" i="19"/>
  <c r="BK136" i="19"/>
  <c r="J136" i="19"/>
  <c r="BE136" i="19" s="1"/>
  <c r="BI132" i="19"/>
  <c r="BH132" i="19"/>
  <c r="BG132" i="19"/>
  <c r="BF132" i="19"/>
  <c r="T132" i="19"/>
  <c r="R132" i="19"/>
  <c r="P132" i="19"/>
  <c r="BK132" i="19"/>
  <c r="J132" i="19"/>
  <c r="BE132" i="19" s="1"/>
  <c r="BI126" i="19"/>
  <c r="BH126" i="19"/>
  <c r="BG126" i="19"/>
  <c r="BF126" i="19"/>
  <c r="T126" i="19"/>
  <c r="R126" i="19"/>
  <c r="P126" i="19"/>
  <c r="BK126" i="19"/>
  <c r="J126" i="19"/>
  <c r="BE126" i="19" s="1"/>
  <c r="BI122" i="19"/>
  <c r="BH122" i="19"/>
  <c r="BG122" i="19"/>
  <c r="BF122" i="19"/>
  <c r="T122" i="19"/>
  <c r="R122" i="19"/>
  <c r="P122" i="19"/>
  <c r="BK122" i="19"/>
  <c r="J122" i="19"/>
  <c r="BE122" i="19" s="1"/>
  <c r="BI119" i="19"/>
  <c r="BH119" i="19"/>
  <c r="BG119" i="19"/>
  <c r="BF119" i="19"/>
  <c r="T119" i="19"/>
  <c r="R119" i="19"/>
  <c r="P119" i="19"/>
  <c r="BK119" i="19"/>
  <c r="J119" i="19"/>
  <c r="BE119" i="19" s="1"/>
  <c r="BI115" i="19"/>
  <c r="BH115" i="19"/>
  <c r="BG115" i="19"/>
  <c r="BF115" i="19"/>
  <c r="T115" i="19"/>
  <c r="R115" i="19"/>
  <c r="P115" i="19"/>
  <c r="BK115" i="19"/>
  <c r="J115" i="19"/>
  <c r="BE115" i="19" s="1"/>
  <c r="BI107" i="19"/>
  <c r="BH107" i="19"/>
  <c r="BG107" i="19"/>
  <c r="BF107" i="19"/>
  <c r="T107" i="19"/>
  <c r="R107" i="19"/>
  <c r="P107" i="19"/>
  <c r="BK107" i="19"/>
  <c r="J107" i="19"/>
  <c r="BE107" i="19" s="1"/>
  <c r="BI99" i="19"/>
  <c r="BH99" i="19"/>
  <c r="F37" i="19" s="1"/>
  <c r="BC75" i="1" s="1"/>
  <c r="BG99" i="19"/>
  <c r="BF99" i="19"/>
  <c r="T99" i="19"/>
  <c r="T98" i="19" s="1"/>
  <c r="R99" i="19"/>
  <c r="R98" i="19" s="1"/>
  <c r="P99" i="19"/>
  <c r="BK99" i="19"/>
  <c r="BK98" i="19" s="1"/>
  <c r="J99" i="19"/>
  <c r="BE99" i="19"/>
  <c r="J92" i="19"/>
  <c r="F92" i="19"/>
  <c r="F90" i="19"/>
  <c r="E88" i="19"/>
  <c r="J59" i="19"/>
  <c r="F59" i="19"/>
  <c r="F57" i="19"/>
  <c r="E55" i="19"/>
  <c r="J22" i="19"/>
  <c r="E22" i="19"/>
  <c r="F93" i="19" s="1"/>
  <c r="J21" i="19"/>
  <c r="J16" i="19"/>
  <c r="J90" i="19" s="1"/>
  <c r="E7" i="19"/>
  <c r="AY73" i="1"/>
  <c r="AX73" i="1"/>
  <c r="BI239" i="18"/>
  <c r="BH239" i="18"/>
  <c r="BG239" i="18"/>
  <c r="BF239" i="18"/>
  <c r="T239" i="18"/>
  <c r="T238" i="18" s="1"/>
  <c r="T237" i="18" s="1"/>
  <c r="R239" i="18"/>
  <c r="R238" i="18" s="1"/>
  <c r="R237" i="18" s="1"/>
  <c r="P239" i="18"/>
  <c r="P238" i="18"/>
  <c r="P237" i="18" s="1"/>
  <c r="BK239" i="18"/>
  <c r="BK238" i="18" s="1"/>
  <c r="BK237" i="18" s="1"/>
  <c r="J237" i="18" s="1"/>
  <c r="J71" i="18" s="1"/>
  <c r="J239" i="18"/>
  <c r="BE239" i="18"/>
  <c r="BI236" i="18"/>
  <c r="BH236" i="18"/>
  <c r="BG236" i="18"/>
  <c r="BF236" i="18"/>
  <c r="T236" i="18"/>
  <c r="T235" i="18"/>
  <c r="R236" i="18"/>
  <c r="R235" i="18" s="1"/>
  <c r="P236" i="18"/>
  <c r="P235" i="18"/>
  <c r="BK236" i="18"/>
  <c r="BK235" i="18" s="1"/>
  <c r="J235" i="18" s="1"/>
  <c r="J70" i="18" s="1"/>
  <c r="J236" i="18"/>
  <c r="BE236" i="18" s="1"/>
  <c r="BI229" i="18"/>
  <c r="BH229" i="18"/>
  <c r="BG229" i="18"/>
  <c r="BF229" i="18"/>
  <c r="T229" i="18"/>
  <c r="R229" i="18"/>
  <c r="P229" i="18"/>
  <c r="BK229" i="18"/>
  <c r="J229" i="18"/>
  <c r="BE229" i="18"/>
  <c r="BI226" i="18"/>
  <c r="BH226" i="18"/>
  <c r="BG226" i="18"/>
  <c r="BF226" i="18"/>
  <c r="T226" i="18"/>
  <c r="R226" i="18"/>
  <c r="P226" i="18"/>
  <c r="BK226" i="18"/>
  <c r="J226" i="18"/>
  <c r="BE226" i="18" s="1"/>
  <c r="BI221" i="18"/>
  <c r="BH221" i="18"/>
  <c r="BG221" i="18"/>
  <c r="BF221" i="18"/>
  <c r="T221" i="18"/>
  <c r="R221" i="18"/>
  <c r="P221" i="18"/>
  <c r="BK221" i="18"/>
  <c r="J221" i="18"/>
  <c r="BE221" i="18"/>
  <c r="BI212" i="18"/>
  <c r="BH212" i="18"/>
  <c r="BG212" i="18"/>
  <c r="BF212" i="18"/>
  <c r="T212" i="18"/>
  <c r="R212" i="18"/>
  <c r="P212" i="18"/>
  <c r="BK212" i="18"/>
  <c r="J212" i="18"/>
  <c r="BE212" i="18" s="1"/>
  <c r="BI204" i="18"/>
  <c r="BH204" i="18"/>
  <c r="BG204" i="18"/>
  <c r="BF204" i="18"/>
  <c r="T204" i="18"/>
  <c r="R204" i="18"/>
  <c r="P204" i="18"/>
  <c r="BK204" i="18"/>
  <c r="J204" i="18"/>
  <c r="BE204" i="18"/>
  <c r="BI196" i="18"/>
  <c r="BH196" i="18"/>
  <c r="BG196" i="18"/>
  <c r="BF196" i="18"/>
  <c r="T196" i="18"/>
  <c r="R196" i="18"/>
  <c r="P196" i="18"/>
  <c r="BK196" i="18"/>
  <c r="J196" i="18"/>
  <c r="BE196" i="18" s="1"/>
  <c r="BI191" i="18"/>
  <c r="BH191" i="18"/>
  <c r="BG191" i="18"/>
  <c r="BF191" i="18"/>
  <c r="T191" i="18"/>
  <c r="R191" i="18"/>
  <c r="P191" i="18"/>
  <c r="BK191" i="18"/>
  <c r="J191" i="18"/>
  <c r="BE191" i="18"/>
  <c r="BI186" i="18"/>
  <c r="BH186" i="18"/>
  <c r="BG186" i="18"/>
  <c r="BF186" i="18"/>
  <c r="T186" i="18"/>
  <c r="R186" i="18"/>
  <c r="P186" i="18"/>
  <c r="BK186" i="18"/>
  <c r="J186" i="18"/>
  <c r="BE186" i="18" s="1"/>
  <c r="BI181" i="18"/>
  <c r="BH181" i="18"/>
  <c r="BG181" i="18"/>
  <c r="BF181" i="18"/>
  <c r="T181" i="18"/>
  <c r="R181" i="18"/>
  <c r="P181" i="18"/>
  <c r="BK181" i="18"/>
  <c r="J181" i="18"/>
  <c r="BE181" i="18"/>
  <c r="BI176" i="18"/>
  <c r="BH176" i="18"/>
  <c r="BG176" i="18"/>
  <c r="BF176" i="18"/>
  <c r="T176" i="18"/>
  <c r="R176" i="18"/>
  <c r="P176" i="18"/>
  <c r="BK176" i="18"/>
  <c r="J176" i="18"/>
  <c r="BE176" i="18" s="1"/>
  <c r="BI171" i="18"/>
  <c r="BH171" i="18"/>
  <c r="BG171" i="18"/>
  <c r="BF171" i="18"/>
  <c r="T171" i="18"/>
  <c r="R171" i="18"/>
  <c r="R145" i="18" s="1"/>
  <c r="P171" i="18"/>
  <c r="BK171" i="18"/>
  <c r="J171" i="18"/>
  <c r="BE171" i="18"/>
  <c r="BI166" i="18"/>
  <c r="BH166" i="18"/>
  <c r="BG166" i="18"/>
  <c r="BF166" i="18"/>
  <c r="T166" i="18"/>
  <c r="R166" i="18"/>
  <c r="P166" i="18"/>
  <c r="BK166" i="18"/>
  <c r="BK145" i="18" s="1"/>
  <c r="J145" i="18" s="1"/>
  <c r="J69" i="18" s="1"/>
  <c r="J166" i="18"/>
  <c r="BE166" i="18" s="1"/>
  <c r="BI161" i="18"/>
  <c r="BH161" i="18"/>
  <c r="BG161" i="18"/>
  <c r="BF161" i="18"/>
  <c r="T161" i="18"/>
  <c r="R161" i="18"/>
  <c r="P161" i="18"/>
  <c r="BK161" i="18"/>
  <c r="J161" i="18"/>
  <c r="BE161" i="18"/>
  <c r="BI156" i="18"/>
  <c r="BH156" i="18"/>
  <c r="BG156" i="18"/>
  <c r="BF156" i="18"/>
  <c r="T156" i="18"/>
  <c r="R156" i="18"/>
  <c r="P156" i="18"/>
  <c r="BK156" i="18"/>
  <c r="J156" i="18"/>
  <c r="BE156" i="18" s="1"/>
  <c r="BI151" i="18"/>
  <c r="BH151" i="18"/>
  <c r="BG151" i="18"/>
  <c r="BF151" i="18"/>
  <c r="T151" i="18"/>
  <c r="R151" i="18"/>
  <c r="P151" i="18"/>
  <c r="BK151" i="18"/>
  <c r="J151" i="18"/>
  <c r="BE151" i="18"/>
  <c r="BI146" i="18"/>
  <c r="BH146" i="18"/>
  <c r="BG146" i="18"/>
  <c r="BF146" i="18"/>
  <c r="T146" i="18"/>
  <c r="T145" i="18" s="1"/>
  <c r="R146" i="18"/>
  <c r="P146" i="18"/>
  <c r="P145" i="18" s="1"/>
  <c r="BK146" i="18"/>
  <c r="J146" i="18"/>
  <c r="BE146" i="18" s="1"/>
  <c r="BI137" i="18"/>
  <c r="BH137" i="18"/>
  <c r="BG137" i="18"/>
  <c r="BF137" i="18"/>
  <c r="T137" i="18"/>
  <c r="T136" i="18" s="1"/>
  <c r="R137" i="18"/>
  <c r="R136" i="18"/>
  <c r="P137" i="18"/>
  <c r="P136" i="18" s="1"/>
  <c r="BK137" i="18"/>
  <c r="BK136" i="18"/>
  <c r="J136" i="18" s="1"/>
  <c r="J68" i="18" s="1"/>
  <c r="J137" i="18"/>
  <c r="BE137" i="18" s="1"/>
  <c r="BI134" i="18"/>
  <c r="BH134" i="18"/>
  <c r="BG134" i="18"/>
  <c r="BF134" i="18"/>
  <c r="T134" i="18"/>
  <c r="R134" i="18"/>
  <c r="P134" i="18"/>
  <c r="BK134" i="18"/>
  <c r="J134" i="18"/>
  <c r="BE134" i="18" s="1"/>
  <c r="BI130" i="18"/>
  <c r="BH130" i="18"/>
  <c r="BG130" i="18"/>
  <c r="BF130" i="18"/>
  <c r="T130" i="18"/>
  <c r="R130" i="18"/>
  <c r="P130" i="18"/>
  <c r="BK130" i="18"/>
  <c r="J130" i="18"/>
  <c r="BE130" i="18"/>
  <c r="BI126" i="18"/>
  <c r="BH126" i="18"/>
  <c r="BG126" i="18"/>
  <c r="BF126" i="18"/>
  <c r="T126" i="18"/>
  <c r="R126" i="18"/>
  <c r="P126" i="18"/>
  <c r="BK126" i="18"/>
  <c r="J126" i="18"/>
  <c r="BE126" i="18" s="1"/>
  <c r="BI122" i="18"/>
  <c r="BH122" i="18"/>
  <c r="BG122" i="18"/>
  <c r="BF122" i="18"/>
  <c r="T122" i="18"/>
  <c r="R122" i="18"/>
  <c r="P122" i="18"/>
  <c r="BK122" i="18"/>
  <c r="J122" i="18"/>
  <c r="BE122" i="18"/>
  <c r="BI119" i="18"/>
  <c r="BH119" i="18"/>
  <c r="BG119" i="18"/>
  <c r="BF119" i="18"/>
  <c r="T119" i="18"/>
  <c r="R119" i="18"/>
  <c r="P119" i="18"/>
  <c r="BK119" i="18"/>
  <c r="J119" i="18"/>
  <c r="BE119" i="18" s="1"/>
  <c r="BI115" i="18"/>
  <c r="BH115" i="18"/>
  <c r="BG115" i="18"/>
  <c r="BF115" i="18"/>
  <c r="T115" i="18"/>
  <c r="R115" i="18"/>
  <c r="P115" i="18"/>
  <c r="BK115" i="18"/>
  <c r="J115" i="18"/>
  <c r="BE115" i="18"/>
  <c r="BI111" i="18"/>
  <c r="BH111" i="18"/>
  <c r="BG111" i="18"/>
  <c r="BF111" i="18"/>
  <c r="T111" i="18"/>
  <c r="R111" i="18"/>
  <c r="P111" i="18"/>
  <c r="BK111" i="18"/>
  <c r="J111" i="18"/>
  <c r="BE111" i="18" s="1"/>
  <c r="BI107" i="18"/>
  <c r="BH107" i="18"/>
  <c r="BG107" i="18"/>
  <c r="BF107" i="18"/>
  <c r="T107" i="18"/>
  <c r="T106" i="18"/>
  <c r="R107" i="18"/>
  <c r="P107" i="18"/>
  <c r="P106" i="18"/>
  <c r="BK107" i="18"/>
  <c r="J107" i="18"/>
  <c r="BE107" i="18" s="1"/>
  <c r="BI99" i="18"/>
  <c r="F38" i="18"/>
  <c r="BD73" i="1" s="1"/>
  <c r="BH99" i="18"/>
  <c r="BG99" i="18"/>
  <c r="F36" i="18" s="1"/>
  <c r="BB73" i="1" s="1"/>
  <c r="BF99" i="18"/>
  <c r="T99" i="18"/>
  <c r="T98" i="18" s="1"/>
  <c r="T97" i="18" s="1"/>
  <c r="T96" i="18"/>
  <c r="R99" i="18"/>
  <c r="R98" i="18" s="1"/>
  <c r="P99" i="18"/>
  <c r="P98" i="18" s="1"/>
  <c r="P97" i="18" s="1"/>
  <c r="P96" i="18"/>
  <c r="AU73" i="1" s="1"/>
  <c r="BK99" i="18"/>
  <c r="BK98" i="18" s="1"/>
  <c r="J98" i="18" s="1"/>
  <c r="J66" i="18" s="1"/>
  <c r="J99" i="18"/>
  <c r="BE99" i="18" s="1"/>
  <c r="J92" i="18"/>
  <c r="F92" i="18"/>
  <c r="F90" i="18"/>
  <c r="E88" i="18"/>
  <c r="J59" i="18"/>
  <c r="F59" i="18"/>
  <c r="F57" i="18"/>
  <c r="E55" i="18"/>
  <c r="J22" i="18"/>
  <c r="E22" i="18"/>
  <c r="F93" i="18" s="1"/>
  <c r="F60" i="18"/>
  <c r="J21" i="18"/>
  <c r="J16" i="18"/>
  <c r="J90" i="18" s="1"/>
  <c r="J57" i="18"/>
  <c r="E7" i="18"/>
  <c r="E82" i="18" s="1"/>
  <c r="AY72" i="1"/>
  <c r="AX72" i="1"/>
  <c r="BI464" i="17"/>
  <c r="BH464" i="17"/>
  <c r="BG464" i="17"/>
  <c r="BF464" i="17"/>
  <c r="T464" i="17"/>
  <c r="R464" i="17"/>
  <c r="P464" i="17"/>
  <c r="BK464" i="17"/>
  <c r="J464" i="17"/>
  <c r="BE464" i="17" s="1"/>
  <c r="BI460" i="17"/>
  <c r="BH460" i="17"/>
  <c r="BG460" i="17"/>
  <c r="BF460" i="17"/>
  <c r="T460" i="17"/>
  <c r="R460" i="17"/>
  <c r="P460" i="17"/>
  <c r="BK460" i="17"/>
  <c r="J460" i="17"/>
  <c r="BE460" i="17" s="1"/>
  <c r="BI456" i="17"/>
  <c r="BH456" i="17"/>
  <c r="BG456" i="17"/>
  <c r="BF456" i="17"/>
  <c r="T456" i="17"/>
  <c r="R456" i="17"/>
  <c r="R455" i="17" s="1"/>
  <c r="R454" i="17" s="1"/>
  <c r="P456" i="17"/>
  <c r="P455" i="17" s="1"/>
  <c r="P454" i="17" s="1"/>
  <c r="BK456" i="17"/>
  <c r="BK455" i="17"/>
  <c r="J456" i="17"/>
  <c r="BE456" i="17" s="1"/>
  <c r="BI453" i="17"/>
  <c r="BH453" i="17"/>
  <c r="BG453" i="17"/>
  <c r="BF453" i="17"/>
  <c r="T453" i="17"/>
  <c r="T452" i="17" s="1"/>
  <c r="R453" i="17"/>
  <c r="R452" i="17" s="1"/>
  <c r="P453" i="17"/>
  <c r="P452" i="17" s="1"/>
  <c r="BK453" i="17"/>
  <c r="BK452" i="17" s="1"/>
  <c r="J452" i="17" s="1"/>
  <c r="J70" i="17" s="1"/>
  <c r="J453" i="17"/>
  <c r="BE453" i="17" s="1"/>
  <c r="BI450" i="17"/>
  <c r="BH450" i="17"/>
  <c r="BG450" i="17"/>
  <c r="BF450" i="17"/>
  <c r="T450" i="17"/>
  <c r="R450" i="17"/>
  <c r="P450" i="17"/>
  <c r="BK450" i="17"/>
  <c r="J450" i="17"/>
  <c r="BE450" i="17" s="1"/>
  <c r="BI447" i="17"/>
  <c r="BH447" i="17"/>
  <c r="BG447" i="17"/>
  <c r="BF447" i="17"/>
  <c r="T447" i="17"/>
  <c r="R447" i="17"/>
  <c r="P447" i="17"/>
  <c r="BK447" i="17"/>
  <c r="J447" i="17"/>
  <c r="BE447" i="17" s="1"/>
  <c r="BI445" i="17"/>
  <c r="BH445" i="17"/>
  <c r="BG445" i="17"/>
  <c r="BF445" i="17"/>
  <c r="T445" i="17"/>
  <c r="R445" i="17"/>
  <c r="P445" i="17"/>
  <c r="BK445" i="17"/>
  <c r="J445" i="17"/>
  <c r="BE445" i="17" s="1"/>
  <c r="BI442" i="17"/>
  <c r="BH442" i="17"/>
  <c r="BG442" i="17"/>
  <c r="BF442" i="17"/>
  <c r="T442" i="17"/>
  <c r="R442" i="17"/>
  <c r="P442" i="17"/>
  <c r="BK442" i="17"/>
  <c r="J442" i="17"/>
  <c r="BE442" i="17" s="1"/>
  <c r="BI433" i="17"/>
  <c r="BH433" i="17"/>
  <c r="BG433" i="17"/>
  <c r="BF433" i="17"/>
  <c r="T433" i="17"/>
  <c r="R433" i="17"/>
  <c r="P433" i="17"/>
  <c r="BK433" i="17"/>
  <c r="J433" i="17"/>
  <c r="BE433" i="17" s="1"/>
  <c r="BI430" i="17"/>
  <c r="BH430" i="17"/>
  <c r="BG430" i="17"/>
  <c r="BF430" i="17"/>
  <c r="T430" i="17"/>
  <c r="R430" i="17"/>
  <c r="P430" i="17"/>
  <c r="BK430" i="17"/>
  <c r="J430" i="17"/>
  <c r="BE430" i="17" s="1"/>
  <c r="BI426" i="17"/>
  <c r="BH426" i="17"/>
  <c r="BG426" i="17"/>
  <c r="BF426" i="17"/>
  <c r="T426" i="17"/>
  <c r="R426" i="17"/>
  <c r="P426" i="17"/>
  <c r="BK426" i="17"/>
  <c r="J426" i="17"/>
  <c r="BE426" i="17" s="1"/>
  <c r="BI422" i="17"/>
  <c r="BH422" i="17"/>
  <c r="BG422" i="17"/>
  <c r="BF422" i="17"/>
  <c r="T422" i="17"/>
  <c r="R422" i="17"/>
  <c r="P422" i="17"/>
  <c r="BK422" i="17"/>
  <c r="J422" i="17"/>
  <c r="BE422" i="17" s="1"/>
  <c r="BI418" i="17"/>
  <c r="BH418" i="17"/>
  <c r="BG418" i="17"/>
  <c r="BF418" i="17"/>
  <c r="T418" i="17"/>
  <c r="R418" i="17"/>
  <c r="P418" i="17"/>
  <c r="BK418" i="17"/>
  <c r="J418" i="17"/>
  <c r="BE418" i="17" s="1"/>
  <c r="BI416" i="17"/>
  <c r="BH416" i="17"/>
  <c r="BG416" i="17"/>
  <c r="BF416" i="17"/>
  <c r="T416" i="17"/>
  <c r="T415" i="17" s="1"/>
  <c r="R416" i="17"/>
  <c r="R415" i="17" s="1"/>
  <c r="P416" i="17"/>
  <c r="BK416" i="17"/>
  <c r="BK415" i="17" s="1"/>
  <c r="J415" i="17" s="1"/>
  <c r="J69" i="17" s="1"/>
  <c r="J416" i="17"/>
  <c r="BE416" i="17"/>
  <c r="BI412" i="17"/>
  <c r="BH412" i="17"/>
  <c r="BG412" i="17"/>
  <c r="BF412" i="17"/>
  <c r="T412" i="17"/>
  <c r="R412" i="17"/>
  <c r="P412" i="17"/>
  <c r="BK412" i="17"/>
  <c r="J412" i="17"/>
  <c r="BE412" i="17" s="1"/>
  <c r="BI401" i="17"/>
  <c r="BH401" i="17"/>
  <c r="BG401" i="17"/>
  <c r="BF401" i="17"/>
  <c r="T401" i="17"/>
  <c r="R401" i="17"/>
  <c r="P401" i="17"/>
  <c r="BK401" i="17"/>
  <c r="J401" i="17"/>
  <c r="BE401" i="17" s="1"/>
  <c r="BI400" i="17"/>
  <c r="BH400" i="17"/>
  <c r="BG400" i="17"/>
  <c r="BF400" i="17"/>
  <c r="T400" i="17"/>
  <c r="R400" i="17"/>
  <c r="P400" i="17"/>
  <c r="BK400" i="17"/>
  <c r="J400" i="17"/>
  <c r="BE400" i="17"/>
  <c r="BI397" i="17"/>
  <c r="BH397" i="17"/>
  <c r="BG397" i="17"/>
  <c r="BF397" i="17"/>
  <c r="T397" i="17"/>
  <c r="R397" i="17"/>
  <c r="R391" i="17" s="1"/>
  <c r="P397" i="17"/>
  <c r="BK397" i="17"/>
  <c r="J397" i="17"/>
  <c r="BE397" i="17" s="1"/>
  <c r="BI394" i="17"/>
  <c r="BH394" i="17"/>
  <c r="BG394" i="17"/>
  <c r="BF394" i="17"/>
  <c r="T394" i="17"/>
  <c r="R394" i="17"/>
  <c r="P394" i="17"/>
  <c r="BK394" i="17"/>
  <c r="BK391" i="17" s="1"/>
  <c r="J394" i="17"/>
  <c r="BE394" i="17"/>
  <c r="BI392" i="17"/>
  <c r="BH392" i="17"/>
  <c r="BG392" i="17"/>
  <c r="BF392" i="17"/>
  <c r="T392" i="17"/>
  <c r="T391" i="17" s="1"/>
  <c r="R392" i="17"/>
  <c r="P392" i="17"/>
  <c r="BK392" i="17"/>
  <c r="J391" i="17"/>
  <c r="J68" i="17" s="1"/>
  <c r="J392" i="17"/>
  <c r="BE392" i="17" s="1"/>
  <c r="BI388" i="17"/>
  <c r="BH388" i="17"/>
  <c r="BG388" i="17"/>
  <c r="BF388" i="17"/>
  <c r="T388" i="17"/>
  <c r="R388" i="17"/>
  <c r="P388" i="17"/>
  <c r="BK388" i="17"/>
  <c r="J388" i="17"/>
  <c r="BE388" i="17" s="1"/>
  <c r="BI385" i="17"/>
  <c r="BH385" i="17"/>
  <c r="BG385" i="17"/>
  <c r="BF385" i="17"/>
  <c r="T385" i="17"/>
  <c r="R385" i="17"/>
  <c r="P385" i="17"/>
  <c r="BK385" i="17"/>
  <c r="J385" i="17"/>
  <c r="BE385" i="17"/>
  <c r="BI384" i="17"/>
  <c r="BH384" i="17"/>
  <c r="BG384" i="17"/>
  <c r="BF384" i="17"/>
  <c r="T384" i="17"/>
  <c r="R384" i="17"/>
  <c r="P384" i="17"/>
  <c r="BK384" i="17"/>
  <c r="J384" i="17"/>
  <c r="BE384" i="17" s="1"/>
  <c r="BI380" i="17"/>
  <c r="BH380" i="17"/>
  <c r="BG380" i="17"/>
  <c r="BF380" i="17"/>
  <c r="T380" i="17"/>
  <c r="R380" i="17"/>
  <c r="P380" i="17"/>
  <c r="BK380" i="17"/>
  <c r="J380" i="17"/>
  <c r="BE380" i="17"/>
  <c r="BI379" i="17"/>
  <c r="BH379" i="17"/>
  <c r="BG379" i="17"/>
  <c r="BF379" i="17"/>
  <c r="T379" i="17"/>
  <c r="R379" i="17"/>
  <c r="P379" i="17"/>
  <c r="BK379" i="17"/>
  <c r="J379" i="17"/>
  <c r="BE379" i="17" s="1"/>
  <c r="BI375" i="17"/>
  <c r="BH375" i="17"/>
  <c r="BG375" i="17"/>
  <c r="BF375" i="17"/>
  <c r="T375" i="17"/>
  <c r="R375" i="17"/>
  <c r="P375" i="17"/>
  <c r="BK375" i="17"/>
  <c r="J375" i="17"/>
  <c r="BE375" i="17"/>
  <c r="BI371" i="17"/>
  <c r="BH371" i="17"/>
  <c r="BG371" i="17"/>
  <c r="BF371" i="17"/>
  <c r="T371" i="17"/>
  <c r="R371" i="17"/>
  <c r="P371" i="17"/>
  <c r="BK371" i="17"/>
  <c r="J371" i="17"/>
  <c r="BE371" i="17" s="1"/>
  <c r="BI366" i="17"/>
  <c r="BH366" i="17"/>
  <c r="BG366" i="17"/>
  <c r="BF366" i="17"/>
  <c r="T366" i="17"/>
  <c r="R366" i="17"/>
  <c r="P366" i="17"/>
  <c r="BK366" i="17"/>
  <c r="J366" i="17"/>
  <c r="BE366" i="17"/>
  <c r="BI362" i="17"/>
  <c r="BH362" i="17"/>
  <c r="BG362" i="17"/>
  <c r="BF362" i="17"/>
  <c r="T362" i="17"/>
  <c r="R362" i="17"/>
  <c r="P362" i="17"/>
  <c r="BK362" i="17"/>
  <c r="J362" i="17"/>
  <c r="BE362" i="17" s="1"/>
  <c r="BI358" i="17"/>
  <c r="BH358" i="17"/>
  <c r="BG358" i="17"/>
  <c r="BF358" i="17"/>
  <c r="T358" i="17"/>
  <c r="R358" i="17"/>
  <c r="P358" i="17"/>
  <c r="BK358" i="17"/>
  <c r="J358" i="17"/>
  <c r="BE358" i="17"/>
  <c r="BI354" i="17"/>
  <c r="BH354" i="17"/>
  <c r="BG354" i="17"/>
  <c r="BF354" i="17"/>
  <c r="T354" i="17"/>
  <c r="R354" i="17"/>
  <c r="P354" i="17"/>
  <c r="BK354" i="17"/>
  <c r="J354" i="17"/>
  <c r="BE354" i="17" s="1"/>
  <c r="BI349" i="17"/>
  <c r="BH349" i="17"/>
  <c r="BG349" i="17"/>
  <c r="BF349" i="17"/>
  <c r="T349" i="17"/>
  <c r="R349" i="17"/>
  <c r="P349" i="17"/>
  <c r="BK349" i="17"/>
  <c r="J349" i="17"/>
  <c r="BE349" i="17"/>
  <c r="BI346" i="17"/>
  <c r="BH346" i="17"/>
  <c r="BG346" i="17"/>
  <c r="BF346" i="17"/>
  <c r="T346" i="17"/>
  <c r="R346" i="17"/>
  <c r="P346" i="17"/>
  <c r="BK346" i="17"/>
  <c r="J346" i="17"/>
  <c r="BE346" i="17" s="1"/>
  <c r="BI325" i="17"/>
  <c r="BH325" i="17"/>
  <c r="BG325" i="17"/>
  <c r="BF325" i="17"/>
  <c r="T325" i="17"/>
  <c r="R325" i="17"/>
  <c r="P325" i="17"/>
  <c r="BK325" i="17"/>
  <c r="J325" i="17"/>
  <c r="BE325" i="17"/>
  <c r="BI324" i="17"/>
  <c r="BH324" i="17"/>
  <c r="BG324" i="17"/>
  <c r="BF324" i="17"/>
  <c r="T324" i="17"/>
  <c r="R324" i="17"/>
  <c r="P324" i="17"/>
  <c r="BK324" i="17"/>
  <c r="J324" i="17"/>
  <c r="BE324" i="17" s="1"/>
  <c r="BI320" i="17"/>
  <c r="BH320" i="17"/>
  <c r="BG320" i="17"/>
  <c r="BF320" i="17"/>
  <c r="T320" i="17"/>
  <c r="R320" i="17"/>
  <c r="P320" i="17"/>
  <c r="BK320" i="17"/>
  <c r="J320" i="17"/>
  <c r="BE320" i="17"/>
  <c r="BI318" i="17"/>
  <c r="BH318" i="17"/>
  <c r="BG318" i="17"/>
  <c r="BF318" i="17"/>
  <c r="T318" i="17"/>
  <c r="R318" i="17"/>
  <c r="P318" i="17"/>
  <c r="BK318" i="17"/>
  <c r="J318" i="17"/>
  <c r="BE318" i="17" s="1"/>
  <c r="BI314" i="17"/>
  <c r="BH314" i="17"/>
  <c r="BG314" i="17"/>
  <c r="BF314" i="17"/>
  <c r="T314" i="17"/>
  <c r="R314" i="17"/>
  <c r="P314" i="17"/>
  <c r="BK314" i="17"/>
  <c r="J314" i="17"/>
  <c r="BE314" i="17"/>
  <c r="BI310" i="17"/>
  <c r="BH310" i="17"/>
  <c r="BG310" i="17"/>
  <c r="BF310" i="17"/>
  <c r="T310" i="17"/>
  <c r="R310" i="17"/>
  <c r="P310" i="17"/>
  <c r="BK310" i="17"/>
  <c r="J310" i="17"/>
  <c r="BE310" i="17" s="1"/>
  <c r="BI309" i="17"/>
  <c r="BH309" i="17"/>
  <c r="BG309" i="17"/>
  <c r="BF309" i="17"/>
  <c r="T309" i="17"/>
  <c r="R309" i="17"/>
  <c r="P309" i="17"/>
  <c r="BK309" i="17"/>
  <c r="J309" i="17"/>
  <c r="BE309" i="17"/>
  <c r="BI306" i="17"/>
  <c r="BH306" i="17"/>
  <c r="BG306" i="17"/>
  <c r="BF306" i="17"/>
  <c r="T306" i="17"/>
  <c r="R306" i="17"/>
  <c r="P306" i="17"/>
  <c r="BK306" i="17"/>
  <c r="J306" i="17"/>
  <c r="BE306" i="17" s="1"/>
  <c r="BI301" i="17"/>
  <c r="BH301" i="17"/>
  <c r="BG301" i="17"/>
  <c r="BF301" i="17"/>
  <c r="T301" i="17"/>
  <c r="R301" i="17"/>
  <c r="P301" i="17"/>
  <c r="BK301" i="17"/>
  <c r="J301" i="17"/>
  <c r="BE301" i="17"/>
  <c r="BI298" i="17"/>
  <c r="BH298" i="17"/>
  <c r="BG298" i="17"/>
  <c r="BF298" i="17"/>
  <c r="T298" i="17"/>
  <c r="R298" i="17"/>
  <c r="P298" i="17"/>
  <c r="BK298" i="17"/>
  <c r="J298" i="17"/>
  <c r="BE298" i="17" s="1"/>
  <c r="BI294" i="17"/>
  <c r="BH294" i="17"/>
  <c r="BG294" i="17"/>
  <c r="BF294" i="17"/>
  <c r="T294" i="17"/>
  <c r="R294" i="17"/>
  <c r="P294" i="17"/>
  <c r="BK294" i="17"/>
  <c r="J294" i="17"/>
  <c r="BE294" i="17"/>
  <c r="BI291" i="17"/>
  <c r="BH291" i="17"/>
  <c r="BG291" i="17"/>
  <c r="BF291" i="17"/>
  <c r="T291" i="17"/>
  <c r="R291" i="17"/>
  <c r="P291" i="17"/>
  <c r="BK291" i="17"/>
  <c r="J291" i="17"/>
  <c r="BE291" i="17" s="1"/>
  <c r="BI289" i="17"/>
  <c r="BH289" i="17"/>
  <c r="BG289" i="17"/>
  <c r="BF289" i="17"/>
  <c r="T289" i="17"/>
  <c r="R289" i="17"/>
  <c r="P289" i="17"/>
  <c r="BK289" i="17"/>
  <c r="J289" i="17"/>
  <c r="BE289" i="17"/>
  <c r="BI285" i="17"/>
  <c r="BH285" i="17"/>
  <c r="BG285" i="17"/>
  <c r="BF285" i="17"/>
  <c r="T285" i="17"/>
  <c r="R285" i="17"/>
  <c r="P285" i="17"/>
  <c r="BK285" i="17"/>
  <c r="J285" i="17"/>
  <c r="BE285" i="17" s="1"/>
  <c r="BI282" i="17"/>
  <c r="BH282" i="17"/>
  <c r="BG282" i="17"/>
  <c r="BF282" i="17"/>
  <c r="T282" i="17"/>
  <c r="R282" i="17"/>
  <c r="R281" i="17" s="1"/>
  <c r="R97" i="17" s="1"/>
  <c r="R96" i="17" s="1"/>
  <c r="P282" i="17"/>
  <c r="BK282" i="17"/>
  <c r="BK281" i="17" s="1"/>
  <c r="J281" i="17" s="1"/>
  <c r="J67" i="17" s="1"/>
  <c r="J282" i="17"/>
  <c r="BE282" i="17"/>
  <c r="BI274" i="17"/>
  <c r="BH274" i="17"/>
  <c r="BG274" i="17"/>
  <c r="BF274" i="17"/>
  <c r="T274" i="17"/>
  <c r="R274" i="17"/>
  <c r="P274" i="17"/>
  <c r="BK274" i="17"/>
  <c r="J274" i="17"/>
  <c r="BE274" i="17"/>
  <c r="BI272" i="17"/>
  <c r="BH272" i="17"/>
  <c r="BG272" i="17"/>
  <c r="BF272" i="17"/>
  <c r="T272" i="17"/>
  <c r="R272" i="17"/>
  <c r="P272" i="17"/>
  <c r="BK272" i="17"/>
  <c r="J272" i="17"/>
  <c r="BE272" i="17" s="1"/>
  <c r="BI268" i="17"/>
  <c r="BH268" i="17"/>
  <c r="BG268" i="17"/>
  <c r="BF268" i="17"/>
  <c r="T268" i="17"/>
  <c r="R268" i="17"/>
  <c r="P268" i="17"/>
  <c r="BK268" i="17"/>
  <c r="J268" i="17"/>
  <c r="BE268" i="17"/>
  <c r="BI266" i="17"/>
  <c r="BH266" i="17"/>
  <c r="BG266" i="17"/>
  <c r="BF266" i="17"/>
  <c r="T266" i="17"/>
  <c r="R266" i="17"/>
  <c r="P266" i="17"/>
  <c r="BK266" i="17"/>
  <c r="J266" i="17"/>
  <c r="BE266" i="17" s="1"/>
  <c r="BI262" i="17"/>
  <c r="BH262" i="17"/>
  <c r="BG262" i="17"/>
  <c r="BF262" i="17"/>
  <c r="T262" i="17"/>
  <c r="R262" i="17"/>
  <c r="P262" i="17"/>
  <c r="BK262" i="17"/>
  <c r="J262" i="17"/>
  <c r="BE262" i="17"/>
  <c r="BI249" i="17"/>
  <c r="BH249" i="17"/>
  <c r="BG249" i="17"/>
  <c r="BF249" i="17"/>
  <c r="T249" i="17"/>
  <c r="R249" i="17"/>
  <c r="P249" i="17"/>
  <c r="BK249" i="17"/>
  <c r="J249" i="17"/>
  <c r="BE249" i="17" s="1"/>
  <c r="BI246" i="17"/>
  <c r="BH246" i="17"/>
  <c r="BG246" i="17"/>
  <c r="BF246" i="17"/>
  <c r="T246" i="17"/>
  <c r="R246" i="17"/>
  <c r="P246" i="17"/>
  <c r="BK246" i="17"/>
  <c r="J246" i="17"/>
  <c r="BE246" i="17"/>
  <c r="BI242" i="17"/>
  <c r="BH242" i="17"/>
  <c r="BG242" i="17"/>
  <c r="BF242" i="17"/>
  <c r="T242" i="17"/>
  <c r="R242" i="17"/>
  <c r="P242" i="17"/>
  <c r="BK242" i="17"/>
  <c r="J242" i="17"/>
  <c r="BE242" i="17" s="1"/>
  <c r="BI235" i="17"/>
  <c r="BH235" i="17"/>
  <c r="BG235" i="17"/>
  <c r="BF235" i="17"/>
  <c r="T235" i="17"/>
  <c r="R235" i="17"/>
  <c r="P235" i="17"/>
  <c r="BK235" i="17"/>
  <c r="J235" i="17"/>
  <c r="BE235" i="17"/>
  <c r="BI229" i="17"/>
  <c r="BH229" i="17"/>
  <c r="BG229" i="17"/>
  <c r="BF229" i="17"/>
  <c r="T229" i="17"/>
  <c r="R229" i="17"/>
  <c r="P229" i="17"/>
  <c r="BK229" i="17"/>
  <c r="J229" i="17"/>
  <c r="BE229" i="17" s="1"/>
  <c r="BI218" i="17"/>
  <c r="BH218" i="17"/>
  <c r="BG218" i="17"/>
  <c r="BF218" i="17"/>
  <c r="T218" i="17"/>
  <c r="R218" i="17"/>
  <c r="P218" i="17"/>
  <c r="BK218" i="17"/>
  <c r="J218" i="17"/>
  <c r="BE218" i="17"/>
  <c r="BI208" i="17"/>
  <c r="BH208" i="17"/>
  <c r="BG208" i="17"/>
  <c r="BF208" i="17"/>
  <c r="T208" i="17"/>
  <c r="R208" i="17"/>
  <c r="P208" i="17"/>
  <c r="BK208" i="17"/>
  <c r="J208" i="17"/>
  <c r="BE208" i="17" s="1"/>
  <c r="BI202" i="17"/>
  <c r="BH202" i="17"/>
  <c r="BG202" i="17"/>
  <c r="BF202" i="17"/>
  <c r="T202" i="17"/>
  <c r="R202" i="17"/>
  <c r="P202" i="17"/>
  <c r="BK202" i="17"/>
  <c r="J202" i="17"/>
  <c r="BE202" i="17"/>
  <c r="BI197" i="17"/>
  <c r="BH197" i="17"/>
  <c r="BG197" i="17"/>
  <c r="BF197" i="17"/>
  <c r="T197" i="17"/>
  <c r="R197" i="17"/>
  <c r="P197" i="17"/>
  <c r="BK197" i="17"/>
  <c r="J197" i="17"/>
  <c r="BE197" i="17" s="1"/>
  <c r="BI190" i="17"/>
  <c r="BH190" i="17"/>
  <c r="BG190" i="17"/>
  <c r="BF190" i="17"/>
  <c r="T190" i="17"/>
  <c r="R190" i="17"/>
  <c r="P190" i="17"/>
  <c r="BK190" i="17"/>
  <c r="J190" i="17"/>
  <c r="BE190" i="17"/>
  <c r="BI183" i="17"/>
  <c r="BH183" i="17"/>
  <c r="BG183" i="17"/>
  <c r="BF183" i="17"/>
  <c r="T183" i="17"/>
  <c r="R183" i="17"/>
  <c r="P183" i="17"/>
  <c r="BK183" i="17"/>
  <c r="J183" i="17"/>
  <c r="BE183" i="17" s="1"/>
  <c r="BI178" i="17"/>
  <c r="BH178" i="17"/>
  <c r="BG178" i="17"/>
  <c r="BF178" i="17"/>
  <c r="T178" i="17"/>
  <c r="R178" i="17"/>
  <c r="P178" i="17"/>
  <c r="BK178" i="17"/>
  <c r="J178" i="17"/>
  <c r="BE178" i="17"/>
  <c r="BI172" i="17"/>
  <c r="BH172" i="17"/>
  <c r="BG172" i="17"/>
  <c r="BF172" i="17"/>
  <c r="T172" i="17"/>
  <c r="R172" i="17"/>
  <c r="P172" i="17"/>
  <c r="BK172" i="17"/>
  <c r="J172" i="17"/>
  <c r="BE172" i="17" s="1"/>
  <c r="BI167" i="17"/>
  <c r="BH167" i="17"/>
  <c r="BG167" i="17"/>
  <c r="BF167" i="17"/>
  <c r="T167" i="17"/>
  <c r="R167" i="17"/>
  <c r="P167" i="17"/>
  <c r="BK167" i="17"/>
  <c r="J167" i="17"/>
  <c r="BE167" i="17"/>
  <c r="BI162" i="17"/>
  <c r="BH162" i="17"/>
  <c r="BG162" i="17"/>
  <c r="BF162" i="17"/>
  <c r="T162" i="17"/>
  <c r="R162" i="17"/>
  <c r="P162" i="17"/>
  <c r="BK162" i="17"/>
  <c r="J162" i="17"/>
  <c r="BE162" i="17" s="1"/>
  <c r="BI156" i="17"/>
  <c r="BH156" i="17"/>
  <c r="BG156" i="17"/>
  <c r="BF156" i="17"/>
  <c r="T156" i="17"/>
  <c r="R156" i="17"/>
  <c r="P156" i="17"/>
  <c r="BK156" i="17"/>
  <c r="J156" i="17"/>
  <c r="BE156" i="17"/>
  <c r="BI151" i="17"/>
  <c r="BH151" i="17"/>
  <c r="BG151" i="17"/>
  <c r="BF151" i="17"/>
  <c r="T151" i="17"/>
  <c r="R151" i="17"/>
  <c r="P151" i="17"/>
  <c r="BK151" i="17"/>
  <c r="J151" i="17"/>
  <c r="BE151" i="17" s="1"/>
  <c r="BI145" i="17"/>
  <c r="BH145" i="17"/>
  <c r="BG145" i="17"/>
  <c r="BF145" i="17"/>
  <c r="T145" i="17"/>
  <c r="R145" i="17"/>
  <c r="P145" i="17"/>
  <c r="BK145" i="17"/>
  <c r="J145" i="17"/>
  <c r="BE145" i="17"/>
  <c r="BI140" i="17"/>
  <c r="BH140" i="17"/>
  <c r="BG140" i="17"/>
  <c r="BF140" i="17"/>
  <c r="T140" i="17"/>
  <c r="R140" i="17"/>
  <c r="P140" i="17"/>
  <c r="BK140" i="17"/>
  <c r="J140" i="17"/>
  <c r="BE140" i="17" s="1"/>
  <c r="BI137" i="17"/>
  <c r="BH137" i="17"/>
  <c r="BG137" i="17"/>
  <c r="BF137" i="17"/>
  <c r="T137" i="17"/>
  <c r="R137" i="17"/>
  <c r="P137" i="17"/>
  <c r="BK137" i="17"/>
  <c r="J137" i="17"/>
  <c r="BE137" i="17"/>
  <c r="BI133" i="17"/>
  <c r="BH133" i="17"/>
  <c r="BG133" i="17"/>
  <c r="BF133" i="17"/>
  <c r="T133" i="17"/>
  <c r="R133" i="17"/>
  <c r="P133" i="17"/>
  <c r="BK133" i="17"/>
  <c r="J133" i="17"/>
  <c r="BE133" i="17" s="1"/>
  <c r="BI128" i="17"/>
  <c r="BH128" i="17"/>
  <c r="BG128" i="17"/>
  <c r="BF128" i="17"/>
  <c r="T128" i="17"/>
  <c r="R128" i="17"/>
  <c r="P128" i="17"/>
  <c r="BK128" i="17"/>
  <c r="J128" i="17"/>
  <c r="BE128" i="17"/>
  <c r="BI116" i="17"/>
  <c r="BH116" i="17"/>
  <c r="BG116" i="17"/>
  <c r="BF116" i="17"/>
  <c r="T116" i="17"/>
  <c r="R116" i="17"/>
  <c r="R98" i="17" s="1"/>
  <c r="P116" i="17"/>
  <c r="BK116" i="17"/>
  <c r="J116" i="17"/>
  <c r="BE116" i="17" s="1"/>
  <c r="BI104" i="17"/>
  <c r="BH104" i="17"/>
  <c r="BG104" i="17"/>
  <c r="BF104" i="17"/>
  <c r="T104" i="17"/>
  <c r="R104" i="17"/>
  <c r="P104" i="17"/>
  <c r="BK104" i="17"/>
  <c r="J104" i="17"/>
  <c r="BE104" i="17"/>
  <c r="BI99" i="17"/>
  <c r="BH99" i="17"/>
  <c r="F37" i="17"/>
  <c r="BC72" i="1" s="1"/>
  <c r="BG99" i="17"/>
  <c r="BF99" i="17"/>
  <c r="J35" i="17" s="1"/>
  <c r="AW72" i="1" s="1"/>
  <c r="F35" i="17"/>
  <c r="BA72" i="1" s="1"/>
  <c r="T99" i="17"/>
  <c r="R99" i="17"/>
  <c r="P99" i="17"/>
  <c r="BK99" i="17"/>
  <c r="BK98" i="17"/>
  <c r="J99" i="17"/>
  <c r="BE99" i="17" s="1"/>
  <c r="J92" i="17"/>
  <c r="F92" i="17"/>
  <c r="F90" i="17"/>
  <c r="E88" i="17"/>
  <c r="J59" i="17"/>
  <c r="F59" i="17"/>
  <c r="F57" i="17"/>
  <c r="E55" i="17"/>
  <c r="J22" i="17"/>
  <c r="E22" i="17"/>
  <c r="F93" i="17"/>
  <c r="F60" i="17"/>
  <c r="J21" i="17"/>
  <c r="J16" i="17"/>
  <c r="J90" i="17"/>
  <c r="J57" i="17"/>
  <c r="E7" i="17"/>
  <c r="E82" i="17"/>
  <c r="E49" i="17"/>
  <c r="AY69" i="1"/>
  <c r="AX69" i="1"/>
  <c r="BI205" i="16"/>
  <c r="BH205" i="16"/>
  <c r="BG205" i="16"/>
  <c r="BF205" i="16"/>
  <c r="T205" i="16"/>
  <c r="R205" i="16"/>
  <c r="R197" i="16" s="1"/>
  <c r="P205" i="16"/>
  <c r="BK205" i="16"/>
  <c r="J205" i="16"/>
  <c r="BE205" i="16"/>
  <c r="BI201" i="16"/>
  <c r="BH201" i="16"/>
  <c r="BG201" i="16"/>
  <c r="BF201" i="16"/>
  <c r="T201" i="16"/>
  <c r="R201" i="16"/>
  <c r="P201" i="16"/>
  <c r="BK201" i="16"/>
  <c r="J201" i="16"/>
  <c r="BE201" i="16" s="1"/>
  <c r="BI198" i="16"/>
  <c r="BH198" i="16"/>
  <c r="BG198" i="16"/>
  <c r="BF198" i="16"/>
  <c r="T198" i="16"/>
  <c r="T197" i="16"/>
  <c r="T196" i="16" s="1"/>
  <c r="R198" i="16"/>
  <c r="R196" i="16"/>
  <c r="P198" i="16"/>
  <c r="P197" i="16" s="1"/>
  <c r="P196" i="16" s="1"/>
  <c r="BK198" i="16"/>
  <c r="J198" i="16"/>
  <c r="BE198" i="16" s="1"/>
  <c r="BI195" i="16"/>
  <c r="BH195" i="16"/>
  <c r="BG195" i="16"/>
  <c r="BF195" i="16"/>
  <c r="T195" i="16"/>
  <c r="T194" i="16" s="1"/>
  <c r="R195" i="16"/>
  <c r="R194" i="16"/>
  <c r="P195" i="16"/>
  <c r="P194" i="16" s="1"/>
  <c r="BK195" i="16"/>
  <c r="BK194" i="16"/>
  <c r="J194" i="16" s="1"/>
  <c r="J62" i="16" s="1"/>
  <c r="J195" i="16"/>
  <c r="BE195" i="16"/>
  <c r="BI191" i="16"/>
  <c r="BH191" i="16"/>
  <c r="BG191" i="16"/>
  <c r="BF191" i="16"/>
  <c r="T191" i="16"/>
  <c r="T190" i="16" s="1"/>
  <c r="R191" i="16"/>
  <c r="R190" i="16"/>
  <c r="P191" i="16"/>
  <c r="P190" i="16" s="1"/>
  <c r="BK191" i="16"/>
  <c r="BK190" i="16"/>
  <c r="J190" i="16" s="1"/>
  <c r="J61" i="16" s="1"/>
  <c r="J191" i="16"/>
  <c r="BE191" i="16"/>
  <c r="BI186" i="16"/>
  <c r="BH186" i="16"/>
  <c r="BG186" i="16"/>
  <c r="BF186" i="16"/>
  <c r="T186" i="16"/>
  <c r="R186" i="16"/>
  <c r="P186" i="16"/>
  <c r="BK186" i="16"/>
  <c r="J186" i="16"/>
  <c r="BE186" i="16" s="1"/>
  <c r="BI179" i="16"/>
  <c r="BH179" i="16"/>
  <c r="BG179" i="16"/>
  <c r="BF179" i="16"/>
  <c r="T179" i="16"/>
  <c r="R179" i="16"/>
  <c r="P179" i="16"/>
  <c r="BK179" i="16"/>
  <c r="J179" i="16"/>
  <c r="BE179" i="16"/>
  <c r="BI172" i="16"/>
  <c r="BH172" i="16"/>
  <c r="BG172" i="16"/>
  <c r="BF172" i="16"/>
  <c r="T172" i="16"/>
  <c r="R172" i="16"/>
  <c r="P172" i="16"/>
  <c r="BK172" i="16"/>
  <c r="J172" i="16"/>
  <c r="BE172" i="16" s="1"/>
  <c r="BI168" i="16"/>
  <c r="BH168" i="16"/>
  <c r="BG168" i="16"/>
  <c r="BF168" i="16"/>
  <c r="T168" i="16"/>
  <c r="R168" i="16"/>
  <c r="P168" i="16"/>
  <c r="BK168" i="16"/>
  <c r="J168" i="16"/>
  <c r="BE168" i="16"/>
  <c r="BI161" i="16"/>
  <c r="BH161" i="16"/>
  <c r="BG161" i="16"/>
  <c r="BF161" i="16"/>
  <c r="T161" i="16"/>
  <c r="R161" i="16"/>
  <c r="P161" i="16"/>
  <c r="BK161" i="16"/>
  <c r="J161" i="16"/>
  <c r="BE161" i="16" s="1"/>
  <c r="BI154" i="16"/>
  <c r="BH154" i="16"/>
  <c r="BG154" i="16"/>
  <c r="BF154" i="16"/>
  <c r="T154" i="16"/>
  <c r="T153" i="16"/>
  <c r="R154" i="16"/>
  <c r="R153" i="16" s="1"/>
  <c r="P154" i="16"/>
  <c r="P153" i="16"/>
  <c r="BK154" i="16"/>
  <c r="BK153" i="16" s="1"/>
  <c r="J153" i="16" s="1"/>
  <c r="J60" i="16" s="1"/>
  <c r="J154" i="16"/>
  <c r="BE154" i="16" s="1"/>
  <c r="BI149" i="16"/>
  <c r="BH149" i="16"/>
  <c r="BG149" i="16"/>
  <c r="BF149" i="16"/>
  <c r="T149" i="16"/>
  <c r="T148" i="16"/>
  <c r="R149" i="16"/>
  <c r="R148" i="16" s="1"/>
  <c r="P149" i="16"/>
  <c r="P148" i="16"/>
  <c r="BK149" i="16"/>
  <c r="BK148" i="16" s="1"/>
  <c r="J148" i="16" s="1"/>
  <c r="J59" i="16" s="1"/>
  <c r="J149" i="16"/>
  <c r="BE149" i="16" s="1"/>
  <c r="BI145" i="16"/>
  <c r="BH145" i="16"/>
  <c r="BG145" i="16"/>
  <c r="BF145" i="16"/>
  <c r="T145" i="16"/>
  <c r="R145" i="16"/>
  <c r="P145" i="16"/>
  <c r="BK145" i="16"/>
  <c r="J145" i="16"/>
  <c r="BE145" i="16"/>
  <c r="BI139" i="16"/>
  <c r="BH139" i="16"/>
  <c r="BG139" i="16"/>
  <c r="BF139" i="16"/>
  <c r="T139" i="16"/>
  <c r="R139" i="16"/>
  <c r="P139" i="16"/>
  <c r="BK139" i="16"/>
  <c r="J139" i="16"/>
  <c r="BE139" i="16" s="1"/>
  <c r="BI136" i="16"/>
  <c r="BH136" i="16"/>
  <c r="BG136" i="16"/>
  <c r="BF136" i="16"/>
  <c r="T136" i="16"/>
  <c r="R136" i="16"/>
  <c r="P136" i="16"/>
  <c r="BK136" i="16"/>
  <c r="J136" i="16"/>
  <c r="BE136" i="16"/>
  <c r="BI133" i="16"/>
  <c r="BH133" i="16"/>
  <c r="BG133" i="16"/>
  <c r="BF133" i="16"/>
  <c r="T133" i="16"/>
  <c r="R133" i="16"/>
  <c r="P133" i="16"/>
  <c r="BK133" i="16"/>
  <c r="J133" i="16"/>
  <c r="BE133" i="16" s="1"/>
  <c r="BI126" i="16"/>
  <c r="BH126" i="16"/>
  <c r="BG126" i="16"/>
  <c r="BF126" i="16"/>
  <c r="T126" i="16"/>
  <c r="R126" i="16"/>
  <c r="P126" i="16"/>
  <c r="BK126" i="16"/>
  <c r="J126" i="16"/>
  <c r="BE126" i="16"/>
  <c r="BI121" i="16"/>
  <c r="BH121" i="16"/>
  <c r="BG121" i="16"/>
  <c r="BF121" i="16"/>
  <c r="T121" i="16"/>
  <c r="R121" i="16"/>
  <c r="P121" i="16"/>
  <c r="BK121" i="16"/>
  <c r="J121" i="16"/>
  <c r="BE121" i="16" s="1"/>
  <c r="BI115" i="16"/>
  <c r="BH115" i="16"/>
  <c r="BG115" i="16"/>
  <c r="BF115" i="16"/>
  <c r="T115" i="16"/>
  <c r="R115" i="16"/>
  <c r="P115" i="16"/>
  <c r="BK115" i="16"/>
  <c r="J115" i="16"/>
  <c r="BE115" i="16"/>
  <c r="BI112" i="16"/>
  <c r="BH112" i="16"/>
  <c r="BG112" i="16"/>
  <c r="BF112" i="16"/>
  <c r="T112" i="16"/>
  <c r="R112" i="16"/>
  <c r="P112" i="16"/>
  <c r="BK112" i="16"/>
  <c r="J112" i="16"/>
  <c r="BE112" i="16" s="1"/>
  <c r="BI109" i="16"/>
  <c r="BH109" i="16"/>
  <c r="BG109" i="16"/>
  <c r="BF109" i="16"/>
  <c r="T109" i="16"/>
  <c r="R109" i="16"/>
  <c r="P109" i="16"/>
  <c r="BK109" i="16"/>
  <c r="J109" i="16"/>
  <c r="BE109" i="16"/>
  <c r="BI106" i="16"/>
  <c r="BH106" i="16"/>
  <c r="BG106" i="16"/>
  <c r="BF106" i="16"/>
  <c r="T106" i="16"/>
  <c r="R106" i="16"/>
  <c r="P106" i="16"/>
  <c r="BK106" i="16"/>
  <c r="J106" i="16"/>
  <c r="BE106" i="16" s="1"/>
  <c r="BI103" i="16"/>
  <c r="BH103" i="16"/>
  <c r="BG103" i="16"/>
  <c r="BF103" i="16"/>
  <c r="T103" i="16"/>
  <c r="R103" i="16"/>
  <c r="P103" i="16"/>
  <c r="BK103" i="16"/>
  <c r="J103" i="16"/>
  <c r="BE103" i="16"/>
  <c r="BI97" i="16"/>
  <c r="BH97" i="16"/>
  <c r="BG97" i="16"/>
  <c r="BF97" i="16"/>
  <c r="T97" i="16"/>
  <c r="R97" i="16"/>
  <c r="P97" i="16"/>
  <c r="BK97" i="16"/>
  <c r="J97" i="16"/>
  <c r="BE97" i="16" s="1"/>
  <c r="BI94" i="16"/>
  <c r="BH94" i="16"/>
  <c r="BG94" i="16"/>
  <c r="BF94" i="16"/>
  <c r="T94" i="16"/>
  <c r="R94" i="16"/>
  <c r="R86" i="16" s="1"/>
  <c r="R85" i="16" s="1"/>
  <c r="R84" i="16" s="1"/>
  <c r="P94" i="16"/>
  <c r="BK94" i="16"/>
  <c r="J94" i="16"/>
  <c r="BE94" i="16"/>
  <c r="J30" i="16" s="1"/>
  <c r="AV69" i="1" s="1"/>
  <c r="BI87" i="16"/>
  <c r="F34" i="16" s="1"/>
  <c r="BD69" i="1" s="1"/>
  <c r="BH87" i="16"/>
  <c r="BG87" i="16"/>
  <c r="F32" i="16"/>
  <c r="BB69" i="1" s="1"/>
  <c r="BF87" i="16"/>
  <c r="T87" i="16"/>
  <c r="T86" i="16"/>
  <c r="R87" i="16"/>
  <c r="P87" i="16"/>
  <c r="P86" i="16"/>
  <c r="P85" i="16" s="1"/>
  <c r="P84" i="16" s="1"/>
  <c r="AU69" i="1" s="1"/>
  <c r="BK87" i="16"/>
  <c r="J87" i="16"/>
  <c r="BE87" i="16"/>
  <c r="J80" i="16"/>
  <c r="F80" i="16"/>
  <c r="F78" i="16"/>
  <c r="E76" i="16"/>
  <c r="J51" i="16"/>
  <c r="F51" i="16"/>
  <c r="F49" i="16"/>
  <c r="E47" i="16"/>
  <c r="J18" i="16"/>
  <c r="E18" i="16"/>
  <c r="J17" i="16"/>
  <c r="J12" i="16"/>
  <c r="E7" i="16"/>
  <c r="E74" i="16"/>
  <c r="E45" i="16"/>
  <c r="AY68" i="1"/>
  <c r="AX68" i="1"/>
  <c r="BI187" i="15"/>
  <c r="BH187" i="15"/>
  <c r="BG187" i="15"/>
  <c r="BF187" i="15"/>
  <c r="T187" i="15"/>
  <c r="T186" i="15" s="1"/>
  <c r="R187" i="15"/>
  <c r="R186" i="15"/>
  <c r="P187" i="15"/>
  <c r="P186" i="15" s="1"/>
  <c r="BK187" i="15"/>
  <c r="BK186" i="15"/>
  <c r="J186" i="15"/>
  <c r="J65" i="15" s="1"/>
  <c r="J187" i="15"/>
  <c r="BE187" i="15" s="1"/>
  <c r="BI185" i="15"/>
  <c r="BH185" i="15"/>
  <c r="BG185" i="15"/>
  <c r="BF185" i="15"/>
  <c r="T185" i="15"/>
  <c r="R185" i="15"/>
  <c r="P185" i="15"/>
  <c r="BK185" i="15"/>
  <c r="J185" i="15"/>
  <c r="BE185" i="15" s="1"/>
  <c r="BI184" i="15"/>
  <c r="BH184" i="15"/>
  <c r="BG184" i="15"/>
  <c r="BF184" i="15"/>
  <c r="T184" i="15"/>
  <c r="R184" i="15"/>
  <c r="P184" i="15"/>
  <c r="BK184" i="15"/>
  <c r="J184" i="15"/>
  <c r="BE184" i="15"/>
  <c r="BI176" i="15"/>
  <c r="BH176" i="15"/>
  <c r="BG176" i="15"/>
  <c r="BF176" i="15"/>
  <c r="T176" i="15"/>
  <c r="R176" i="15"/>
  <c r="P176" i="15"/>
  <c r="BK176" i="15"/>
  <c r="J176" i="15"/>
  <c r="BE176" i="15" s="1"/>
  <c r="BI175" i="15"/>
  <c r="BH175" i="15"/>
  <c r="BG175" i="15"/>
  <c r="BF175" i="15"/>
  <c r="T175" i="15"/>
  <c r="R175" i="15"/>
  <c r="P175" i="15"/>
  <c r="BK175" i="15"/>
  <c r="J175" i="15"/>
  <c r="BE175" i="15"/>
  <c r="BI169" i="15"/>
  <c r="BH169" i="15"/>
  <c r="BG169" i="15"/>
  <c r="BF169" i="15"/>
  <c r="T169" i="15"/>
  <c r="R169" i="15"/>
  <c r="P169" i="15"/>
  <c r="BK169" i="15"/>
  <c r="J169" i="15"/>
  <c r="BE169" i="15" s="1"/>
  <c r="BI166" i="15"/>
  <c r="BH166" i="15"/>
  <c r="BG166" i="15"/>
  <c r="BF166" i="15"/>
  <c r="T166" i="15"/>
  <c r="R166" i="15"/>
  <c r="P166" i="15"/>
  <c r="BK166" i="15"/>
  <c r="J166" i="15"/>
  <c r="BE166" i="15"/>
  <c r="BI158" i="15"/>
  <c r="BH158" i="15"/>
  <c r="BG158" i="15"/>
  <c r="BF158" i="15"/>
  <c r="T158" i="15"/>
  <c r="R158" i="15"/>
  <c r="P158" i="15"/>
  <c r="BK158" i="15"/>
  <c r="J158" i="15"/>
  <c r="BE158" i="15" s="1"/>
  <c r="BI153" i="15"/>
  <c r="BH153" i="15"/>
  <c r="BG153" i="15"/>
  <c r="BF153" i="15"/>
  <c r="T153" i="15"/>
  <c r="R153" i="15"/>
  <c r="P153" i="15"/>
  <c r="BK153" i="15"/>
  <c r="J153" i="15"/>
  <c r="BE153" i="15"/>
  <c r="BI149" i="15"/>
  <c r="BH149" i="15"/>
  <c r="BG149" i="15"/>
  <c r="BF149" i="15"/>
  <c r="T149" i="15"/>
  <c r="R149" i="15"/>
  <c r="P149" i="15"/>
  <c r="BK149" i="15"/>
  <c r="J149" i="15"/>
  <c r="BE149" i="15" s="1"/>
  <c r="BI141" i="15"/>
  <c r="BH141" i="15"/>
  <c r="BG141" i="15"/>
  <c r="BF141" i="15"/>
  <c r="T141" i="15"/>
  <c r="R141" i="15"/>
  <c r="P141" i="15"/>
  <c r="BK141" i="15"/>
  <c r="J141" i="15"/>
  <c r="BE141" i="15"/>
  <c r="BI134" i="15"/>
  <c r="BH134" i="15"/>
  <c r="BG134" i="15"/>
  <c r="BF134" i="15"/>
  <c r="T134" i="15"/>
  <c r="R134" i="15"/>
  <c r="P134" i="15"/>
  <c r="BK134" i="15"/>
  <c r="J134" i="15"/>
  <c r="BE134" i="15" s="1"/>
  <c r="BI133" i="15"/>
  <c r="BH133" i="15"/>
  <c r="BG133" i="15"/>
  <c r="BF133" i="15"/>
  <c r="T133" i="15"/>
  <c r="R133" i="15"/>
  <c r="P133" i="15"/>
  <c r="BK133" i="15"/>
  <c r="J133" i="15"/>
  <c r="BE133" i="15"/>
  <c r="BI132" i="15"/>
  <c r="BH132" i="15"/>
  <c r="BG132" i="15"/>
  <c r="BF132" i="15"/>
  <c r="T132" i="15"/>
  <c r="R132" i="15"/>
  <c r="R125" i="15" s="1"/>
  <c r="P132" i="15"/>
  <c r="BK132" i="15"/>
  <c r="J132" i="15"/>
  <c r="BE132" i="15" s="1"/>
  <c r="BI129" i="15"/>
  <c r="BH129" i="15"/>
  <c r="BG129" i="15"/>
  <c r="BF129" i="15"/>
  <c r="T129" i="15"/>
  <c r="R129" i="15"/>
  <c r="P129" i="15"/>
  <c r="BK129" i="15"/>
  <c r="BK125" i="15" s="1"/>
  <c r="J129" i="15"/>
  <c r="BE129" i="15"/>
  <c r="BI126" i="15"/>
  <c r="BH126" i="15"/>
  <c r="BG126" i="15"/>
  <c r="BF126" i="15"/>
  <c r="T126" i="15"/>
  <c r="T125" i="15" s="1"/>
  <c r="R126" i="15"/>
  <c r="P126" i="15"/>
  <c r="P125" i="15" s="1"/>
  <c r="BK126" i="15"/>
  <c r="J125" i="15"/>
  <c r="J64" i="15" s="1"/>
  <c r="J126" i="15"/>
  <c r="BE126" i="15" s="1"/>
  <c r="BI122" i="15"/>
  <c r="BH122" i="15"/>
  <c r="BG122" i="15"/>
  <c r="BF122" i="15"/>
  <c r="T122" i="15"/>
  <c r="R122" i="15"/>
  <c r="P122" i="15"/>
  <c r="BK122" i="15"/>
  <c r="J122" i="15"/>
  <c r="BE122" i="15" s="1"/>
  <c r="BI119" i="15"/>
  <c r="BH119" i="15"/>
  <c r="BG119" i="15"/>
  <c r="BF119" i="15"/>
  <c r="T119" i="15"/>
  <c r="R119" i="15"/>
  <c r="P119" i="15"/>
  <c r="BK119" i="15"/>
  <c r="J119" i="15"/>
  <c r="BE119" i="15"/>
  <c r="BI110" i="15"/>
  <c r="BH110" i="15"/>
  <c r="BG110" i="15"/>
  <c r="BF110" i="15"/>
  <c r="T110" i="15"/>
  <c r="R110" i="15"/>
  <c r="R96" i="15" s="1"/>
  <c r="P110" i="15"/>
  <c r="BK110" i="15"/>
  <c r="J110" i="15"/>
  <c r="BE110" i="15" s="1"/>
  <c r="BI101" i="15"/>
  <c r="BH101" i="15"/>
  <c r="BG101" i="15"/>
  <c r="BF101" i="15"/>
  <c r="T101" i="15"/>
  <c r="R101" i="15"/>
  <c r="P101" i="15"/>
  <c r="BK101" i="15"/>
  <c r="BK96" i="15" s="1"/>
  <c r="J96" i="15" s="1"/>
  <c r="J63" i="15" s="1"/>
  <c r="J101" i="15"/>
  <c r="BE101" i="15"/>
  <c r="BI97" i="15"/>
  <c r="BH97" i="15"/>
  <c r="BG97" i="15"/>
  <c r="BF97" i="15"/>
  <c r="T97" i="15"/>
  <c r="T96" i="15" s="1"/>
  <c r="R97" i="15"/>
  <c r="P97" i="15"/>
  <c r="P96" i="15" s="1"/>
  <c r="BK97" i="15"/>
  <c r="J97" i="15"/>
  <c r="BE97" i="15" s="1"/>
  <c r="BI94" i="15"/>
  <c r="BH94" i="15"/>
  <c r="BG94" i="15"/>
  <c r="BF94" i="15"/>
  <c r="T94" i="15"/>
  <c r="R94" i="15"/>
  <c r="P94" i="15"/>
  <c r="BK94" i="15"/>
  <c r="J94" i="15"/>
  <c r="BE94" i="15" s="1"/>
  <c r="BI90" i="15"/>
  <c r="BH90" i="15"/>
  <c r="F35" i="15" s="1"/>
  <c r="BC68" i="1" s="1"/>
  <c r="BG90" i="15"/>
  <c r="BF90" i="15"/>
  <c r="F33" i="15" s="1"/>
  <c r="BA68" i="1" s="1"/>
  <c r="J33" i="15"/>
  <c r="AW68" i="1" s="1"/>
  <c r="T90" i="15"/>
  <c r="T89" i="15"/>
  <c r="R90" i="15"/>
  <c r="R89" i="15" s="1"/>
  <c r="R88" i="15" s="1"/>
  <c r="R87" i="15" s="1"/>
  <c r="P90" i="15"/>
  <c r="P89" i="15" s="1"/>
  <c r="BK90" i="15"/>
  <c r="BK89" i="15" s="1"/>
  <c r="J90" i="15"/>
  <c r="BE90" i="15"/>
  <c r="J83" i="15"/>
  <c r="F83" i="15"/>
  <c r="F81" i="15"/>
  <c r="E79" i="15"/>
  <c r="J55" i="15"/>
  <c r="F55" i="15"/>
  <c r="F53" i="15"/>
  <c r="E51" i="15"/>
  <c r="J20" i="15"/>
  <c r="E20" i="15"/>
  <c r="F84" i="15" s="1"/>
  <c r="F56" i="15"/>
  <c r="J19" i="15"/>
  <c r="J14" i="15"/>
  <c r="J81" i="15" s="1"/>
  <c r="E7" i="15"/>
  <c r="AY67" i="1"/>
  <c r="AX67" i="1"/>
  <c r="BI239" i="14"/>
  <c r="BH239" i="14"/>
  <c r="BG239" i="14"/>
  <c r="BF239" i="14"/>
  <c r="T239" i="14"/>
  <c r="R239" i="14"/>
  <c r="P239" i="14"/>
  <c r="BK239" i="14"/>
  <c r="J239" i="14"/>
  <c r="BE239" i="14" s="1"/>
  <c r="BI235" i="14"/>
  <c r="BH235" i="14"/>
  <c r="BG235" i="14"/>
  <c r="BF235" i="14"/>
  <c r="T235" i="14"/>
  <c r="T234" i="14" s="1"/>
  <c r="T233" i="14" s="1"/>
  <c r="R235" i="14"/>
  <c r="R234" i="14"/>
  <c r="R233" i="14" s="1"/>
  <c r="P235" i="14"/>
  <c r="BK235" i="14"/>
  <c r="BK234" i="14" s="1"/>
  <c r="J235" i="14"/>
  <c r="BE235" i="14" s="1"/>
  <c r="BI232" i="14"/>
  <c r="BH232" i="14"/>
  <c r="BG232" i="14"/>
  <c r="BF232" i="14"/>
  <c r="T232" i="14"/>
  <c r="R232" i="14"/>
  <c r="P232" i="14"/>
  <c r="BK232" i="14"/>
  <c r="J232" i="14"/>
  <c r="BE232" i="14" s="1"/>
  <c r="BI228" i="14"/>
  <c r="BH228" i="14"/>
  <c r="BG228" i="14"/>
  <c r="BF228" i="14"/>
  <c r="T228" i="14"/>
  <c r="R228" i="14"/>
  <c r="P228" i="14"/>
  <c r="BK228" i="14"/>
  <c r="J228" i="14"/>
  <c r="BE228" i="14"/>
  <c r="BI227" i="14"/>
  <c r="BH227" i="14"/>
  <c r="BG227" i="14"/>
  <c r="BF227" i="14"/>
  <c r="T227" i="14"/>
  <c r="R227" i="14"/>
  <c r="P227" i="14"/>
  <c r="BK227" i="14"/>
  <c r="J227" i="14"/>
  <c r="BE227" i="14" s="1"/>
  <c r="BI224" i="14"/>
  <c r="BH224" i="14"/>
  <c r="BG224" i="14"/>
  <c r="BF224" i="14"/>
  <c r="T224" i="14"/>
  <c r="T223" i="14" s="1"/>
  <c r="T222" i="14" s="1"/>
  <c r="R224" i="14"/>
  <c r="R223" i="14"/>
  <c r="R222" i="14" s="1"/>
  <c r="P224" i="14"/>
  <c r="P223" i="14" s="1"/>
  <c r="P222" i="14" s="1"/>
  <c r="BK224" i="14"/>
  <c r="BK223" i="14" s="1"/>
  <c r="J224" i="14"/>
  <c r="BE224" i="14" s="1"/>
  <c r="BI221" i="14"/>
  <c r="BH221" i="14"/>
  <c r="BG221" i="14"/>
  <c r="BF221" i="14"/>
  <c r="T221" i="14"/>
  <c r="T220" i="14" s="1"/>
  <c r="R221" i="14"/>
  <c r="R220" i="14" s="1"/>
  <c r="P221" i="14"/>
  <c r="P220" i="14" s="1"/>
  <c r="BK221" i="14"/>
  <c r="BK220" i="14"/>
  <c r="J220" i="14" s="1"/>
  <c r="J65" i="14" s="1"/>
  <c r="J221" i="14"/>
  <c r="BE221" i="14"/>
  <c r="BI217" i="14"/>
  <c r="BH217" i="14"/>
  <c r="BG217" i="14"/>
  <c r="BF217" i="14"/>
  <c r="T217" i="14"/>
  <c r="R217" i="14"/>
  <c r="P217" i="14"/>
  <c r="BK217" i="14"/>
  <c r="J217" i="14"/>
  <c r="BE217" i="14" s="1"/>
  <c r="BI216" i="14"/>
  <c r="BH216" i="14"/>
  <c r="BG216" i="14"/>
  <c r="BF216" i="14"/>
  <c r="T216" i="14"/>
  <c r="R216" i="14"/>
  <c r="P216" i="14"/>
  <c r="BK216" i="14"/>
  <c r="J216" i="14"/>
  <c r="BE216" i="14" s="1"/>
  <c r="BI214" i="14"/>
  <c r="BH214" i="14"/>
  <c r="BG214" i="14"/>
  <c r="BF214" i="14"/>
  <c r="T214" i="14"/>
  <c r="R214" i="14"/>
  <c r="P214" i="14"/>
  <c r="BK214" i="14"/>
  <c r="J214" i="14"/>
  <c r="BE214" i="14" s="1"/>
  <c r="BI212" i="14"/>
  <c r="BH212" i="14"/>
  <c r="BG212" i="14"/>
  <c r="BF212" i="14"/>
  <c r="T212" i="14"/>
  <c r="R212" i="14"/>
  <c r="P212" i="14"/>
  <c r="BK212" i="14"/>
  <c r="J212" i="14"/>
  <c r="BE212" i="14"/>
  <c r="BI211" i="14"/>
  <c r="BH211" i="14"/>
  <c r="BG211" i="14"/>
  <c r="BF211" i="14"/>
  <c r="T211" i="14"/>
  <c r="R211" i="14"/>
  <c r="P211" i="14"/>
  <c r="BK211" i="14"/>
  <c r="J211" i="14"/>
  <c r="BE211" i="14" s="1"/>
  <c r="BI209" i="14"/>
  <c r="BH209" i="14"/>
  <c r="BG209" i="14"/>
  <c r="BF209" i="14"/>
  <c r="T209" i="14"/>
  <c r="R209" i="14"/>
  <c r="P209" i="14"/>
  <c r="BK209" i="14"/>
  <c r="J209" i="14"/>
  <c r="BE209" i="14" s="1"/>
  <c r="BI207" i="14"/>
  <c r="BH207" i="14"/>
  <c r="BG207" i="14"/>
  <c r="BF207" i="14"/>
  <c r="T207" i="14"/>
  <c r="R207" i="14"/>
  <c r="P207" i="14"/>
  <c r="BK207" i="14"/>
  <c r="J207" i="14"/>
  <c r="BE207" i="14" s="1"/>
  <c r="BI206" i="14"/>
  <c r="BH206" i="14"/>
  <c r="BG206" i="14"/>
  <c r="BF206" i="14"/>
  <c r="T206" i="14"/>
  <c r="R206" i="14"/>
  <c r="R197" i="14" s="1"/>
  <c r="P206" i="14"/>
  <c r="BK206" i="14"/>
  <c r="J206" i="14"/>
  <c r="BE206" i="14"/>
  <c r="BI204" i="14"/>
  <c r="BH204" i="14"/>
  <c r="BG204" i="14"/>
  <c r="BF204" i="14"/>
  <c r="T204" i="14"/>
  <c r="R204" i="14"/>
  <c r="P204" i="14"/>
  <c r="BK204" i="14"/>
  <c r="J204" i="14"/>
  <c r="BE204" i="14" s="1"/>
  <c r="BI202" i="14"/>
  <c r="BH202" i="14"/>
  <c r="BG202" i="14"/>
  <c r="BF202" i="14"/>
  <c r="T202" i="14"/>
  <c r="R202" i="14"/>
  <c r="P202" i="14"/>
  <c r="BK202" i="14"/>
  <c r="J202" i="14"/>
  <c r="BE202" i="14" s="1"/>
  <c r="BI198" i="14"/>
  <c r="F36" i="14" s="1"/>
  <c r="BD67" i="1" s="1"/>
  <c r="BH198" i="14"/>
  <c r="BG198" i="14"/>
  <c r="BF198" i="14"/>
  <c r="T198" i="14"/>
  <c r="T197" i="14" s="1"/>
  <c r="R198" i="14"/>
  <c r="P198" i="14"/>
  <c r="BK198" i="14"/>
  <c r="BK197" i="14" s="1"/>
  <c r="J197" i="14" s="1"/>
  <c r="J64" i="14" s="1"/>
  <c r="J198" i="14"/>
  <c r="BE198" i="14"/>
  <c r="BI195" i="14"/>
  <c r="BH195" i="14"/>
  <c r="BG195" i="14"/>
  <c r="BF195" i="14"/>
  <c r="T195" i="14"/>
  <c r="R195" i="14"/>
  <c r="P195" i="14"/>
  <c r="BK195" i="14"/>
  <c r="J195" i="14"/>
  <c r="BE195" i="14" s="1"/>
  <c r="BI192" i="14"/>
  <c r="BH192" i="14"/>
  <c r="BG192" i="14"/>
  <c r="BF192" i="14"/>
  <c r="T192" i="14"/>
  <c r="R192" i="14"/>
  <c r="P192" i="14"/>
  <c r="BK192" i="14"/>
  <c r="J192" i="14"/>
  <c r="BE192" i="14"/>
  <c r="BI189" i="14"/>
  <c r="BH189" i="14"/>
  <c r="BG189" i="14"/>
  <c r="BF189" i="14"/>
  <c r="T189" i="14"/>
  <c r="R189" i="14"/>
  <c r="P189" i="14"/>
  <c r="BK189" i="14"/>
  <c r="J189" i="14"/>
  <c r="BE189" i="14" s="1"/>
  <c r="BI186" i="14"/>
  <c r="BH186" i="14"/>
  <c r="BG186" i="14"/>
  <c r="BF186" i="14"/>
  <c r="T186" i="14"/>
  <c r="R186" i="14"/>
  <c r="P186" i="14"/>
  <c r="P172" i="14" s="1"/>
  <c r="BK186" i="14"/>
  <c r="J186" i="14"/>
  <c r="BE186" i="14" s="1"/>
  <c r="BI182" i="14"/>
  <c r="BH182" i="14"/>
  <c r="BG182" i="14"/>
  <c r="BF182" i="14"/>
  <c r="T182" i="14"/>
  <c r="R182" i="14"/>
  <c r="P182" i="14"/>
  <c r="BK182" i="14"/>
  <c r="J182" i="14"/>
  <c r="BE182" i="14" s="1"/>
  <c r="BI179" i="14"/>
  <c r="BH179" i="14"/>
  <c r="BG179" i="14"/>
  <c r="BF179" i="14"/>
  <c r="T179" i="14"/>
  <c r="R179" i="14"/>
  <c r="P179" i="14"/>
  <c r="BK179" i="14"/>
  <c r="J179" i="14"/>
  <c r="BE179" i="14"/>
  <c r="BI176" i="14"/>
  <c r="BH176" i="14"/>
  <c r="BG176" i="14"/>
  <c r="BF176" i="14"/>
  <c r="T176" i="14"/>
  <c r="R176" i="14"/>
  <c r="P176" i="14"/>
  <c r="BK176" i="14"/>
  <c r="J176" i="14"/>
  <c r="BE176" i="14" s="1"/>
  <c r="BI173" i="14"/>
  <c r="BH173" i="14"/>
  <c r="BG173" i="14"/>
  <c r="BF173" i="14"/>
  <c r="T173" i="14"/>
  <c r="T172" i="14" s="1"/>
  <c r="R173" i="14"/>
  <c r="P173" i="14"/>
  <c r="BK173" i="14"/>
  <c r="J173" i="14"/>
  <c r="BE173" i="14"/>
  <c r="BI169" i="14"/>
  <c r="BH169" i="14"/>
  <c r="BG169" i="14"/>
  <c r="BF169" i="14"/>
  <c r="T169" i="14"/>
  <c r="R169" i="14"/>
  <c r="P169" i="14"/>
  <c r="BK169" i="14"/>
  <c r="J169" i="14"/>
  <c r="BE169" i="14"/>
  <c r="BI168" i="14"/>
  <c r="BH168" i="14"/>
  <c r="BG168" i="14"/>
  <c r="BF168" i="14"/>
  <c r="T168" i="14"/>
  <c r="R168" i="14"/>
  <c r="P168" i="14"/>
  <c r="BK168" i="14"/>
  <c r="J168" i="14"/>
  <c r="BE168" i="14" s="1"/>
  <c r="BI165" i="14"/>
  <c r="BH165" i="14"/>
  <c r="BG165" i="14"/>
  <c r="BF165" i="14"/>
  <c r="T165" i="14"/>
  <c r="T93" i="14" s="1"/>
  <c r="R165" i="14"/>
  <c r="P165" i="14"/>
  <c r="BK165" i="14"/>
  <c r="J165" i="14"/>
  <c r="BE165" i="14" s="1"/>
  <c r="BI163" i="14"/>
  <c r="BH163" i="14"/>
  <c r="BG163" i="14"/>
  <c r="BF163" i="14"/>
  <c r="T163" i="14"/>
  <c r="R163" i="14"/>
  <c r="P163" i="14"/>
  <c r="P93" i="14" s="1"/>
  <c r="BK163" i="14"/>
  <c r="J163" i="14"/>
  <c r="BE163" i="14" s="1"/>
  <c r="BI160" i="14"/>
  <c r="BH160" i="14"/>
  <c r="BG160" i="14"/>
  <c r="BF160" i="14"/>
  <c r="T160" i="14"/>
  <c r="R160" i="14"/>
  <c r="P160" i="14"/>
  <c r="BK160" i="14"/>
  <c r="J160" i="14"/>
  <c r="BE160" i="14"/>
  <c r="BI153" i="14"/>
  <c r="BH153" i="14"/>
  <c r="BG153" i="14"/>
  <c r="BF153" i="14"/>
  <c r="T153" i="14"/>
  <c r="R153" i="14"/>
  <c r="P153" i="14"/>
  <c r="BK153" i="14"/>
  <c r="J153" i="14"/>
  <c r="BE153" i="14"/>
  <c r="BI146" i="14"/>
  <c r="BH146" i="14"/>
  <c r="BG146" i="14"/>
  <c r="BF146" i="14"/>
  <c r="T146" i="14"/>
  <c r="R146" i="14"/>
  <c r="P146" i="14"/>
  <c r="BK146" i="14"/>
  <c r="J146" i="14"/>
  <c r="BE146" i="14"/>
  <c r="BI138" i="14"/>
  <c r="BH138" i="14"/>
  <c r="BG138" i="14"/>
  <c r="BF138" i="14"/>
  <c r="T138" i="14"/>
  <c r="R138" i="14"/>
  <c r="P138" i="14"/>
  <c r="BK138" i="14"/>
  <c r="J138" i="14"/>
  <c r="BE138" i="14"/>
  <c r="BI131" i="14"/>
  <c r="BH131" i="14"/>
  <c r="BG131" i="14"/>
  <c r="BF131" i="14"/>
  <c r="T131" i="14"/>
  <c r="R131" i="14"/>
  <c r="P131" i="14"/>
  <c r="BK131" i="14"/>
  <c r="J131" i="14"/>
  <c r="BE131" i="14"/>
  <c r="BI123" i="14"/>
  <c r="BH123" i="14"/>
  <c r="BG123" i="14"/>
  <c r="BF123" i="14"/>
  <c r="T123" i="14"/>
  <c r="R123" i="14"/>
  <c r="P123" i="14"/>
  <c r="BK123" i="14"/>
  <c r="J123" i="14"/>
  <c r="BE123" i="14"/>
  <c r="BI117" i="14"/>
  <c r="BH117" i="14"/>
  <c r="BG117" i="14"/>
  <c r="BF117" i="14"/>
  <c r="T117" i="14"/>
  <c r="R117" i="14"/>
  <c r="P117" i="14"/>
  <c r="BK117" i="14"/>
  <c r="J117" i="14"/>
  <c r="BE117" i="14"/>
  <c r="BI112" i="14"/>
  <c r="BH112" i="14"/>
  <c r="BG112" i="14"/>
  <c r="BF112" i="14"/>
  <c r="T112" i="14"/>
  <c r="R112" i="14"/>
  <c r="P112" i="14"/>
  <c r="BK112" i="14"/>
  <c r="J112" i="14"/>
  <c r="BE112" i="14"/>
  <c r="BI109" i="14"/>
  <c r="BH109" i="14"/>
  <c r="BG109" i="14"/>
  <c r="BF109" i="14"/>
  <c r="T109" i="14"/>
  <c r="R109" i="14"/>
  <c r="P109" i="14"/>
  <c r="BK109" i="14"/>
  <c r="J109" i="14"/>
  <c r="BE109" i="14"/>
  <c r="BI105" i="14"/>
  <c r="BH105" i="14"/>
  <c r="BG105" i="14"/>
  <c r="BF105" i="14"/>
  <c r="T105" i="14"/>
  <c r="R105" i="14"/>
  <c r="P105" i="14"/>
  <c r="BK105" i="14"/>
  <c r="J105" i="14"/>
  <c r="BE105" i="14"/>
  <c r="BI101" i="14"/>
  <c r="BH101" i="14"/>
  <c r="BG101" i="14"/>
  <c r="BF101" i="14"/>
  <c r="T101" i="14"/>
  <c r="R101" i="14"/>
  <c r="R93" i="14" s="1"/>
  <c r="P101" i="14"/>
  <c r="BK101" i="14"/>
  <c r="J101" i="14"/>
  <c r="BE101" i="14"/>
  <c r="BI97" i="14"/>
  <c r="BH97" i="14"/>
  <c r="BG97" i="14"/>
  <c r="BF97" i="14"/>
  <c r="T97" i="14"/>
  <c r="R97" i="14"/>
  <c r="P97" i="14"/>
  <c r="BK97" i="14"/>
  <c r="J97" i="14"/>
  <c r="BE97" i="14"/>
  <c r="BI94" i="14"/>
  <c r="BH94" i="14"/>
  <c r="BG94" i="14"/>
  <c r="BF94" i="14"/>
  <c r="T94" i="14"/>
  <c r="R94" i="14"/>
  <c r="P94" i="14"/>
  <c r="BK94" i="14"/>
  <c r="BK93" i="14" s="1"/>
  <c r="J94" i="14"/>
  <c r="BE94" i="14" s="1"/>
  <c r="F32" i="14"/>
  <c r="AZ67" i="1" s="1"/>
  <c r="J87" i="14"/>
  <c r="F87" i="14"/>
  <c r="F85" i="14"/>
  <c r="E83" i="14"/>
  <c r="J55" i="14"/>
  <c r="F55" i="14"/>
  <c r="F53" i="14"/>
  <c r="E51" i="14"/>
  <c r="J20" i="14"/>
  <c r="E20" i="14"/>
  <c r="F88" i="14" s="1"/>
  <c r="F56" i="14"/>
  <c r="J19" i="14"/>
  <c r="J14" i="14"/>
  <c r="J85" i="14" s="1"/>
  <c r="J53" i="14"/>
  <c r="E7" i="14"/>
  <c r="E47" i="14" s="1"/>
  <c r="E79" i="14"/>
  <c r="AY66" i="1"/>
  <c r="AX66" i="1"/>
  <c r="BI162" i="13"/>
  <c r="BH162" i="13"/>
  <c r="BG162" i="13"/>
  <c r="BF162" i="13"/>
  <c r="T162" i="13"/>
  <c r="T161" i="13" s="1"/>
  <c r="T160" i="13" s="1"/>
  <c r="R162" i="13"/>
  <c r="R161" i="13"/>
  <c r="R160" i="13" s="1"/>
  <c r="P162" i="13"/>
  <c r="P161" i="13" s="1"/>
  <c r="P160" i="13" s="1"/>
  <c r="BK162" i="13"/>
  <c r="BK161" i="13"/>
  <c r="J162" i="13"/>
  <c r="BE162" i="13" s="1"/>
  <c r="BI159" i="13"/>
  <c r="BH159" i="13"/>
  <c r="BG159" i="13"/>
  <c r="BF159" i="13"/>
  <c r="T159" i="13"/>
  <c r="T158" i="13" s="1"/>
  <c r="R159" i="13"/>
  <c r="R158" i="13" s="1"/>
  <c r="P159" i="13"/>
  <c r="P158" i="13" s="1"/>
  <c r="BK159" i="13"/>
  <c r="BK158" i="13" s="1"/>
  <c r="J158" i="13"/>
  <c r="J69" i="13" s="1"/>
  <c r="J159" i="13"/>
  <c r="BE159" i="13"/>
  <c r="BI153" i="13"/>
  <c r="BH153" i="13"/>
  <c r="BG153" i="13"/>
  <c r="BF153" i="13"/>
  <c r="T153" i="13"/>
  <c r="R153" i="13"/>
  <c r="P153" i="13"/>
  <c r="BK153" i="13"/>
  <c r="J153" i="13"/>
  <c r="BE153" i="13" s="1"/>
  <c r="BI148" i="13"/>
  <c r="BH148" i="13"/>
  <c r="BG148" i="13"/>
  <c r="BF148" i="13"/>
  <c r="T148" i="13"/>
  <c r="R148" i="13"/>
  <c r="P148" i="13"/>
  <c r="BK148" i="13"/>
  <c r="J148" i="13"/>
  <c r="BE148" i="13" s="1"/>
  <c r="BI143" i="13"/>
  <c r="BH143" i="13"/>
  <c r="BG143" i="13"/>
  <c r="BF143" i="13"/>
  <c r="T143" i="13"/>
  <c r="R143" i="13"/>
  <c r="P143" i="13"/>
  <c r="BK143" i="13"/>
  <c r="J143" i="13"/>
  <c r="BE143" i="13" s="1"/>
  <c r="BI138" i="13"/>
  <c r="BH138" i="13"/>
  <c r="BG138" i="13"/>
  <c r="BF138" i="13"/>
  <c r="T138" i="13"/>
  <c r="R138" i="13"/>
  <c r="P138" i="13"/>
  <c r="BK138" i="13"/>
  <c r="J138" i="13"/>
  <c r="BE138" i="13" s="1"/>
  <c r="BI133" i="13"/>
  <c r="BH133" i="13"/>
  <c r="BG133" i="13"/>
  <c r="BF133" i="13"/>
  <c r="T133" i="13"/>
  <c r="R133" i="13"/>
  <c r="P133" i="13"/>
  <c r="BK133" i="13"/>
  <c r="J133" i="13"/>
  <c r="BE133" i="13" s="1"/>
  <c r="BI128" i="13"/>
  <c r="BH128" i="13"/>
  <c r="BG128" i="13"/>
  <c r="BF128" i="13"/>
  <c r="T128" i="13"/>
  <c r="T127" i="13" s="1"/>
  <c r="R128" i="13"/>
  <c r="R127" i="13" s="1"/>
  <c r="P128" i="13"/>
  <c r="BK128" i="13"/>
  <c r="BK127" i="13" s="1"/>
  <c r="J127" i="13" s="1"/>
  <c r="J68" i="13" s="1"/>
  <c r="J128" i="13"/>
  <c r="BE128" i="13"/>
  <c r="BI125" i="13"/>
  <c r="BH125" i="13"/>
  <c r="BG125" i="13"/>
  <c r="BF125" i="13"/>
  <c r="T125" i="13"/>
  <c r="R125" i="13"/>
  <c r="P125" i="13"/>
  <c r="BK125" i="13"/>
  <c r="J125" i="13"/>
  <c r="BE125" i="13" s="1"/>
  <c r="BI122" i="13"/>
  <c r="BH122" i="13"/>
  <c r="BG122" i="13"/>
  <c r="BF122" i="13"/>
  <c r="T122" i="13"/>
  <c r="R122" i="13"/>
  <c r="P122" i="13"/>
  <c r="BK122" i="13"/>
  <c r="J122" i="13"/>
  <c r="BE122" i="13" s="1"/>
  <c r="BI119" i="13"/>
  <c r="BH119" i="13"/>
  <c r="BG119" i="13"/>
  <c r="BF119" i="13"/>
  <c r="T119" i="13"/>
  <c r="R119" i="13"/>
  <c r="P119" i="13"/>
  <c r="BK119" i="13"/>
  <c r="J119" i="13"/>
  <c r="BE119" i="13" s="1"/>
  <c r="BI116" i="13"/>
  <c r="BH116" i="13"/>
  <c r="BG116" i="13"/>
  <c r="BF116" i="13"/>
  <c r="T116" i="13"/>
  <c r="R116" i="13"/>
  <c r="P116" i="13"/>
  <c r="BK116" i="13"/>
  <c r="J116" i="13"/>
  <c r="BE116" i="13" s="1"/>
  <c r="BI112" i="13"/>
  <c r="BH112" i="13"/>
  <c r="BG112" i="13"/>
  <c r="BF112" i="13"/>
  <c r="T112" i="13"/>
  <c r="R112" i="13"/>
  <c r="P112" i="13"/>
  <c r="BK112" i="13"/>
  <c r="J112" i="13"/>
  <c r="BE112" i="13" s="1"/>
  <c r="BI109" i="13"/>
  <c r="BH109" i="13"/>
  <c r="BG109" i="13"/>
  <c r="BF109" i="13"/>
  <c r="T109" i="13"/>
  <c r="R109" i="13"/>
  <c r="P109" i="13"/>
  <c r="BK109" i="13"/>
  <c r="J109" i="13"/>
  <c r="BE109" i="13" s="1"/>
  <c r="BI106" i="13"/>
  <c r="BH106" i="13"/>
  <c r="BG106" i="13"/>
  <c r="BF106" i="13"/>
  <c r="T106" i="13"/>
  <c r="R106" i="13"/>
  <c r="P106" i="13"/>
  <c r="BK106" i="13"/>
  <c r="J106" i="13"/>
  <c r="BE106" i="13" s="1"/>
  <c r="BI103" i="13"/>
  <c r="BH103" i="13"/>
  <c r="BG103" i="13"/>
  <c r="BF103" i="13"/>
  <c r="T103" i="13"/>
  <c r="R103" i="13"/>
  <c r="R102" i="13" s="1"/>
  <c r="P103" i="13"/>
  <c r="BK103" i="13"/>
  <c r="BK102" i="13" s="1"/>
  <c r="J102" i="13" s="1"/>
  <c r="J67" i="13" s="1"/>
  <c r="J103" i="13"/>
  <c r="BE103" i="13"/>
  <c r="BI98" i="13"/>
  <c r="BH98" i="13"/>
  <c r="F37" i="13"/>
  <c r="BC66" i="1" s="1"/>
  <c r="BG98" i="13"/>
  <c r="BF98" i="13"/>
  <c r="J35" i="13"/>
  <c r="AW66" i="1" s="1"/>
  <c r="F35" i="13"/>
  <c r="BA66" i="1" s="1"/>
  <c r="T98" i="13"/>
  <c r="T97" i="13" s="1"/>
  <c r="R98" i="13"/>
  <c r="R97" i="13" s="1"/>
  <c r="R96" i="13" s="1"/>
  <c r="R95" i="13" s="1"/>
  <c r="P98" i="13"/>
  <c r="P97" i="13" s="1"/>
  <c r="BK98" i="13"/>
  <c r="BK97" i="13"/>
  <c r="J98" i="13"/>
  <c r="BE98" i="13"/>
  <c r="J91" i="13"/>
  <c r="F91" i="13"/>
  <c r="F89" i="13"/>
  <c r="E87" i="13"/>
  <c r="J59" i="13"/>
  <c r="F59" i="13"/>
  <c r="F57" i="13"/>
  <c r="E55" i="13"/>
  <c r="J22" i="13"/>
  <c r="E22" i="13"/>
  <c r="F60" i="13" s="1"/>
  <c r="F92" i="13"/>
  <c r="J21" i="13"/>
  <c r="J16" i="13"/>
  <c r="J57" i="13" s="1"/>
  <c r="J89" i="13"/>
  <c r="E7" i="13"/>
  <c r="E81" i="13" s="1"/>
  <c r="E49" i="13"/>
  <c r="AY65" i="1"/>
  <c r="AX65" i="1"/>
  <c r="BI232" i="12"/>
  <c r="BH232" i="12"/>
  <c r="BG232" i="12"/>
  <c r="BF232" i="12"/>
  <c r="T232" i="12"/>
  <c r="T231" i="12"/>
  <c r="T230" i="12" s="1"/>
  <c r="R232" i="12"/>
  <c r="R231" i="12" s="1"/>
  <c r="R230" i="12" s="1"/>
  <c r="P232" i="12"/>
  <c r="P231" i="12"/>
  <c r="P230" i="12" s="1"/>
  <c r="BK232" i="12"/>
  <c r="BK231" i="12" s="1"/>
  <c r="J232" i="12"/>
  <c r="BE232" i="12"/>
  <c r="BI227" i="12"/>
  <c r="BH227" i="12"/>
  <c r="BG227" i="12"/>
  <c r="BF227" i="12"/>
  <c r="T227" i="12"/>
  <c r="R227" i="12"/>
  <c r="P227" i="12"/>
  <c r="BK227" i="12"/>
  <c r="J227" i="12"/>
  <c r="BE227" i="12"/>
  <c r="BI226" i="12"/>
  <c r="BH226" i="12"/>
  <c r="BG226" i="12"/>
  <c r="BF226" i="12"/>
  <c r="T226" i="12"/>
  <c r="R226" i="12"/>
  <c r="P226" i="12"/>
  <c r="BK226" i="12"/>
  <c r="J226" i="12"/>
  <c r="BE226" i="12"/>
  <c r="BI225" i="12"/>
  <c r="BH225" i="12"/>
  <c r="BG225" i="12"/>
  <c r="BF225" i="12"/>
  <c r="T225" i="12"/>
  <c r="T224" i="12"/>
  <c r="R225" i="12"/>
  <c r="R224" i="12"/>
  <c r="P225" i="12"/>
  <c r="P224" i="12"/>
  <c r="BK225" i="12"/>
  <c r="BK224" i="12"/>
  <c r="J224" i="12" s="1"/>
  <c r="J225" i="12"/>
  <c r="BE225" i="12" s="1"/>
  <c r="J72" i="12"/>
  <c r="BI222" i="12"/>
  <c r="BH222" i="12"/>
  <c r="BG222" i="12"/>
  <c r="BF222" i="12"/>
  <c r="T222" i="12"/>
  <c r="R222" i="12"/>
  <c r="P222" i="12"/>
  <c r="BK222" i="12"/>
  <c r="J222" i="12"/>
  <c r="BE222" i="12"/>
  <c r="BI219" i="12"/>
  <c r="BH219" i="12"/>
  <c r="BG219" i="12"/>
  <c r="BF219" i="12"/>
  <c r="T219" i="12"/>
  <c r="R219" i="12"/>
  <c r="P219" i="12"/>
  <c r="BK219" i="12"/>
  <c r="J219" i="12"/>
  <c r="BE219" i="12"/>
  <c r="BI218" i="12"/>
  <c r="BH218" i="12"/>
  <c r="BG218" i="12"/>
  <c r="BF218" i="12"/>
  <c r="T218" i="12"/>
  <c r="R218" i="12"/>
  <c r="P218" i="12"/>
  <c r="BK218" i="12"/>
  <c r="J218" i="12"/>
  <c r="BE218" i="12"/>
  <c r="BI216" i="12"/>
  <c r="BH216" i="12"/>
  <c r="BG216" i="12"/>
  <c r="BF216" i="12"/>
  <c r="T216" i="12"/>
  <c r="R216" i="12"/>
  <c r="P216" i="12"/>
  <c r="BK216" i="12"/>
  <c r="J216" i="12"/>
  <c r="BE216" i="12"/>
  <c r="BI215" i="12"/>
  <c r="BH215" i="12"/>
  <c r="BG215" i="12"/>
  <c r="BF215" i="12"/>
  <c r="T215" i="12"/>
  <c r="R215" i="12"/>
  <c r="P215" i="12"/>
  <c r="BK215" i="12"/>
  <c r="J215" i="12"/>
  <c r="BE215" i="12"/>
  <c r="BI213" i="12"/>
  <c r="BH213" i="12"/>
  <c r="BG213" i="12"/>
  <c r="BF213" i="12"/>
  <c r="T213" i="12"/>
  <c r="R213" i="12"/>
  <c r="P213" i="12"/>
  <c r="BK213" i="12"/>
  <c r="J213" i="12"/>
  <c r="BE213" i="12"/>
  <c r="BI212" i="12"/>
  <c r="BH212" i="12"/>
  <c r="BG212" i="12"/>
  <c r="BF212" i="12"/>
  <c r="T212" i="12"/>
  <c r="T211" i="12"/>
  <c r="T210" i="12" s="1"/>
  <c r="R212" i="12"/>
  <c r="P212" i="12"/>
  <c r="P211" i="12"/>
  <c r="P210" i="12" s="1"/>
  <c r="BK212" i="12"/>
  <c r="J212" i="12"/>
  <c r="BE212" i="12"/>
  <c r="BI209" i="12"/>
  <c r="BH209" i="12"/>
  <c r="BG209" i="12"/>
  <c r="BF209" i="12"/>
  <c r="T209" i="12"/>
  <c r="R209" i="12"/>
  <c r="P209" i="12"/>
  <c r="BK209" i="12"/>
  <c r="J209" i="12"/>
  <c r="BE209" i="12"/>
  <c r="BI208" i="12"/>
  <c r="BH208" i="12"/>
  <c r="BG208" i="12"/>
  <c r="BF208" i="12"/>
  <c r="T208" i="12"/>
  <c r="T207" i="12"/>
  <c r="T206" i="12" s="1"/>
  <c r="R208" i="12"/>
  <c r="R207" i="12" s="1"/>
  <c r="R206" i="12" s="1"/>
  <c r="P208" i="12"/>
  <c r="P207" i="12"/>
  <c r="P206" i="12" s="1"/>
  <c r="BK208" i="12"/>
  <c r="BK207" i="12" s="1"/>
  <c r="BK206" i="12" s="1"/>
  <c r="J206" i="12" s="1"/>
  <c r="J68" i="12" s="1"/>
  <c r="J207" i="12"/>
  <c r="J69" i="12" s="1"/>
  <c r="J208" i="12"/>
  <c r="BE208" i="12"/>
  <c r="BI204" i="12"/>
  <c r="BH204" i="12"/>
  <c r="BG204" i="12"/>
  <c r="BF204" i="12"/>
  <c r="T204" i="12"/>
  <c r="R204" i="12"/>
  <c r="P204" i="12"/>
  <c r="BK204" i="12"/>
  <c r="J204" i="12"/>
  <c r="BE204" i="12"/>
  <c r="BI201" i="12"/>
  <c r="BH201" i="12"/>
  <c r="BG201" i="12"/>
  <c r="BF201" i="12"/>
  <c r="T201" i="12"/>
  <c r="R201" i="12"/>
  <c r="P201" i="12"/>
  <c r="BK201" i="12"/>
  <c r="J201" i="12"/>
  <c r="BE201" i="12"/>
  <c r="BI200" i="12"/>
  <c r="BH200" i="12"/>
  <c r="BG200" i="12"/>
  <c r="BF200" i="12"/>
  <c r="T200" i="12"/>
  <c r="R200" i="12"/>
  <c r="P200" i="12"/>
  <c r="BK200" i="12"/>
  <c r="J200" i="12"/>
  <c r="BE200" i="12"/>
  <c r="BI196" i="12"/>
  <c r="BH196" i="12"/>
  <c r="BG196" i="12"/>
  <c r="BF196" i="12"/>
  <c r="T196" i="12"/>
  <c r="R196" i="12"/>
  <c r="P196" i="12"/>
  <c r="BK196" i="12"/>
  <c r="J196" i="12"/>
  <c r="BE196" i="12"/>
  <c r="BI194" i="12"/>
  <c r="BH194" i="12"/>
  <c r="BG194" i="12"/>
  <c r="BF194" i="12"/>
  <c r="T194" i="12"/>
  <c r="R194" i="12"/>
  <c r="R187" i="12" s="1"/>
  <c r="P194" i="12"/>
  <c r="BK194" i="12"/>
  <c r="J194" i="12"/>
  <c r="BE194" i="12"/>
  <c r="BI190" i="12"/>
  <c r="BH190" i="12"/>
  <c r="BG190" i="12"/>
  <c r="BF190" i="12"/>
  <c r="T190" i="12"/>
  <c r="R190" i="12"/>
  <c r="P190" i="12"/>
  <c r="BK190" i="12"/>
  <c r="BK187" i="12" s="1"/>
  <c r="J187" i="12" s="1"/>
  <c r="J67" i="12" s="1"/>
  <c r="J190" i="12"/>
  <c r="BE190" i="12"/>
  <c r="BI188" i="12"/>
  <c r="BH188" i="12"/>
  <c r="BG188" i="12"/>
  <c r="BF188" i="12"/>
  <c r="T188" i="12"/>
  <c r="T187" i="12"/>
  <c r="R188" i="12"/>
  <c r="P188" i="12"/>
  <c r="P187" i="12"/>
  <c r="BK188" i="12"/>
  <c r="J188" i="12"/>
  <c r="BE188" i="12" s="1"/>
  <c r="BI184" i="12"/>
  <c r="BH184" i="12"/>
  <c r="BG184" i="12"/>
  <c r="BF184" i="12"/>
  <c r="T184" i="12"/>
  <c r="R184" i="12"/>
  <c r="P184" i="12"/>
  <c r="BK184" i="12"/>
  <c r="J184" i="12"/>
  <c r="BE184" i="12"/>
  <c r="BI180" i="12"/>
  <c r="BH180" i="12"/>
  <c r="BG180" i="12"/>
  <c r="BF180" i="12"/>
  <c r="T180" i="12"/>
  <c r="R180" i="12"/>
  <c r="P180" i="12"/>
  <c r="BK180" i="12"/>
  <c r="J180" i="12"/>
  <c r="BE180" i="12"/>
  <c r="BI178" i="12"/>
  <c r="BH178" i="12"/>
  <c r="BG178" i="12"/>
  <c r="BF178" i="12"/>
  <c r="T178" i="12"/>
  <c r="R178" i="12"/>
  <c r="P178" i="12"/>
  <c r="BK178" i="12"/>
  <c r="J178" i="12"/>
  <c r="BE178" i="12"/>
  <c r="BI175" i="12"/>
  <c r="BH175" i="12"/>
  <c r="BG175" i="12"/>
  <c r="BF175" i="12"/>
  <c r="T175" i="12"/>
  <c r="R175" i="12"/>
  <c r="P175" i="12"/>
  <c r="BK175" i="12"/>
  <c r="J175" i="12"/>
  <c r="BE175" i="12"/>
  <c r="BI170" i="12"/>
  <c r="BH170" i="12"/>
  <c r="BG170" i="12"/>
  <c r="BF170" i="12"/>
  <c r="T170" i="12"/>
  <c r="R170" i="12"/>
  <c r="P170" i="12"/>
  <c r="BK170" i="12"/>
  <c r="J170" i="12"/>
  <c r="BE170" i="12"/>
  <c r="BI163" i="12"/>
  <c r="BH163" i="12"/>
  <c r="BG163" i="12"/>
  <c r="BF163" i="12"/>
  <c r="T163" i="12"/>
  <c r="R163" i="12"/>
  <c r="P163" i="12"/>
  <c r="BK163" i="12"/>
  <c r="J163" i="12"/>
  <c r="BE163" i="12"/>
  <c r="BI155" i="12"/>
  <c r="BH155" i="12"/>
  <c r="BG155" i="12"/>
  <c r="BF155" i="12"/>
  <c r="T155" i="12"/>
  <c r="R155" i="12"/>
  <c r="P155" i="12"/>
  <c r="BK155" i="12"/>
  <c r="J155" i="12"/>
  <c r="BE155" i="12"/>
  <c r="BI149" i="12"/>
  <c r="BH149" i="12"/>
  <c r="BG149" i="12"/>
  <c r="BF149" i="12"/>
  <c r="T149" i="12"/>
  <c r="R149" i="12"/>
  <c r="P149" i="12"/>
  <c r="BK149" i="12"/>
  <c r="J149" i="12"/>
  <c r="BE149" i="12"/>
  <c r="BI143" i="12"/>
  <c r="BH143" i="12"/>
  <c r="BG143" i="12"/>
  <c r="BF143" i="12"/>
  <c r="T143" i="12"/>
  <c r="R143" i="12"/>
  <c r="P143" i="12"/>
  <c r="BK143" i="12"/>
  <c r="J143" i="12"/>
  <c r="BE143" i="12"/>
  <c r="BI137" i="12"/>
  <c r="BH137" i="12"/>
  <c r="BG137" i="12"/>
  <c r="BF137" i="12"/>
  <c r="T137" i="12"/>
  <c r="R137" i="12"/>
  <c r="P137" i="12"/>
  <c r="BK137" i="12"/>
  <c r="J137" i="12"/>
  <c r="BE137" i="12"/>
  <c r="BI132" i="12"/>
  <c r="BH132" i="12"/>
  <c r="BG132" i="12"/>
  <c r="BF132" i="12"/>
  <c r="T132" i="12"/>
  <c r="R132" i="12"/>
  <c r="P132" i="12"/>
  <c r="BK132" i="12"/>
  <c r="J132" i="12"/>
  <c r="BE132" i="12"/>
  <c r="BI129" i="12"/>
  <c r="BH129" i="12"/>
  <c r="BG129" i="12"/>
  <c r="BF129" i="12"/>
  <c r="T129" i="12"/>
  <c r="R129" i="12"/>
  <c r="P129" i="12"/>
  <c r="BK129" i="12"/>
  <c r="J129" i="12"/>
  <c r="BE129" i="12"/>
  <c r="BI124" i="12"/>
  <c r="BH124" i="12"/>
  <c r="BG124" i="12"/>
  <c r="BF124" i="12"/>
  <c r="T124" i="12"/>
  <c r="R124" i="12"/>
  <c r="P124" i="12"/>
  <c r="BK124" i="12"/>
  <c r="J124" i="12"/>
  <c r="BE124" i="12"/>
  <c r="BI119" i="12"/>
  <c r="BH119" i="12"/>
  <c r="BG119" i="12"/>
  <c r="BF119" i="12"/>
  <c r="T119" i="12"/>
  <c r="R119" i="12"/>
  <c r="P119" i="12"/>
  <c r="BK119" i="12"/>
  <c r="J119" i="12"/>
  <c r="BE119" i="12"/>
  <c r="BI114" i="12"/>
  <c r="BH114" i="12"/>
  <c r="BG114" i="12"/>
  <c r="BF114" i="12"/>
  <c r="T114" i="12"/>
  <c r="R114" i="12"/>
  <c r="P114" i="12"/>
  <c r="BK114" i="12"/>
  <c r="J114" i="12"/>
  <c r="BE114" i="12"/>
  <c r="BI111" i="12"/>
  <c r="BH111" i="12"/>
  <c r="BG111" i="12"/>
  <c r="BF111" i="12"/>
  <c r="T111" i="12"/>
  <c r="R111" i="12"/>
  <c r="P111" i="12"/>
  <c r="BK111" i="12"/>
  <c r="J111" i="12"/>
  <c r="BE111" i="12"/>
  <c r="BI106" i="12"/>
  <c r="BH106" i="12"/>
  <c r="BG106" i="12"/>
  <c r="BF106" i="12"/>
  <c r="T106" i="12"/>
  <c r="R106" i="12"/>
  <c r="P106" i="12"/>
  <c r="BK106" i="12"/>
  <c r="J106" i="12"/>
  <c r="BE106" i="12"/>
  <c r="BI101" i="12"/>
  <c r="F38" i="12"/>
  <c r="BD65" i="1" s="1"/>
  <c r="BH101" i="12"/>
  <c r="F37" i="12" s="1"/>
  <c r="BC65" i="1" s="1"/>
  <c r="BC64" i="1" s="1"/>
  <c r="AY64" i="1" s="1"/>
  <c r="BG101" i="12"/>
  <c r="F36" i="12"/>
  <c r="BB65" i="1" s="1"/>
  <c r="BF101" i="12"/>
  <c r="T101" i="12"/>
  <c r="T100" i="12"/>
  <c r="T99" i="12" s="1"/>
  <c r="T98" i="12" s="1"/>
  <c r="R101" i="12"/>
  <c r="R100" i="12"/>
  <c r="R99" i="12" s="1"/>
  <c r="P101" i="12"/>
  <c r="P100" i="12"/>
  <c r="P99" i="12" s="1"/>
  <c r="BK101" i="12"/>
  <c r="BK100" i="12" s="1"/>
  <c r="J101" i="12"/>
  <c r="BE101" i="12" s="1"/>
  <c r="J94" i="12"/>
  <c r="F94" i="12"/>
  <c r="F92" i="12"/>
  <c r="E90" i="12"/>
  <c r="J59" i="12"/>
  <c r="F59" i="12"/>
  <c r="F57" i="12"/>
  <c r="E55" i="12"/>
  <c r="J22" i="12"/>
  <c r="E22" i="12"/>
  <c r="J21" i="12"/>
  <c r="J16" i="12"/>
  <c r="E7" i="12"/>
  <c r="E49" i="12" s="1"/>
  <c r="E84" i="12"/>
  <c r="AY63" i="1"/>
  <c r="AX63" i="1"/>
  <c r="BI120" i="11"/>
  <c r="BH120" i="11"/>
  <c r="BG120" i="11"/>
  <c r="BF120" i="11"/>
  <c r="T120" i="11"/>
  <c r="T119" i="11" s="1"/>
  <c r="R120" i="11"/>
  <c r="R119" i="11" s="1"/>
  <c r="P120" i="11"/>
  <c r="P119" i="11" s="1"/>
  <c r="BK120" i="11"/>
  <c r="BK119" i="11" s="1"/>
  <c r="J119" i="11" s="1"/>
  <c r="J65" i="11" s="1"/>
  <c r="J120" i="11"/>
  <c r="BE120" i="11"/>
  <c r="BI115" i="11"/>
  <c r="BH115" i="11"/>
  <c r="BG115" i="11"/>
  <c r="BF115" i="11"/>
  <c r="T115" i="11"/>
  <c r="R115" i="11"/>
  <c r="P115" i="11"/>
  <c r="BK115" i="11"/>
  <c r="J115" i="11"/>
  <c r="BE115" i="11" s="1"/>
  <c r="BI113" i="11"/>
  <c r="BH113" i="11"/>
  <c r="BG113" i="11"/>
  <c r="BF113" i="11"/>
  <c r="T113" i="11"/>
  <c r="R113" i="11"/>
  <c r="P113" i="11"/>
  <c r="BK113" i="11"/>
  <c r="J113" i="11"/>
  <c r="BE113" i="11" s="1"/>
  <c r="BI110" i="11"/>
  <c r="BH110" i="11"/>
  <c r="BG110" i="11"/>
  <c r="BF110" i="11"/>
  <c r="T110" i="11"/>
  <c r="R110" i="11"/>
  <c r="R109" i="11" s="1"/>
  <c r="P110" i="11"/>
  <c r="P109" i="11" s="1"/>
  <c r="BK110" i="11"/>
  <c r="BK109" i="11" s="1"/>
  <c r="J109" i="11"/>
  <c r="J64" i="11" s="1"/>
  <c r="J110" i="11"/>
  <c r="BE110" i="11"/>
  <c r="BI107" i="11"/>
  <c r="BH107" i="11"/>
  <c r="BG107" i="11"/>
  <c r="BF107" i="11"/>
  <c r="T107" i="11"/>
  <c r="R107" i="11"/>
  <c r="P107" i="11"/>
  <c r="BK107" i="11"/>
  <c r="J107" i="11"/>
  <c r="BE107" i="11" s="1"/>
  <c r="BI103" i="11"/>
  <c r="BH103" i="11"/>
  <c r="BG103" i="11"/>
  <c r="BF103" i="11"/>
  <c r="T103" i="11"/>
  <c r="R103" i="11"/>
  <c r="P103" i="11"/>
  <c r="BK103" i="11"/>
  <c r="J103" i="11"/>
  <c r="BE103" i="11" s="1"/>
  <c r="BI99" i="11"/>
  <c r="BH99" i="11"/>
  <c r="BG99" i="11"/>
  <c r="BF99" i="11"/>
  <c r="T99" i="11"/>
  <c r="R99" i="11"/>
  <c r="P99" i="11"/>
  <c r="BK99" i="11"/>
  <c r="J99" i="11"/>
  <c r="BE99" i="11" s="1"/>
  <c r="BI95" i="11"/>
  <c r="BH95" i="11"/>
  <c r="BG95" i="11"/>
  <c r="BF95" i="11"/>
  <c r="T95" i="11"/>
  <c r="T94" i="11" s="1"/>
  <c r="R95" i="11"/>
  <c r="R94" i="11" s="1"/>
  <c r="P95" i="11"/>
  <c r="BK95" i="11"/>
  <c r="BK94" i="11" s="1"/>
  <c r="J94" i="11" s="1"/>
  <c r="J63" i="11" s="1"/>
  <c r="J95" i="11"/>
  <c r="BE95" i="11"/>
  <c r="BI90" i="11"/>
  <c r="BH90" i="11"/>
  <c r="F35" i="11"/>
  <c r="BC63" i="1" s="1"/>
  <c r="BG90" i="11"/>
  <c r="BF90" i="11"/>
  <c r="J33" i="11"/>
  <c r="AW63" i="1" s="1"/>
  <c r="F33" i="11"/>
  <c r="BA63" i="1" s="1"/>
  <c r="T90" i="11"/>
  <c r="T89" i="11" s="1"/>
  <c r="R90" i="11"/>
  <c r="R89" i="11" s="1"/>
  <c r="P90" i="11"/>
  <c r="P89" i="11" s="1"/>
  <c r="BK90" i="11"/>
  <c r="BK89" i="11"/>
  <c r="J89" i="11" s="1"/>
  <c r="J62" i="11" s="1"/>
  <c r="J90" i="11"/>
  <c r="BE90" i="11"/>
  <c r="J83" i="11"/>
  <c r="F83" i="11"/>
  <c r="F81" i="11"/>
  <c r="E79" i="11"/>
  <c r="J55" i="11"/>
  <c r="F55" i="11"/>
  <c r="F53" i="11"/>
  <c r="E51" i="11"/>
  <c r="J20" i="11"/>
  <c r="E20" i="11"/>
  <c r="F56" i="11" s="1"/>
  <c r="F84" i="11"/>
  <c r="J19" i="11"/>
  <c r="J14" i="11"/>
  <c r="J53" i="11" s="1"/>
  <c r="J81" i="11"/>
  <c r="E7" i="11"/>
  <c r="AY62" i="1"/>
  <c r="AX62" i="1"/>
  <c r="BI165" i="10"/>
  <c r="BH165" i="10"/>
  <c r="BG165" i="10"/>
  <c r="BF165" i="10"/>
  <c r="T165" i="10"/>
  <c r="T164" i="10"/>
  <c r="R165" i="10"/>
  <c r="R164" i="10"/>
  <c r="P165" i="10"/>
  <c r="P164" i="10"/>
  <c r="BK165" i="10"/>
  <c r="BK164" i="10"/>
  <c r="J164" i="10" s="1"/>
  <c r="J165" i="10"/>
  <c r="BE165" i="10" s="1"/>
  <c r="J64" i="10"/>
  <c r="BI163" i="10"/>
  <c r="BH163" i="10"/>
  <c r="BG163" i="10"/>
  <c r="BF163" i="10"/>
  <c r="T163" i="10"/>
  <c r="R163" i="10"/>
  <c r="P163" i="10"/>
  <c r="BK163" i="10"/>
  <c r="J163" i="10"/>
  <c r="BE163" i="10"/>
  <c r="BI161" i="10"/>
  <c r="BH161" i="10"/>
  <c r="BG161" i="10"/>
  <c r="BF161" i="10"/>
  <c r="T161" i="10"/>
  <c r="R161" i="10"/>
  <c r="P161" i="10"/>
  <c r="BK161" i="10"/>
  <c r="J161" i="10"/>
  <c r="BE161" i="10"/>
  <c r="BI159" i="10"/>
  <c r="BH159" i="10"/>
  <c r="BG159" i="10"/>
  <c r="BF159" i="10"/>
  <c r="T159" i="10"/>
  <c r="R159" i="10"/>
  <c r="P159" i="10"/>
  <c r="BK159" i="10"/>
  <c r="J159" i="10"/>
  <c r="BE159" i="10"/>
  <c r="BI156" i="10"/>
  <c r="BH156" i="10"/>
  <c r="BG156" i="10"/>
  <c r="BF156" i="10"/>
  <c r="T156" i="10"/>
  <c r="R156" i="10"/>
  <c r="P156" i="10"/>
  <c r="BK156" i="10"/>
  <c r="J156" i="10"/>
  <c r="BE156" i="10"/>
  <c r="BI154" i="10"/>
  <c r="BH154" i="10"/>
  <c r="BG154" i="10"/>
  <c r="BF154" i="10"/>
  <c r="T154" i="10"/>
  <c r="R154" i="10"/>
  <c r="P154" i="10"/>
  <c r="BK154" i="10"/>
  <c r="J154" i="10"/>
  <c r="BE154" i="10"/>
  <c r="BI151" i="10"/>
  <c r="BH151" i="10"/>
  <c r="BG151" i="10"/>
  <c r="BF151" i="10"/>
  <c r="T151" i="10"/>
  <c r="R151" i="10"/>
  <c r="P151" i="10"/>
  <c r="BK151" i="10"/>
  <c r="J151" i="10"/>
  <c r="BE151" i="10"/>
  <c r="BI150" i="10"/>
  <c r="BH150" i="10"/>
  <c r="BG150" i="10"/>
  <c r="BF150" i="10"/>
  <c r="T150" i="10"/>
  <c r="R150" i="10"/>
  <c r="P150" i="10"/>
  <c r="BK150" i="10"/>
  <c r="J150" i="10"/>
  <c r="BE150" i="10"/>
  <c r="BI146" i="10"/>
  <c r="BH146" i="10"/>
  <c r="BG146" i="10"/>
  <c r="BF146" i="10"/>
  <c r="T146" i="10"/>
  <c r="R146" i="10"/>
  <c r="P146" i="10"/>
  <c r="BK146" i="10"/>
  <c r="J146" i="10"/>
  <c r="BE146" i="10"/>
  <c r="BI143" i="10"/>
  <c r="BH143" i="10"/>
  <c r="BG143" i="10"/>
  <c r="BF143" i="10"/>
  <c r="T143" i="10"/>
  <c r="R143" i="10"/>
  <c r="P143" i="10"/>
  <c r="BK143" i="10"/>
  <c r="J143" i="10"/>
  <c r="BE143" i="10"/>
  <c r="BI139" i="10"/>
  <c r="BH139" i="10"/>
  <c r="BG139" i="10"/>
  <c r="BF139" i="10"/>
  <c r="T139" i="10"/>
  <c r="R139" i="10"/>
  <c r="P139" i="10"/>
  <c r="BK139" i="10"/>
  <c r="J139" i="10"/>
  <c r="BE139" i="10"/>
  <c r="BI136" i="10"/>
  <c r="BH136" i="10"/>
  <c r="BG136" i="10"/>
  <c r="BF136" i="10"/>
  <c r="T136" i="10"/>
  <c r="R136" i="10"/>
  <c r="P136" i="10"/>
  <c r="BK136" i="10"/>
  <c r="J136" i="10"/>
  <c r="BE136" i="10"/>
  <c r="BI132" i="10"/>
  <c r="BH132" i="10"/>
  <c r="BG132" i="10"/>
  <c r="BF132" i="10"/>
  <c r="T132" i="10"/>
  <c r="R132" i="10"/>
  <c r="P132" i="10"/>
  <c r="BK132" i="10"/>
  <c r="J132" i="10"/>
  <c r="BE132" i="10"/>
  <c r="BI131" i="10"/>
  <c r="BH131" i="10"/>
  <c r="BG131" i="10"/>
  <c r="BF131" i="10"/>
  <c r="T131" i="10"/>
  <c r="R131" i="10"/>
  <c r="P131" i="10"/>
  <c r="BK131" i="10"/>
  <c r="J131" i="10"/>
  <c r="BE131" i="10"/>
  <c r="BI123" i="10"/>
  <c r="BH123" i="10"/>
  <c r="BG123" i="10"/>
  <c r="BF123" i="10"/>
  <c r="T123" i="10"/>
  <c r="R123" i="10"/>
  <c r="P123" i="10"/>
  <c r="BK123" i="10"/>
  <c r="J123" i="10"/>
  <c r="BE123" i="10"/>
  <c r="BI115" i="10"/>
  <c r="BH115" i="10"/>
  <c r="BG115" i="10"/>
  <c r="BF115" i="10"/>
  <c r="T115" i="10"/>
  <c r="T114" i="10"/>
  <c r="R115" i="10"/>
  <c r="R114" i="10"/>
  <c r="P115" i="10"/>
  <c r="P114" i="10"/>
  <c r="BK115" i="10"/>
  <c r="BK114" i="10"/>
  <c r="J114" i="10" s="1"/>
  <c r="J63" i="10" s="1"/>
  <c r="J115" i="10"/>
  <c r="BE115" i="10" s="1"/>
  <c r="BI113" i="10"/>
  <c r="BH113" i="10"/>
  <c r="BG113" i="10"/>
  <c r="BF113" i="10"/>
  <c r="T113" i="10"/>
  <c r="R113" i="10"/>
  <c r="P113" i="10"/>
  <c r="BK113" i="10"/>
  <c r="J113" i="10"/>
  <c r="BE113" i="10"/>
  <c r="BI110" i="10"/>
  <c r="BH110" i="10"/>
  <c r="BG110" i="10"/>
  <c r="BF110" i="10"/>
  <c r="T110" i="10"/>
  <c r="R110" i="10"/>
  <c r="P110" i="10"/>
  <c r="BK110" i="10"/>
  <c r="J110" i="10"/>
  <c r="BE110" i="10"/>
  <c r="BI105" i="10"/>
  <c r="BH105" i="10"/>
  <c r="BG105" i="10"/>
  <c r="BF105" i="10"/>
  <c r="T105" i="10"/>
  <c r="R105" i="10"/>
  <c r="P105" i="10"/>
  <c r="BK105" i="10"/>
  <c r="J105" i="10"/>
  <c r="BE105" i="10"/>
  <c r="BI98" i="10"/>
  <c r="BH98" i="10"/>
  <c r="BG98" i="10"/>
  <c r="BF98" i="10"/>
  <c r="T98" i="10"/>
  <c r="R98" i="10"/>
  <c r="P98" i="10"/>
  <c r="BK98" i="10"/>
  <c r="J98" i="10"/>
  <c r="BE98" i="10"/>
  <c r="BI95" i="10"/>
  <c r="BH95" i="10"/>
  <c r="BG95" i="10"/>
  <c r="BF95" i="10"/>
  <c r="T95" i="10"/>
  <c r="R95" i="10"/>
  <c r="P95" i="10"/>
  <c r="BK95" i="10"/>
  <c r="J95" i="10"/>
  <c r="BE95" i="10"/>
  <c r="BI92" i="10"/>
  <c r="BH92" i="10"/>
  <c r="BG92" i="10"/>
  <c r="BF92" i="10"/>
  <c r="T92" i="10"/>
  <c r="R92" i="10"/>
  <c r="P92" i="10"/>
  <c r="BK92" i="10"/>
  <c r="J92" i="10"/>
  <c r="BE92" i="10"/>
  <c r="BI89" i="10"/>
  <c r="F36" i="10"/>
  <c r="BD62" i="1" s="1"/>
  <c r="BH89" i="10"/>
  <c r="F35" i="10" s="1"/>
  <c r="BC62" i="1" s="1"/>
  <c r="BG89" i="10"/>
  <c r="F34" i="10"/>
  <c r="BB62" i="1" s="1"/>
  <c r="BF89" i="10"/>
  <c r="F33" i="10" s="1"/>
  <c r="BA62" i="1" s="1"/>
  <c r="T89" i="10"/>
  <c r="T88" i="10"/>
  <c r="T87" i="10" s="1"/>
  <c r="T86" i="10" s="1"/>
  <c r="R89" i="10"/>
  <c r="R88" i="10"/>
  <c r="R87" i="10" s="1"/>
  <c r="R86" i="10" s="1"/>
  <c r="P89" i="10"/>
  <c r="P88" i="10"/>
  <c r="P87" i="10" s="1"/>
  <c r="P86" i="10" s="1"/>
  <c r="AU62" i="1" s="1"/>
  <c r="BK89" i="10"/>
  <c r="BK88" i="10" s="1"/>
  <c r="J89" i="10"/>
  <c r="BE89" i="10" s="1"/>
  <c r="J32" i="10" s="1"/>
  <c r="AV62" i="1" s="1"/>
  <c r="J82" i="10"/>
  <c r="F82" i="10"/>
  <c r="F80" i="10"/>
  <c r="E78" i="10"/>
  <c r="J55" i="10"/>
  <c r="F55" i="10"/>
  <c r="F53" i="10"/>
  <c r="E51" i="10"/>
  <c r="J20" i="10"/>
  <c r="E20" i="10"/>
  <c r="J19" i="10"/>
  <c r="J14" i="10"/>
  <c r="E7" i="10"/>
  <c r="E47" i="10" s="1"/>
  <c r="E74" i="10"/>
  <c r="AY61" i="1"/>
  <c r="AX61" i="1"/>
  <c r="BI369" i="9"/>
  <c r="BH369" i="9"/>
  <c r="BG369" i="9"/>
  <c r="BF369" i="9"/>
  <c r="T369" i="9"/>
  <c r="T368" i="9" s="1"/>
  <c r="R369" i="9"/>
  <c r="R368" i="9" s="1"/>
  <c r="P369" i="9"/>
  <c r="P368" i="9" s="1"/>
  <c r="BK369" i="9"/>
  <c r="BK368" i="9" s="1"/>
  <c r="J369" i="9"/>
  <c r="BE369" i="9"/>
  <c r="BI367" i="9"/>
  <c r="BH367" i="9"/>
  <c r="BG367" i="9"/>
  <c r="BF367" i="9"/>
  <c r="T367" i="9"/>
  <c r="T366" i="9" s="1"/>
  <c r="T365" i="9" s="1"/>
  <c r="R367" i="9"/>
  <c r="R366" i="9"/>
  <c r="R365" i="9" s="1"/>
  <c r="P367" i="9"/>
  <c r="P366" i="9" s="1"/>
  <c r="P365" i="9"/>
  <c r="BK367" i="9"/>
  <c r="BK366" i="9"/>
  <c r="J366" i="9" s="1"/>
  <c r="J69" i="9" s="1"/>
  <c r="J367" i="9"/>
  <c r="BE367" i="9" s="1"/>
  <c r="BI364" i="9"/>
  <c r="BH364" i="9"/>
  <c r="BG364" i="9"/>
  <c r="BF364" i="9"/>
  <c r="T364" i="9"/>
  <c r="T363" i="9" s="1"/>
  <c r="R364" i="9"/>
  <c r="R363" i="9" s="1"/>
  <c r="P364" i="9"/>
  <c r="P363" i="9" s="1"/>
  <c r="BK364" i="9"/>
  <c r="BK363" i="9" s="1"/>
  <c r="J363" i="9" s="1"/>
  <c r="J67" i="9" s="1"/>
  <c r="J364" i="9"/>
  <c r="BE364" i="9"/>
  <c r="BI360" i="9"/>
  <c r="BH360" i="9"/>
  <c r="BG360" i="9"/>
  <c r="BF360" i="9"/>
  <c r="T360" i="9"/>
  <c r="R360" i="9"/>
  <c r="P360" i="9"/>
  <c r="BK360" i="9"/>
  <c r="J360" i="9"/>
  <c r="BE360" i="9" s="1"/>
  <c r="BI359" i="9"/>
  <c r="BH359" i="9"/>
  <c r="BG359" i="9"/>
  <c r="BF359" i="9"/>
  <c r="T359" i="9"/>
  <c r="R359" i="9"/>
  <c r="P359" i="9"/>
  <c r="BK359" i="9"/>
  <c r="J359" i="9"/>
  <c r="BE359" i="9" s="1"/>
  <c r="BI358" i="9"/>
  <c r="BH358" i="9"/>
  <c r="BG358" i="9"/>
  <c r="BF358" i="9"/>
  <c r="T358" i="9"/>
  <c r="T357" i="9" s="1"/>
  <c r="R358" i="9"/>
  <c r="R357" i="9" s="1"/>
  <c r="P358" i="9"/>
  <c r="P357" i="9" s="1"/>
  <c r="BK358" i="9"/>
  <c r="BK357" i="9" s="1"/>
  <c r="J357" i="9" s="1"/>
  <c r="J66" i="9" s="1"/>
  <c r="J358" i="9"/>
  <c r="BE358" i="9"/>
  <c r="BI354" i="9"/>
  <c r="BH354" i="9"/>
  <c r="BG354" i="9"/>
  <c r="BF354" i="9"/>
  <c r="T354" i="9"/>
  <c r="R354" i="9"/>
  <c r="P354" i="9"/>
  <c r="BK354" i="9"/>
  <c r="J354" i="9"/>
  <c r="BE354" i="9" s="1"/>
  <c r="BI351" i="9"/>
  <c r="BH351" i="9"/>
  <c r="BG351" i="9"/>
  <c r="BF351" i="9"/>
  <c r="T351" i="9"/>
  <c r="R351" i="9"/>
  <c r="P351" i="9"/>
  <c r="BK351" i="9"/>
  <c r="J351" i="9"/>
  <c r="BE351" i="9" s="1"/>
  <c r="BI348" i="9"/>
  <c r="BH348" i="9"/>
  <c r="BG348" i="9"/>
  <c r="BF348" i="9"/>
  <c r="T348" i="9"/>
  <c r="R348" i="9"/>
  <c r="P348" i="9"/>
  <c r="BK348" i="9"/>
  <c r="J348" i="9"/>
  <c r="BE348" i="9" s="1"/>
  <c r="BI345" i="9"/>
  <c r="BH345" i="9"/>
  <c r="BG345" i="9"/>
  <c r="BF345" i="9"/>
  <c r="T345" i="9"/>
  <c r="R345" i="9"/>
  <c r="P345" i="9"/>
  <c r="BK345" i="9"/>
  <c r="J345" i="9"/>
  <c r="BE345" i="9" s="1"/>
  <c r="BI343" i="9"/>
  <c r="BH343" i="9"/>
  <c r="BG343" i="9"/>
  <c r="BF343" i="9"/>
  <c r="T343" i="9"/>
  <c r="R343" i="9"/>
  <c r="P343" i="9"/>
  <c r="BK343" i="9"/>
  <c r="J343" i="9"/>
  <c r="BE343" i="9" s="1"/>
  <c r="BI340" i="9"/>
  <c r="BH340" i="9"/>
  <c r="BG340" i="9"/>
  <c r="BF340" i="9"/>
  <c r="T340" i="9"/>
  <c r="R340" i="9"/>
  <c r="P340" i="9"/>
  <c r="BK340" i="9"/>
  <c r="J340" i="9"/>
  <c r="BE340" i="9" s="1"/>
  <c r="BI337" i="9"/>
  <c r="BH337" i="9"/>
  <c r="BG337" i="9"/>
  <c r="BF337" i="9"/>
  <c r="T337" i="9"/>
  <c r="T336" i="9" s="1"/>
  <c r="R337" i="9"/>
  <c r="R336" i="9" s="1"/>
  <c r="P337" i="9"/>
  <c r="P336" i="9" s="1"/>
  <c r="BK337" i="9"/>
  <c r="BK336" i="9" s="1"/>
  <c r="J336" i="9" s="1"/>
  <c r="J65" i="9" s="1"/>
  <c r="J337" i="9"/>
  <c r="BE337" i="9"/>
  <c r="BI335" i="9"/>
  <c r="BH335" i="9"/>
  <c r="BG335" i="9"/>
  <c r="BF335" i="9"/>
  <c r="T335" i="9"/>
  <c r="R335" i="9"/>
  <c r="P335" i="9"/>
  <c r="BK335" i="9"/>
  <c r="J335" i="9"/>
  <c r="BE335" i="9" s="1"/>
  <c r="BI328" i="9"/>
  <c r="BH328" i="9"/>
  <c r="BG328" i="9"/>
  <c r="BF328" i="9"/>
  <c r="T328" i="9"/>
  <c r="R328" i="9"/>
  <c r="P328" i="9"/>
  <c r="BK328" i="9"/>
  <c r="J328" i="9"/>
  <c r="BE328" i="9" s="1"/>
  <c r="BI325" i="9"/>
  <c r="BH325" i="9"/>
  <c r="BG325" i="9"/>
  <c r="BF325" i="9"/>
  <c r="T325" i="9"/>
  <c r="R325" i="9"/>
  <c r="P325" i="9"/>
  <c r="BK325" i="9"/>
  <c r="J325" i="9"/>
  <c r="BE325" i="9" s="1"/>
  <c r="BI317" i="9"/>
  <c r="BH317" i="9"/>
  <c r="BG317" i="9"/>
  <c r="BF317" i="9"/>
  <c r="T317" i="9"/>
  <c r="R317" i="9"/>
  <c r="P317" i="9"/>
  <c r="BK317" i="9"/>
  <c r="J317" i="9"/>
  <c r="BE317" i="9" s="1"/>
  <c r="BI315" i="9"/>
  <c r="BH315" i="9"/>
  <c r="BG315" i="9"/>
  <c r="BF315" i="9"/>
  <c r="T315" i="9"/>
  <c r="R315" i="9"/>
  <c r="P315" i="9"/>
  <c r="BK315" i="9"/>
  <c r="J315" i="9"/>
  <c r="BE315" i="9" s="1"/>
  <c r="BI312" i="9"/>
  <c r="BH312" i="9"/>
  <c r="BG312" i="9"/>
  <c r="BF312" i="9"/>
  <c r="T312" i="9"/>
  <c r="R312" i="9"/>
  <c r="P312" i="9"/>
  <c r="BK312" i="9"/>
  <c r="J312" i="9"/>
  <c r="BE312" i="9" s="1"/>
  <c r="BI311" i="9"/>
  <c r="BH311" i="9"/>
  <c r="BG311" i="9"/>
  <c r="BF311" i="9"/>
  <c r="T311" i="9"/>
  <c r="R311" i="9"/>
  <c r="P311" i="9"/>
  <c r="BK311" i="9"/>
  <c r="J311" i="9"/>
  <c r="BE311" i="9" s="1"/>
  <c r="BI310" i="9"/>
  <c r="BH310" i="9"/>
  <c r="BG310" i="9"/>
  <c r="BF310" i="9"/>
  <c r="T310" i="9"/>
  <c r="R310" i="9"/>
  <c r="P310" i="9"/>
  <c r="BK310" i="9"/>
  <c r="J310" i="9"/>
  <c r="BE310" i="9" s="1"/>
  <c r="BI308" i="9"/>
  <c r="BH308" i="9"/>
  <c r="BG308" i="9"/>
  <c r="BF308" i="9"/>
  <c r="T308" i="9"/>
  <c r="R308" i="9"/>
  <c r="P308" i="9"/>
  <c r="BK308" i="9"/>
  <c r="J308" i="9"/>
  <c r="BE308" i="9" s="1"/>
  <c r="BI304" i="9"/>
  <c r="BH304" i="9"/>
  <c r="BG304" i="9"/>
  <c r="BF304" i="9"/>
  <c r="T304" i="9"/>
  <c r="R304" i="9"/>
  <c r="P304" i="9"/>
  <c r="BK304" i="9"/>
  <c r="J304" i="9"/>
  <c r="BE304" i="9" s="1"/>
  <c r="BI301" i="9"/>
  <c r="BH301" i="9"/>
  <c r="BG301" i="9"/>
  <c r="BF301" i="9"/>
  <c r="T301" i="9"/>
  <c r="R301" i="9"/>
  <c r="P301" i="9"/>
  <c r="BK301" i="9"/>
  <c r="J301" i="9"/>
  <c r="BE301" i="9" s="1"/>
  <c r="BI298" i="9"/>
  <c r="BH298" i="9"/>
  <c r="BG298" i="9"/>
  <c r="BF298" i="9"/>
  <c r="T298" i="9"/>
  <c r="R298" i="9"/>
  <c r="P298" i="9"/>
  <c r="BK298" i="9"/>
  <c r="J298" i="9"/>
  <c r="BE298" i="9" s="1"/>
  <c r="BI296" i="9"/>
  <c r="BH296" i="9"/>
  <c r="BG296" i="9"/>
  <c r="BF296" i="9"/>
  <c r="T296" i="9"/>
  <c r="R296" i="9"/>
  <c r="P296" i="9"/>
  <c r="BK296" i="9"/>
  <c r="J296" i="9"/>
  <c r="BE296" i="9" s="1"/>
  <c r="BI293" i="9"/>
  <c r="BH293" i="9"/>
  <c r="BG293" i="9"/>
  <c r="BF293" i="9"/>
  <c r="T293" i="9"/>
  <c r="R293" i="9"/>
  <c r="P293" i="9"/>
  <c r="BK293" i="9"/>
  <c r="J293" i="9"/>
  <c r="BE293" i="9" s="1"/>
  <c r="BI291" i="9"/>
  <c r="BH291" i="9"/>
  <c r="BG291" i="9"/>
  <c r="BF291" i="9"/>
  <c r="T291" i="9"/>
  <c r="R291" i="9"/>
  <c r="P291" i="9"/>
  <c r="BK291" i="9"/>
  <c r="J291" i="9"/>
  <c r="BE291" i="9" s="1"/>
  <c r="BI288" i="9"/>
  <c r="BH288" i="9"/>
  <c r="BG288" i="9"/>
  <c r="BF288" i="9"/>
  <c r="T288" i="9"/>
  <c r="T287" i="9" s="1"/>
  <c r="R288" i="9"/>
  <c r="R287" i="9" s="1"/>
  <c r="P288" i="9"/>
  <c r="BK288" i="9"/>
  <c r="BK287" i="9" s="1"/>
  <c r="J287" i="9" s="1"/>
  <c r="J64" i="9" s="1"/>
  <c r="J288" i="9"/>
  <c r="BE288" i="9"/>
  <c r="BI285" i="9"/>
  <c r="BH285" i="9"/>
  <c r="BG285" i="9"/>
  <c r="BF285" i="9"/>
  <c r="T285" i="9"/>
  <c r="R285" i="9"/>
  <c r="P285" i="9"/>
  <c r="BK285" i="9"/>
  <c r="J285" i="9"/>
  <c r="BE285" i="9" s="1"/>
  <c r="BI282" i="9"/>
  <c r="BH282" i="9"/>
  <c r="BG282" i="9"/>
  <c r="BF282" i="9"/>
  <c r="T282" i="9"/>
  <c r="R282" i="9"/>
  <c r="P282" i="9"/>
  <c r="BK282" i="9"/>
  <c r="J282" i="9"/>
  <c r="BE282" i="9" s="1"/>
  <c r="BI279" i="9"/>
  <c r="BH279" i="9"/>
  <c r="BG279" i="9"/>
  <c r="BF279" i="9"/>
  <c r="T279" i="9"/>
  <c r="R279" i="9"/>
  <c r="P279" i="9"/>
  <c r="BK279" i="9"/>
  <c r="J279" i="9"/>
  <c r="BE279" i="9" s="1"/>
  <c r="BI276" i="9"/>
  <c r="BH276" i="9"/>
  <c r="BG276" i="9"/>
  <c r="BF276" i="9"/>
  <c r="T276" i="9"/>
  <c r="R276" i="9"/>
  <c r="P276" i="9"/>
  <c r="BK276" i="9"/>
  <c r="J276" i="9"/>
  <c r="BE276" i="9" s="1"/>
  <c r="BI273" i="9"/>
  <c r="BH273" i="9"/>
  <c r="BG273" i="9"/>
  <c r="BF273" i="9"/>
  <c r="T273" i="9"/>
  <c r="R273" i="9"/>
  <c r="P273" i="9"/>
  <c r="BK273" i="9"/>
  <c r="J273" i="9"/>
  <c r="BE273" i="9" s="1"/>
  <c r="BI270" i="9"/>
  <c r="BH270" i="9"/>
  <c r="BG270" i="9"/>
  <c r="BF270" i="9"/>
  <c r="T270" i="9"/>
  <c r="R270" i="9"/>
  <c r="P270" i="9"/>
  <c r="BK270" i="9"/>
  <c r="J270" i="9"/>
  <c r="BE270" i="9" s="1"/>
  <c r="BI266" i="9"/>
  <c r="BH266" i="9"/>
  <c r="BG266" i="9"/>
  <c r="BF266" i="9"/>
  <c r="T266" i="9"/>
  <c r="R266" i="9"/>
  <c r="P266" i="9"/>
  <c r="BK266" i="9"/>
  <c r="J266" i="9"/>
  <c r="BE266" i="9" s="1"/>
  <c r="BI263" i="9"/>
  <c r="BH263" i="9"/>
  <c r="BG263" i="9"/>
  <c r="BF263" i="9"/>
  <c r="T263" i="9"/>
  <c r="R263" i="9"/>
  <c r="R262" i="9" s="1"/>
  <c r="P263" i="9"/>
  <c r="BK263" i="9"/>
  <c r="BK262" i="9" s="1"/>
  <c r="J262" i="9" s="1"/>
  <c r="J63" i="9" s="1"/>
  <c r="J263" i="9"/>
  <c r="BE263" i="9"/>
  <c r="BI260" i="9"/>
  <c r="BH260" i="9"/>
  <c r="BG260" i="9"/>
  <c r="BF260" i="9"/>
  <c r="T260" i="9"/>
  <c r="R260" i="9"/>
  <c r="P260" i="9"/>
  <c r="BK260" i="9"/>
  <c r="J260" i="9"/>
  <c r="BE260" i="9" s="1"/>
  <c r="BI243" i="9"/>
  <c r="BH243" i="9"/>
  <c r="BG243" i="9"/>
  <c r="BF243" i="9"/>
  <c r="T243" i="9"/>
  <c r="R243" i="9"/>
  <c r="P243" i="9"/>
  <c r="BK243" i="9"/>
  <c r="J243" i="9"/>
  <c r="BE243" i="9" s="1"/>
  <c r="BI237" i="9"/>
  <c r="BH237" i="9"/>
  <c r="BG237" i="9"/>
  <c r="BF237" i="9"/>
  <c r="T237" i="9"/>
  <c r="R237" i="9"/>
  <c r="P237" i="9"/>
  <c r="BK237" i="9"/>
  <c r="J237" i="9"/>
  <c r="BE237" i="9" s="1"/>
  <c r="BI234" i="9"/>
  <c r="BH234" i="9"/>
  <c r="BG234" i="9"/>
  <c r="BF234" i="9"/>
  <c r="T234" i="9"/>
  <c r="R234" i="9"/>
  <c r="P234" i="9"/>
  <c r="BK234" i="9"/>
  <c r="J234" i="9"/>
  <c r="BE234" i="9" s="1"/>
  <c r="BI229" i="9"/>
  <c r="BH229" i="9"/>
  <c r="BG229" i="9"/>
  <c r="BF229" i="9"/>
  <c r="T229" i="9"/>
  <c r="R229" i="9"/>
  <c r="P229" i="9"/>
  <c r="BK229" i="9"/>
  <c r="J229" i="9"/>
  <c r="BE229" i="9" s="1"/>
  <c r="BI224" i="9"/>
  <c r="BH224" i="9"/>
  <c r="BG224" i="9"/>
  <c r="BF224" i="9"/>
  <c r="T224" i="9"/>
  <c r="R224" i="9"/>
  <c r="P224" i="9"/>
  <c r="BK224" i="9"/>
  <c r="J224" i="9"/>
  <c r="BE224" i="9" s="1"/>
  <c r="BI215" i="9"/>
  <c r="BH215" i="9"/>
  <c r="BG215" i="9"/>
  <c r="BF215" i="9"/>
  <c r="T215" i="9"/>
  <c r="R215" i="9"/>
  <c r="P215" i="9"/>
  <c r="BK215" i="9"/>
  <c r="J215" i="9"/>
  <c r="BE215" i="9" s="1"/>
  <c r="BI212" i="9"/>
  <c r="BH212" i="9"/>
  <c r="BG212" i="9"/>
  <c r="BF212" i="9"/>
  <c r="T212" i="9"/>
  <c r="R212" i="9"/>
  <c r="P212" i="9"/>
  <c r="BK212" i="9"/>
  <c r="J212" i="9"/>
  <c r="BE212" i="9" s="1"/>
  <c r="BI206" i="9"/>
  <c r="BH206" i="9"/>
  <c r="BG206" i="9"/>
  <c r="BF206" i="9"/>
  <c r="T206" i="9"/>
  <c r="R206" i="9"/>
  <c r="P206" i="9"/>
  <c r="BK206" i="9"/>
  <c r="J206" i="9"/>
  <c r="BE206" i="9" s="1"/>
  <c r="BI202" i="9"/>
  <c r="BH202" i="9"/>
  <c r="BG202" i="9"/>
  <c r="BF202" i="9"/>
  <c r="T202" i="9"/>
  <c r="R202" i="9"/>
  <c r="P202" i="9"/>
  <c r="BK202" i="9"/>
  <c r="J202" i="9"/>
  <c r="BE202" i="9" s="1"/>
  <c r="BI194" i="9"/>
  <c r="BH194" i="9"/>
  <c r="BG194" i="9"/>
  <c r="BF194" i="9"/>
  <c r="T194" i="9"/>
  <c r="R194" i="9"/>
  <c r="P194" i="9"/>
  <c r="BK194" i="9"/>
  <c r="J194" i="9"/>
  <c r="BE194" i="9" s="1"/>
  <c r="BI193" i="9"/>
  <c r="BH193" i="9"/>
  <c r="BG193" i="9"/>
  <c r="BF193" i="9"/>
  <c r="T193" i="9"/>
  <c r="R193" i="9"/>
  <c r="P193" i="9"/>
  <c r="BK193" i="9"/>
  <c r="J193" i="9"/>
  <c r="BE193" i="9" s="1"/>
  <c r="BI187" i="9"/>
  <c r="BH187" i="9"/>
  <c r="BG187" i="9"/>
  <c r="BF187" i="9"/>
  <c r="T187" i="9"/>
  <c r="R187" i="9"/>
  <c r="P187" i="9"/>
  <c r="BK187" i="9"/>
  <c r="J187" i="9"/>
  <c r="BE187" i="9" s="1"/>
  <c r="BI184" i="9"/>
  <c r="BH184" i="9"/>
  <c r="BG184" i="9"/>
  <c r="BF184" i="9"/>
  <c r="T184" i="9"/>
  <c r="R184" i="9"/>
  <c r="P184" i="9"/>
  <c r="BK184" i="9"/>
  <c r="J184" i="9"/>
  <c r="BE184" i="9" s="1"/>
  <c r="BI177" i="9"/>
  <c r="BH177" i="9"/>
  <c r="BG177" i="9"/>
  <c r="BF177" i="9"/>
  <c r="T177" i="9"/>
  <c r="R177" i="9"/>
  <c r="P177" i="9"/>
  <c r="BK177" i="9"/>
  <c r="J177" i="9"/>
  <c r="BE177" i="9" s="1"/>
  <c r="BI176" i="9"/>
  <c r="BH176" i="9"/>
  <c r="BG176" i="9"/>
  <c r="BF176" i="9"/>
  <c r="T176" i="9"/>
  <c r="R176" i="9"/>
  <c r="P176" i="9"/>
  <c r="BK176" i="9"/>
  <c r="J176" i="9"/>
  <c r="BE176" i="9" s="1"/>
  <c r="BI173" i="9"/>
  <c r="BH173" i="9"/>
  <c r="BG173" i="9"/>
  <c r="BF173" i="9"/>
  <c r="T173" i="9"/>
  <c r="R173" i="9"/>
  <c r="P173" i="9"/>
  <c r="BK173" i="9"/>
  <c r="J173" i="9"/>
  <c r="BE173" i="9" s="1"/>
  <c r="BI167" i="9"/>
  <c r="BH167" i="9"/>
  <c r="BG167" i="9"/>
  <c r="BF167" i="9"/>
  <c r="J33" i="9" s="1"/>
  <c r="AW61" i="1" s="1"/>
  <c r="T167" i="9"/>
  <c r="R167" i="9"/>
  <c r="P167" i="9"/>
  <c r="BK167" i="9"/>
  <c r="BK94" i="9" s="1"/>
  <c r="J167" i="9"/>
  <c r="BE167" i="9" s="1"/>
  <c r="BI163" i="9"/>
  <c r="BH163" i="9"/>
  <c r="BG163" i="9"/>
  <c r="BF163" i="9"/>
  <c r="T163" i="9"/>
  <c r="R163" i="9"/>
  <c r="P163" i="9"/>
  <c r="BK163" i="9"/>
  <c r="J163" i="9"/>
  <c r="BE163" i="9" s="1"/>
  <c r="BI152" i="9"/>
  <c r="BH152" i="9"/>
  <c r="BG152" i="9"/>
  <c r="BF152" i="9"/>
  <c r="T152" i="9"/>
  <c r="R152" i="9"/>
  <c r="P152" i="9"/>
  <c r="BK152" i="9"/>
  <c r="J152" i="9"/>
  <c r="BE152" i="9" s="1"/>
  <c r="BI141" i="9"/>
  <c r="BH141" i="9"/>
  <c r="BG141" i="9"/>
  <c r="BF141" i="9"/>
  <c r="T141" i="9"/>
  <c r="R141" i="9"/>
  <c r="P141" i="9"/>
  <c r="BK141" i="9"/>
  <c r="J141" i="9"/>
  <c r="BE141" i="9" s="1"/>
  <c r="BI134" i="9"/>
  <c r="BH134" i="9"/>
  <c r="BG134" i="9"/>
  <c r="BF134" i="9"/>
  <c r="T134" i="9"/>
  <c r="R134" i="9"/>
  <c r="P134" i="9"/>
  <c r="BK134" i="9"/>
  <c r="J134" i="9"/>
  <c r="BE134" i="9" s="1"/>
  <c r="BI131" i="9"/>
  <c r="BH131" i="9"/>
  <c r="BG131" i="9"/>
  <c r="BF131" i="9"/>
  <c r="T131" i="9"/>
  <c r="R131" i="9"/>
  <c r="P131" i="9"/>
  <c r="BK131" i="9"/>
  <c r="J131" i="9"/>
  <c r="BE131" i="9" s="1"/>
  <c r="BI124" i="9"/>
  <c r="BH124" i="9"/>
  <c r="BG124" i="9"/>
  <c r="BF124" i="9"/>
  <c r="T124" i="9"/>
  <c r="R124" i="9"/>
  <c r="P124" i="9"/>
  <c r="BK124" i="9"/>
  <c r="J124" i="9"/>
  <c r="BE124" i="9" s="1"/>
  <c r="BI121" i="9"/>
  <c r="BH121" i="9"/>
  <c r="BG121" i="9"/>
  <c r="BF121" i="9"/>
  <c r="T121" i="9"/>
  <c r="R121" i="9"/>
  <c r="P121" i="9"/>
  <c r="BK121" i="9"/>
  <c r="J121" i="9"/>
  <c r="BE121" i="9" s="1"/>
  <c r="BI113" i="9"/>
  <c r="BH113" i="9"/>
  <c r="BG113" i="9"/>
  <c r="BF113" i="9"/>
  <c r="T113" i="9"/>
  <c r="R113" i="9"/>
  <c r="P113" i="9"/>
  <c r="BK113" i="9"/>
  <c r="J113" i="9"/>
  <c r="BE113" i="9" s="1"/>
  <c r="BI104" i="9"/>
  <c r="BH104" i="9"/>
  <c r="BG104" i="9"/>
  <c r="BF104" i="9"/>
  <c r="T104" i="9"/>
  <c r="R104" i="9"/>
  <c r="P104" i="9"/>
  <c r="BK104" i="9"/>
  <c r="J104" i="9"/>
  <c r="BE104" i="9" s="1"/>
  <c r="BI99" i="9"/>
  <c r="BH99" i="9"/>
  <c r="BG99" i="9"/>
  <c r="BF99" i="9"/>
  <c r="T99" i="9"/>
  <c r="R99" i="9"/>
  <c r="P99" i="9"/>
  <c r="BK99" i="9"/>
  <c r="J99" i="9"/>
  <c r="BE99" i="9" s="1"/>
  <c r="BI98" i="9"/>
  <c r="BH98" i="9"/>
  <c r="BG98" i="9"/>
  <c r="BF98" i="9"/>
  <c r="T98" i="9"/>
  <c r="R98" i="9"/>
  <c r="P98" i="9"/>
  <c r="BK98" i="9"/>
  <c r="J98" i="9"/>
  <c r="BE98" i="9" s="1"/>
  <c r="BI95" i="9"/>
  <c r="BH95" i="9"/>
  <c r="F35" i="9"/>
  <c r="BC61" i="1" s="1"/>
  <c r="BG95" i="9"/>
  <c r="BF95" i="9"/>
  <c r="T95" i="9"/>
  <c r="T94" i="9" s="1"/>
  <c r="R95" i="9"/>
  <c r="R94" i="9" s="1"/>
  <c r="R93" i="9" s="1"/>
  <c r="R92" i="9" s="1"/>
  <c r="P95" i="9"/>
  <c r="BK95" i="9"/>
  <c r="J95" i="9"/>
  <c r="BE95" i="9"/>
  <c r="J88" i="9"/>
  <c r="F88" i="9"/>
  <c r="F86" i="9"/>
  <c r="E84" i="9"/>
  <c r="J55" i="9"/>
  <c r="F55" i="9"/>
  <c r="F53" i="9"/>
  <c r="E51" i="9"/>
  <c r="J20" i="9"/>
  <c r="E20" i="9"/>
  <c r="F56" i="9" s="1"/>
  <c r="F89" i="9"/>
  <c r="J19" i="9"/>
  <c r="J14" i="9"/>
  <c r="J53" i="9" s="1"/>
  <c r="J86" i="9"/>
  <c r="E7" i="9"/>
  <c r="E80" i="9" s="1"/>
  <c r="E47" i="9"/>
  <c r="AY60" i="1"/>
  <c r="AX60" i="1"/>
  <c r="BI199" i="8"/>
  <c r="BH199" i="8"/>
  <c r="BG199" i="8"/>
  <c r="BF199" i="8"/>
  <c r="T199" i="8"/>
  <c r="R199" i="8"/>
  <c r="P199" i="8"/>
  <c r="BK199" i="8"/>
  <c r="J199" i="8"/>
  <c r="BE199" i="8"/>
  <c r="BI198" i="8"/>
  <c r="BH198" i="8"/>
  <c r="BG198" i="8"/>
  <c r="BF198" i="8"/>
  <c r="T198" i="8"/>
  <c r="T197" i="8"/>
  <c r="R198" i="8"/>
  <c r="R197" i="8"/>
  <c r="P198" i="8"/>
  <c r="P197" i="8"/>
  <c r="BK198" i="8"/>
  <c r="BK197" i="8"/>
  <c r="J197" i="8" s="1"/>
  <c r="J198" i="8"/>
  <c r="BE198" i="8" s="1"/>
  <c r="J65" i="8"/>
  <c r="BI196" i="8"/>
  <c r="BH196" i="8"/>
  <c r="BG196" i="8"/>
  <c r="BF196" i="8"/>
  <c r="T196" i="8"/>
  <c r="R196" i="8"/>
  <c r="P196" i="8"/>
  <c r="BK196" i="8"/>
  <c r="J196" i="8"/>
  <c r="BE196" i="8"/>
  <c r="BI195" i="8"/>
  <c r="BH195" i="8"/>
  <c r="BG195" i="8"/>
  <c r="BF195" i="8"/>
  <c r="T195" i="8"/>
  <c r="R195" i="8"/>
  <c r="P195" i="8"/>
  <c r="BK195" i="8"/>
  <c r="J195" i="8"/>
  <c r="BE195" i="8"/>
  <c r="BI194" i="8"/>
  <c r="BH194" i="8"/>
  <c r="BG194" i="8"/>
  <c r="BF194" i="8"/>
  <c r="T194" i="8"/>
  <c r="R194" i="8"/>
  <c r="P194" i="8"/>
  <c r="BK194" i="8"/>
  <c r="J194" i="8"/>
  <c r="BE194" i="8"/>
  <c r="BI193" i="8"/>
  <c r="BH193" i="8"/>
  <c r="BG193" i="8"/>
  <c r="BF193" i="8"/>
  <c r="T193" i="8"/>
  <c r="R193" i="8"/>
  <c r="P193" i="8"/>
  <c r="BK193" i="8"/>
  <c r="J193" i="8"/>
  <c r="BE193" i="8"/>
  <c r="BI192" i="8"/>
  <c r="BH192" i="8"/>
  <c r="BG192" i="8"/>
  <c r="BF192" i="8"/>
  <c r="T192" i="8"/>
  <c r="R192" i="8"/>
  <c r="P192" i="8"/>
  <c r="BK192" i="8"/>
  <c r="J192" i="8"/>
  <c r="BE192" i="8"/>
  <c r="BI191" i="8"/>
  <c r="BH191" i="8"/>
  <c r="BG191" i="8"/>
  <c r="BF191" i="8"/>
  <c r="T191" i="8"/>
  <c r="R191" i="8"/>
  <c r="P191" i="8"/>
  <c r="BK191" i="8"/>
  <c r="J191" i="8"/>
  <c r="BE191" i="8"/>
  <c r="BI189" i="8"/>
  <c r="BH189" i="8"/>
  <c r="BG189" i="8"/>
  <c r="BF189" i="8"/>
  <c r="T189" i="8"/>
  <c r="R189" i="8"/>
  <c r="P189" i="8"/>
  <c r="BK189" i="8"/>
  <c r="J189" i="8"/>
  <c r="BE189" i="8"/>
  <c r="BI188" i="8"/>
  <c r="BH188" i="8"/>
  <c r="BG188" i="8"/>
  <c r="BF188" i="8"/>
  <c r="T188" i="8"/>
  <c r="R188" i="8"/>
  <c r="P188" i="8"/>
  <c r="BK188" i="8"/>
  <c r="J188" i="8"/>
  <c r="BE188" i="8"/>
  <c r="BI187" i="8"/>
  <c r="BH187" i="8"/>
  <c r="BG187" i="8"/>
  <c r="BF187" i="8"/>
  <c r="T187" i="8"/>
  <c r="R187" i="8"/>
  <c r="P187" i="8"/>
  <c r="BK187" i="8"/>
  <c r="J187" i="8"/>
  <c r="BE187" i="8"/>
  <c r="BI186" i="8"/>
  <c r="BH186" i="8"/>
  <c r="BG186" i="8"/>
  <c r="BF186" i="8"/>
  <c r="T186" i="8"/>
  <c r="R186" i="8"/>
  <c r="P186" i="8"/>
  <c r="BK186" i="8"/>
  <c r="J186" i="8"/>
  <c r="BE186" i="8"/>
  <c r="BI185" i="8"/>
  <c r="BH185" i="8"/>
  <c r="BG185" i="8"/>
  <c r="BF185" i="8"/>
  <c r="T185" i="8"/>
  <c r="R185" i="8"/>
  <c r="P185" i="8"/>
  <c r="BK185" i="8"/>
  <c r="J185" i="8"/>
  <c r="BE185" i="8"/>
  <c r="BI184" i="8"/>
  <c r="BH184" i="8"/>
  <c r="BG184" i="8"/>
  <c r="BF184" i="8"/>
  <c r="T184" i="8"/>
  <c r="R184" i="8"/>
  <c r="P184" i="8"/>
  <c r="BK184" i="8"/>
  <c r="J184" i="8"/>
  <c r="BE184" i="8"/>
  <c r="BI183" i="8"/>
  <c r="BH183" i="8"/>
  <c r="BG183" i="8"/>
  <c r="BF183" i="8"/>
  <c r="T183" i="8"/>
  <c r="R183" i="8"/>
  <c r="P183" i="8"/>
  <c r="BK183" i="8"/>
  <c r="J183" i="8"/>
  <c r="BE183" i="8"/>
  <c r="BI182" i="8"/>
  <c r="BH182" i="8"/>
  <c r="BG182" i="8"/>
  <c r="BF182" i="8"/>
  <c r="T182" i="8"/>
  <c r="R182" i="8"/>
  <c r="P182" i="8"/>
  <c r="BK182" i="8"/>
  <c r="J182" i="8"/>
  <c r="BE182" i="8"/>
  <c r="BI181" i="8"/>
  <c r="BH181" i="8"/>
  <c r="BG181" i="8"/>
  <c r="BF181" i="8"/>
  <c r="T181" i="8"/>
  <c r="R181" i="8"/>
  <c r="P181" i="8"/>
  <c r="BK181" i="8"/>
  <c r="J181" i="8"/>
  <c r="BE181" i="8"/>
  <c r="BI180" i="8"/>
  <c r="BH180" i="8"/>
  <c r="BG180" i="8"/>
  <c r="BF180" i="8"/>
  <c r="T180" i="8"/>
  <c r="R180" i="8"/>
  <c r="P180" i="8"/>
  <c r="BK180" i="8"/>
  <c r="J180" i="8"/>
  <c r="BE180" i="8"/>
  <c r="BI179" i="8"/>
  <c r="BH179" i="8"/>
  <c r="BG179" i="8"/>
  <c r="BF179" i="8"/>
  <c r="T179" i="8"/>
  <c r="R179" i="8"/>
  <c r="P179" i="8"/>
  <c r="BK179" i="8"/>
  <c r="J179" i="8"/>
  <c r="BE179" i="8"/>
  <c r="BI178" i="8"/>
  <c r="BH178" i="8"/>
  <c r="BG178" i="8"/>
  <c r="BF178" i="8"/>
  <c r="T178" i="8"/>
  <c r="R178" i="8"/>
  <c r="P178" i="8"/>
  <c r="BK178" i="8"/>
  <c r="J178" i="8"/>
  <c r="BE178" i="8"/>
  <c r="BI177" i="8"/>
  <c r="BH177" i="8"/>
  <c r="BG177" i="8"/>
  <c r="BF177" i="8"/>
  <c r="T177" i="8"/>
  <c r="R177" i="8"/>
  <c r="P177" i="8"/>
  <c r="BK177" i="8"/>
  <c r="J177" i="8"/>
  <c r="BE177" i="8"/>
  <c r="BI176" i="8"/>
  <c r="BH176" i="8"/>
  <c r="BG176" i="8"/>
  <c r="BF176" i="8"/>
  <c r="T176" i="8"/>
  <c r="R176" i="8"/>
  <c r="P176" i="8"/>
  <c r="BK176" i="8"/>
  <c r="J176" i="8"/>
  <c r="BE176" i="8"/>
  <c r="BI175" i="8"/>
  <c r="BH175" i="8"/>
  <c r="BG175" i="8"/>
  <c r="BF175" i="8"/>
  <c r="T175" i="8"/>
  <c r="R175" i="8"/>
  <c r="P175" i="8"/>
  <c r="BK175" i="8"/>
  <c r="J175" i="8"/>
  <c r="BE175" i="8"/>
  <c r="BI174" i="8"/>
  <c r="BH174" i="8"/>
  <c r="BG174" i="8"/>
  <c r="BF174" i="8"/>
  <c r="T174" i="8"/>
  <c r="R174" i="8"/>
  <c r="P174" i="8"/>
  <c r="BK174" i="8"/>
  <c r="J174" i="8"/>
  <c r="BE174" i="8"/>
  <c r="BI173" i="8"/>
  <c r="BH173" i="8"/>
  <c r="BG173" i="8"/>
  <c r="BF173" i="8"/>
  <c r="T173" i="8"/>
  <c r="R173" i="8"/>
  <c r="P173" i="8"/>
  <c r="BK173" i="8"/>
  <c r="J173" i="8"/>
  <c r="BE173" i="8"/>
  <c r="BI172" i="8"/>
  <c r="BH172" i="8"/>
  <c r="BG172" i="8"/>
  <c r="BF172" i="8"/>
  <c r="T172" i="8"/>
  <c r="R172" i="8"/>
  <c r="P172" i="8"/>
  <c r="BK172" i="8"/>
  <c r="J172" i="8"/>
  <c r="BE172" i="8"/>
  <c r="BI171" i="8"/>
  <c r="BH171" i="8"/>
  <c r="BG171" i="8"/>
  <c r="BF171" i="8"/>
  <c r="T171" i="8"/>
  <c r="R171" i="8"/>
  <c r="P171" i="8"/>
  <c r="BK171" i="8"/>
  <c r="J171" i="8"/>
  <c r="BE171" i="8"/>
  <c r="BI162" i="8"/>
  <c r="BH162" i="8"/>
  <c r="BG162" i="8"/>
  <c r="BF162" i="8"/>
  <c r="T162" i="8"/>
  <c r="R162" i="8"/>
  <c r="P162" i="8"/>
  <c r="BK162" i="8"/>
  <c r="J162" i="8"/>
  <c r="BE162" i="8"/>
  <c r="BI161" i="8"/>
  <c r="BH161" i="8"/>
  <c r="BG161" i="8"/>
  <c r="BF161" i="8"/>
  <c r="T161" i="8"/>
  <c r="R161" i="8"/>
  <c r="P161" i="8"/>
  <c r="BK161" i="8"/>
  <c r="J161" i="8"/>
  <c r="BE161" i="8"/>
  <c r="BI159" i="8"/>
  <c r="BH159" i="8"/>
  <c r="BG159" i="8"/>
  <c r="BF159" i="8"/>
  <c r="T159" i="8"/>
  <c r="R159" i="8"/>
  <c r="P159" i="8"/>
  <c r="BK159" i="8"/>
  <c r="J159" i="8"/>
  <c r="BE159" i="8"/>
  <c r="BI158" i="8"/>
  <c r="BH158" i="8"/>
  <c r="BG158" i="8"/>
  <c r="BF158" i="8"/>
  <c r="T158" i="8"/>
  <c r="R158" i="8"/>
  <c r="P158" i="8"/>
  <c r="BK158" i="8"/>
  <c r="J158" i="8"/>
  <c r="BE158" i="8"/>
  <c r="BI157" i="8"/>
  <c r="BH157" i="8"/>
  <c r="BG157" i="8"/>
  <c r="BF157" i="8"/>
  <c r="T157" i="8"/>
  <c r="R157" i="8"/>
  <c r="P157" i="8"/>
  <c r="BK157" i="8"/>
  <c r="J157" i="8"/>
  <c r="BE157" i="8"/>
  <c r="BI156" i="8"/>
  <c r="BH156" i="8"/>
  <c r="BG156" i="8"/>
  <c r="BF156" i="8"/>
  <c r="T156" i="8"/>
  <c r="R156" i="8"/>
  <c r="P156" i="8"/>
  <c r="BK156" i="8"/>
  <c r="J156" i="8"/>
  <c r="BE156" i="8"/>
  <c r="BI155" i="8"/>
  <c r="BH155" i="8"/>
  <c r="BG155" i="8"/>
  <c r="BF155" i="8"/>
  <c r="T155" i="8"/>
  <c r="R155" i="8"/>
  <c r="P155" i="8"/>
  <c r="BK155" i="8"/>
  <c r="J155" i="8"/>
  <c r="BE155" i="8"/>
  <c r="BI154" i="8"/>
  <c r="BH154" i="8"/>
  <c r="BG154" i="8"/>
  <c r="BF154" i="8"/>
  <c r="T154" i="8"/>
  <c r="R154" i="8"/>
  <c r="P154" i="8"/>
  <c r="BK154" i="8"/>
  <c r="J154" i="8"/>
  <c r="BE154" i="8"/>
  <c r="BI150" i="8"/>
  <c r="BH150" i="8"/>
  <c r="BG150" i="8"/>
  <c r="BF150" i="8"/>
  <c r="T150" i="8"/>
  <c r="R150" i="8"/>
  <c r="P150" i="8"/>
  <c r="BK150" i="8"/>
  <c r="J150" i="8"/>
  <c r="BE150" i="8"/>
  <c r="BI145" i="8"/>
  <c r="BH145" i="8"/>
  <c r="BG145" i="8"/>
  <c r="BF145" i="8"/>
  <c r="T145" i="8"/>
  <c r="R145" i="8"/>
  <c r="P145" i="8"/>
  <c r="BK145" i="8"/>
  <c r="J145" i="8"/>
  <c r="BE145" i="8"/>
  <c r="BI144" i="8"/>
  <c r="BH144" i="8"/>
  <c r="BG144" i="8"/>
  <c r="BF144" i="8"/>
  <c r="T144" i="8"/>
  <c r="R144" i="8"/>
  <c r="P144" i="8"/>
  <c r="BK144" i="8"/>
  <c r="J144" i="8"/>
  <c r="BE144" i="8"/>
  <c r="BI143" i="8"/>
  <c r="BH143" i="8"/>
  <c r="BG143" i="8"/>
  <c r="BF143" i="8"/>
  <c r="T143" i="8"/>
  <c r="R143" i="8"/>
  <c r="P143" i="8"/>
  <c r="BK143" i="8"/>
  <c r="J143" i="8"/>
  <c r="BE143" i="8"/>
  <c r="BI139" i="8"/>
  <c r="BH139" i="8"/>
  <c r="BG139" i="8"/>
  <c r="BF139" i="8"/>
  <c r="T139" i="8"/>
  <c r="R139" i="8"/>
  <c r="P139" i="8"/>
  <c r="BK139" i="8"/>
  <c r="J139" i="8"/>
  <c r="BE139" i="8"/>
  <c r="BI138" i="8"/>
  <c r="BH138" i="8"/>
  <c r="BG138" i="8"/>
  <c r="BF138" i="8"/>
  <c r="T138" i="8"/>
  <c r="R138" i="8"/>
  <c r="P138" i="8"/>
  <c r="BK138" i="8"/>
  <c r="J138" i="8"/>
  <c r="BE138" i="8"/>
  <c r="BI134" i="8"/>
  <c r="BH134" i="8"/>
  <c r="BG134" i="8"/>
  <c r="BF134" i="8"/>
  <c r="T134" i="8"/>
  <c r="R134" i="8"/>
  <c r="P134" i="8"/>
  <c r="BK134" i="8"/>
  <c r="J134" i="8"/>
  <c r="BE134" i="8"/>
  <c r="BI133" i="8"/>
  <c r="BH133" i="8"/>
  <c r="BG133" i="8"/>
  <c r="BF133" i="8"/>
  <c r="T133" i="8"/>
  <c r="R133" i="8"/>
  <c r="P133" i="8"/>
  <c r="BK133" i="8"/>
  <c r="J133" i="8"/>
  <c r="BE133" i="8"/>
  <c r="BI132" i="8"/>
  <c r="BH132" i="8"/>
  <c r="BG132" i="8"/>
  <c r="BF132" i="8"/>
  <c r="T132" i="8"/>
  <c r="R132" i="8"/>
  <c r="P132" i="8"/>
  <c r="BK132" i="8"/>
  <c r="J132" i="8"/>
  <c r="BE132" i="8"/>
  <c r="BI131" i="8"/>
  <c r="BH131" i="8"/>
  <c r="BG131" i="8"/>
  <c r="BF131" i="8"/>
  <c r="T131" i="8"/>
  <c r="T130" i="8"/>
  <c r="T129" i="8" s="1"/>
  <c r="R131" i="8"/>
  <c r="R130" i="8" s="1"/>
  <c r="R129" i="8" s="1"/>
  <c r="P131" i="8"/>
  <c r="P130" i="8"/>
  <c r="P129" i="8" s="1"/>
  <c r="BK131" i="8"/>
  <c r="J131" i="8"/>
  <c r="BE131" i="8"/>
  <c r="BI128" i="8"/>
  <c r="BH128" i="8"/>
  <c r="BG128" i="8"/>
  <c r="BF128" i="8"/>
  <c r="T128" i="8"/>
  <c r="R128" i="8"/>
  <c r="P128" i="8"/>
  <c r="BK128" i="8"/>
  <c r="J128" i="8"/>
  <c r="BE128" i="8"/>
  <c r="BI127" i="8"/>
  <c r="BH127" i="8"/>
  <c r="BG127" i="8"/>
  <c r="BF127" i="8"/>
  <c r="T127" i="8"/>
  <c r="R127" i="8"/>
  <c r="P127" i="8"/>
  <c r="BK127" i="8"/>
  <c r="J127" i="8"/>
  <c r="BE127" i="8"/>
  <c r="BI126" i="8"/>
  <c r="BH126" i="8"/>
  <c r="BG126" i="8"/>
  <c r="BF126" i="8"/>
  <c r="T126" i="8"/>
  <c r="R126" i="8"/>
  <c r="P126" i="8"/>
  <c r="BK126" i="8"/>
  <c r="J126" i="8"/>
  <c r="BE126" i="8"/>
  <c r="BI125" i="8"/>
  <c r="BH125" i="8"/>
  <c r="BG125" i="8"/>
  <c r="BF125" i="8"/>
  <c r="T125" i="8"/>
  <c r="R125" i="8"/>
  <c r="P125" i="8"/>
  <c r="BK125" i="8"/>
  <c r="J125" i="8"/>
  <c r="BE125" i="8"/>
  <c r="BI124" i="8"/>
  <c r="BH124" i="8"/>
  <c r="BG124" i="8"/>
  <c r="BF124" i="8"/>
  <c r="T124" i="8"/>
  <c r="R124" i="8"/>
  <c r="P124" i="8"/>
  <c r="BK124" i="8"/>
  <c r="J124" i="8"/>
  <c r="BE124" i="8"/>
  <c r="BI122" i="8"/>
  <c r="BH122" i="8"/>
  <c r="BG122" i="8"/>
  <c r="BF122" i="8"/>
  <c r="T122" i="8"/>
  <c r="R122" i="8"/>
  <c r="P122" i="8"/>
  <c r="BK122" i="8"/>
  <c r="J122" i="8"/>
  <c r="BE122" i="8"/>
  <c r="BI121" i="8"/>
  <c r="BH121" i="8"/>
  <c r="BG121" i="8"/>
  <c r="BF121" i="8"/>
  <c r="T121" i="8"/>
  <c r="R121" i="8"/>
  <c r="P121" i="8"/>
  <c r="BK121" i="8"/>
  <c r="J121" i="8"/>
  <c r="BE121" i="8"/>
  <c r="BI117" i="8"/>
  <c r="BH117" i="8"/>
  <c r="BG117" i="8"/>
  <c r="BF117" i="8"/>
  <c r="T117" i="8"/>
  <c r="R117" i="8"/>
  <c r="P117" i="8"/>
  <c r="BK117" i="8"/>
  <c r="J117" i="8"/>
  <c r="BE117" i="8"/>
  <c r="BI114" i="8"/>
  <c r="BH114" i="8"/>
  <c r="BG114" i="8"/>
  <c r="BF114" i="8"/>
  <c r="T114" i="8"/>
  <c r="R114" i="8"/>
  <c r="P114" i="8"/>
  <c r="BK114" i="8"/>
  <c r="J114" i="8"/>
  <c r="BE114" i="8"/>
  <c r="BI110" i="8"/>
  <c r="BH110" i="8"/>
  <c r="BG110" i="8"/>
  <c r="BF110" i="8"/>
  <c r="T110" i="8"/>
  <c r="R110" i="8"/>
  <c r="P110" i="8"/>
  <c r="BK110" i="8"/>
  <c r="J110" i="8"/>
  <c r="BE110" i="8"/>
  <c r="BI106" i="8"/>
  <c r="BH106" i="8"/>
  <c r="BG106" i="8"/>
  <c r="BF106" i="8"/>
  <c r="T106" i="8"/>
  <c r="R106" i="8"/>
  <c r="P106" i="8"/>
  <c r="BK106" i="8"/>
  <c r="J106" i="8"/>
  <c r="BE106" i="8"/>
  <c r="BI103" i="8"/>
  <c r="BH103" i="8"/>
  <c r="BG103" i="8"/>
  <c r="BF103" i="8"/>
  <c r="T103" i="8"/>
  <c r="R103" i="8"/>
  <c r="P103" i="8"/>
  <c r="BK103" i="8"/>
  <c r="J103" i="8"/>
  <c r="BE103" i="8"/>
  <c r="BI102" i="8"/>
  <c r="BH102" i="8"/>
  <c r="BG102" i="8"/>
  <c r="BF102" i="8"/>
  <c r="T102" i="8"/>
  <c r="R102" i="8"/>
  <c r="P102" i="8"/>
  <c r="BK102" i="8"/>
  <c r="J102" i="8"/>
  <c r="BE102" i="8"/>
  <c r="BI101" i="8"/>
  <c r="BH101" i="8"/>
  <c r="BG101" i="8"/>
  <c r="BF101" i="8"/>
  <c r="T101" i="8"/>
  <c r="R101" i="8"/>
  <c r="P101" i="8"/>
  <c r="BK101" i="8"/>
  <c r="J101" i="8"/>
  <c r="BE101" i="8"/>
  <c r="BI100" i="8"/>
  <c r="BH100" i="8"/>
  <c r="BG100" i="8"/>
  <c r="BF100" i="8"/>
  <c r="T100" i="8"/>
  <c r="R100" i="8"/>
  <c r="P100" i="8"/>
  <c r="BK100" i="8"/>
  <c r="J100" i="8"/>
  <c r="BE100" i="8"/>
  <c r="BI99" i="8"/>
  <c r="BH99" i="8"/>
  <c r="BG99" i="8"/>
  <c r="BF99" i="8"/>
  <c r="T99" i="8"/>
  <c r="R99" i="8"/>
  <c r="P99" i="8"/>
  <c r="BK99" i="8"/>
  <c r="J99" i="8"/>
  <c r="BE99" i="8"/>
  <c r="BI98" i="8"/>
  <c r="BH98" i="8"/>
  <c r="BG98" i="8"/>
  <c r="BF98" i="8"/>
  <c r="T98" i="8"/>
  <c r="R98" i="8"/>
  <c r="P98" i="8"/>
  <c r="BK98" i="8"/>
  <c r="J98" i="8"/>
  <c r="BE98" i="8"/>
  <c r="BI97" i="8"/>
  <c r="BH97" i="8"/>
  <c r="BG97" i="8"/>
  <c r="BF97" i="8"/>
  <c r="T97" i="8"/>
  <c r="R97" i="8"/>
  <c r="P97" i="8"/>
  <c r="BK97" i="8"/>
  <c r="J97" i="8"/>
  <c r="BE97" i="8"/>
  <c r="BI96" i="8"/>
  <c r="BH96" i="8"/>
  <c r="BG96" i="8"/>
  <c r="BF96" i="8"/>
  <c r="T96" i="8"/>
  <c r="R96" i="8"/>
  <c r="P96" i="8"/>
  <c r="BK96" i="8"/>
  <c r="J96" i="8"/>
  <c r="BE96" i="8"/>
  <c r="BI95" i="8"/>
  <c r="BH95" i="8"/>
  <c r="BG95" i="8"/>
  <c r="BF95" i="8"/>
  <c r="T95" i="8"/>
  <c r="R95" i="8"/>
  <c r="P95" i="8"/>
  <c r="BK95" i="8"/>
  <c r="J95" i="8"/>
  <c r="BE95" i="8"/>
  <c r="BI94" i="8"/>
  <c r="BH94" i="8"/>
  <c r="BG94" i="8"/>
  <c r="BF94" i="8"/>
  <c r="T94" i="8"/>
  <c r="R94" i="8"/>
  <c r="P94" i="8"/>
  <c r="BK94" i="8"/>
  <c r="J94" i="8"/>
  <c r="BE94" i="8"/>
  <c r="BI93" i="8"/>
  <c r="BH93" i="8"/>
  <c r="BG93" i="8"/>
  <c r="BF93" i="8"/>
  <c r="T93" i="8"/>
  <c r="R93" i="8"/>
  <c r="P93" i="8"/>
  <c r="BK93" i="8"/>
  <c r="J93" i="8"/>
  <c r="BE93" i="8"/>
  <c r="BI92" i="8"/>
  <c r="BH92" i="8"/>
  <c r="BG92" i="8"/>
  <c r="BF92" i="8"/>
  <c r="T92" i="8"/>
  <c r="R92" i="8"/>
  <c r="R89" i="8" s="1"/>
  <c r="R88" i="8" s="1"/>
  <c r="R87" i="8" s="1"/>
  <c r="P92" i="8"/>
  <c r="BK92" i="8"/>
  <c r="J92" i="8"/>
  <c r="BE92" i="8"/>
  <c r="BI91" i="8"/>
  <c r="BH91" i="8"/>
  <c r="BG91" i="8"/>
  <c r="BF91" i="8"/>
  <c r="T91" i="8"/>
  <c r="R91" i="8"/>
  <c r="P91" i="8"/>
  <c r="BK91" i="8"/>
  <c r="J91" i="8"/>
  <c r="BE91" i="8"/>
  <c r="BI90" i="8"/>
  <c r="F36" i="8"/>
  <c r="BD60" i="1" s="1"/>
  <c r="BH90" i="8"/>
  <c r="BG90" i="8"/>
  <c r="F34" i="8"/>
  <c r="BB60" i="1" s="1"/>
  <c r="BF90" i="8"/>
  <c r="T90" i="8"/>
  <c r="T89" i="8"/>
  <c r="T88" i="8" s="1"/>
  <c r="T87" i="8" s="1"/>
  <c r="R90" i="8"/>
  <c r="P90" i="8"/>
  <c r="P89" i="8"/>
  <c r="P88" i="8" s="1"/>
  <c r="P87" i="8" s="1"/>
  <c r="AU60" i="1" s="1"/>
  <c r="BK90" i="8"/>
  <c r="J90" i="8"/>
  <c r="BE90" i="8" s="1"/>
  <c r="F32" i="8" s="1"/>
  <c r="AZ60" i="1" s="1"/>
  <c r="J83" i="8"/>
  <c r="F83" i="8"/>
  <c r="F81" i="8"/>
  <c r="E79" i="8"/>
  <c r="J55" i="8"/>
  <c r="F55" i="8"/>
  <c r="F53" i="8"/>
  <c r="E51" i="8"/>
  <c r="J20" i="8"/>
  <c r="E20" i="8"/>
  <c r="F84" i="8" s="1"/>
  <c r="F56" i="8"/>
  <c r="J19" i="8"/>
  <c r="J14" i="8"/>
  <c r="J81" i="8" s="1"/>
  <c r="J53" i="8"/>
  <c r="E7" i="8"/>
  <c r="E75" i="8"/>
  <c r="E47" i="8"/>
  <c r="AY59" i="1"/>
  <c r="AX59" i="1"/>
  <c r="BI522" i="7"/>
  <c r="BH522" i="7"/>
  <c r="BG522" i="7"/>
  <c r="BF522" i="7"/>
  <c r="T522" i="7"/>
  <c r="R522" i="7"/>
  <c r="P522" i="7"/>
  <c r="BK522" i="7"/>
  <c r="J522" i="7"/>
  <c r="BE522" i="7" s="1"/>
  <c r="BI519" i="7"/>
  <c r="BH519" i="7"/>
  <c r="BG519" i="7"/>
  <c r="BF519" i="7"/>
  <c r="T519" i="7"/>
  <c r="R519" i="7"/>
  <c r="P519" i="7"/>
  <c r="BK519" i="7"/>
  <c r="J519" i="7"/>
  <c r="BE519" i="7" s="1"/>
  <c r="BI516" i="7"/>
  <c r="BH516" i="7"/>
  <c r="BG516" i="7"/>
  <c r="BF516" i="7"/>
  <c r="T516" i="7"/>
  <c r="R516" i="7"/>
  <c r="R515" i="7" s="1"/>
  <c r="P516" i="7"/>
  <c r="P515" i="7" s="1"/>
  <c r="BK516" i="7"/>
  <c r="BK515" i="7" s="1"/>
  <c r="J515" i="7" s="1"/>
  <c r="J82" i="7" s="1"/>
  <c r="J516" i="7"/>
  <c r="BE516" i="7"/>
  <c r="BI506" i="7"/>
  <c r="BH506" i="7"/>
  <c r="BG506" i="7"/>
  <c r="BF506" i="7"/>
  <c r="T506" i="7"/>
  <c r="R506" i="7"/>
  <c r="P506" i="7"/>
  <c r="BK506" i="7"/>
  <c r="J506" i="7"/>
  <c r="BE506" i="7" s="1"/>
  <c r="BI497" i="7"/>
  <c r="BH497" i="7"/>
  <c r="BG497" i="7"/>
  <c r="BF497" i="7"/>
  <c r="T497" i="7"/>
  <c r="R497" i="7"/>
  <c r="P497" i="7"/>
  <c r="BK497" i="7"/>
  <c r="J497" i="7"/>
  <c r="BE497" i="7" s="1"/>
  <c r="BI483" i="7"/>
  <c r="BH483" i="7"/>
  <c r="BG483" i="7"/>
  <c r="BF483" i="7"/>
  <c r="T483" i="7"/>
  <c r="R483" i="7"/>
  <c r="R482" i="7" s="1"/>
  <c r="P483" i="7"/>
  <c r="P482" i="7" s="1"/>
  <c r="BK483" i="7"/>
  <c r="BK482" i="7" s="1"/>
  <c r="J482" i="7" s="1"/>
  <c r="J81" i="7" s="1"/>
  <c r="J483" i="7"/>
  <c r="BE483" i="7"/>
  <c r="BI481" i="7"/>
  <c r="BH481" i="7"/>
  <c r="BG481" i="7"/>
  <c r="BF481" i="7"/>
  <c r="T481" i="7"/>
  <c r="R481" i="7"/>
  <c r="P481" i="7"/>
  <c r="BK481" i="7"/>
  <c r="J481" i="7"/>
  <c r="BE481" i="7" s="1"/>
  <c r="BI478" i="7"/>
  <c r="BH478" i="7"/>
  <c r="BG478" i="7"/>
  <c r="BF478" i="7"/>
  <c r="T478" i="7"/>
  <c r="R478" i="7"/>
  <c r="P478" i="7"/>
  <c r="BK478" i="7"/>
  <c r="J478" i="7"/>
  <c r="BE478" i="7" s="1"/>
  <c r="BI476" i="7"/>
  <c r="BH476" i="7"/>
  <c r="BG476" i="7"/>
  <c r="BF476" i="7"/>
  <c r="T476" i="7"/>
  <c r="R476" i="7"/>
  <c r="P476" i="7"/>
  <c r="BK476" i="7"/>
  <c r="J476" i="7"/>
  <c r="BE476" i="7" s="1"/>
  <c r="BI472" i="7"/>
  <c r="BH472" i="7"/>
  <c r="BG472" i="7"/>
  <c r="BF472" i="7"/>
  <c r="T472" i="7"/>
  <c r="R472" i="7"/>
  <c r="R471" i="7" s="1"/>
  <c r="P472" i="7"/>
  <c r="BK472" i="7"/>
  <c r="BK471" i="7" s="1"/>
  <c r="J471" i="7" s="1"/>
  <c r="J80" i="7" s="1"/>
  <c r="J472" i="7"/>
  <c r="BE472" i="7"/>
  <c r="BI470" i="7"/>
  <c r="BH470" i="7"/>
  <c r="BG470" i="7"/>
  <c r="BF470" i="7"/>
  <c r="T470" i="7"/>
  <c r="R470" i="7"/>
  <c r="P470" i="7"/>
  <c r="BK470" i="7"/>
  <c r="J470" i="7"/>
  <c r="BE470" i="7" s="1"/>
  <c r="BI468" i="7"/>
  <c r="BH468" i="7"/>
  <c r="BG468" i="7"/>
  <c r="BF468" i="7"/>
  <c r="T468" i="7"/>
  <c r="R468" i="7"/>
  <c r="R467" i="7" s="1"/>
  <c r="P468" i="7"/>
  <c r="P467" i="7" s="1"/>
  <c r="BK468" i="7"/>
  <c r="BK467" i="7" s="1"/>
  <c r="J467" i="7" s="1"/>
  <c r="J79" i="7" s="1"/>
  <c r="J468" i="7"/>
  <c r="BE468" i="7"/>
  <c r="BI466" i="7"/>
  <c r="BH466" i="7"/>
  <c r="BG466" i="7"/>
  <c r="BF466" i="7"/>
  <c r="T466" i="7"/>
  <c r="R466" i="7"/>
  <c r="P466" i="7"/>
  <c r="BK466" i="7"/>
  <c r="J466" i="7"/>
  <c r="BE466" i="7" s="1"/>
  <c r="BI462" i="7"/>
  <c r="BH462" i="7"/>
  <c r="BG462" i="7"/>
  <c r="BF462" i="7"/>
  <c r="T462" i="7"/>
  <c r="R462" i="7"/>
  <c r="P462" i="7"/>
  <c r="BK462" i="7"/>
  <c r="J462" i="7"/>
  <c r="BE462" i="7" s="1"/>
  <c r="BI459" i="7"/>
  <c r="BH459" i="7"/>
  <c r="BG459" i="7"/>
  <c r="BF459" i="7"/>
  <c r="T459" i="7"/>
  <c r="R459" i="7"/>
  <c r="R458" i="7" s="1"/>
  <c r="P459" i="7"/>
  <c r="P458" i="7" s="1"/>
  <c r="BK459" i="7"/>
  <c r="BK458" i="7" s="1"/>
  <c r="J458" i="7" s="1"/>
  <c r="J78" i="7" s="1"/>
  <c r="J459" i="7"/>
  <c r="BE459" i="7"/>
  <c r="BI457" i="7"/>
  <c r="BH457" i="7"/>
  <c r="BG457" i="7"/>
  <c r="BF457" i="7"/>
  <c r="T457" i="7"/>
  <c r="R457" i="7"/>
  <c r="P457" i="7"/>
  <c r="BK457" i="7"/>
  <c r="J457" i="7"/>
  <c r="BE457" i="7" s="1"/>
  <c r="BI454" i="7"/>
  <c r="BH454" i="7"/>
  <c r="BG454" i="7"/>
  <c r="BF454" i="7"/>
  <c r="T454" i="7"/>
  <c r="R454" i="7"/>
  <c r="P454" i="7"/>
  <c r="BK454" i="7"/>
  <c r="J454" i="7"/>
  <c r="BE454" i="7" s="1"/>
  <c r="BI453" i="7"/>
  <c r="BH453" i="7"/>
  <c r="BG453" i="7"/>
  <c r="BF453" i="7"/>
  <c r="T453" i="7"/>
  <c r="R453" i="7"/>
  <c r="P453" i="7"/>
  <c r="BK453" i="7"/>
  <c r="J453" i="7"/>
  <c r="BE453" i="7" s="1"/>
  <c r="BI448" i="7"/>
  <c r="BH448" i="7"/>
  <c r="BG448" i="7"/>
  <c r="BF448" i="7"/>
  <c r="T448" i="7"/>
  <c r="R448" i="7"/>
  <c r="P448" i="7"/>
  <c r="BK448" i="7"/>
  <c r="J448" i="7"/>
  <c r="BE448" i="7" s="1"/>
  <c r="BI445" i="7"/>
  <c r="BH445" i="7"/>
  <c r="BG445" i="7"/>
  <c r="BF445" i="7"/>
  <c r="T445" i="7"/>
  <c r="R445" i="7"/>
  <c r="P445" i="7"/>
  <c r="BK445" i="7"/>
  <c r="J445" i="7"/>
  <c r="BE445" i="7" s="1"/>
  <c r="BI441" i="7"/>
  <c r="BH441" i="7"/>
  <c r="BG441" i="7"/>
  <c r="BF441" i="7"/>
  <c r="T441" i="7"/>
  <c r="R441" i="7"/>
  <c r="P441" i="7"/>
  <c r="BK441" i="7"/>
  <c r="J441" i="7"/>
  <c r="BE441" i="7" s="1"/>
  <c r="BI438" i="7"/>
  <c r="BH438" i="7"/>
  <c r="BG438" i="7"/>
  <c r="BF438" i="7"/>
  <c r="T438" i="7"/>
  <c r="R438" i="7"/>
  <c r="P438" i="7"/>
  <c r="BK438" i="7"/>
  <c r="J438" i="7"/>
  <c r="BE438" i="7" s="1"/>
  <c r="BI434" i="7"/>
  <c r="BH434" i="7"/>
  <c r="BG434" i="7"/>
  <c r="BF434" i="7"/>
  <c r="T434" i="7"/>
  <c r="R434" i="7"/>
  <c r="P434" i="7"/>
  <c r="BK434" i="7"/>
  <c r="J434" i="7"/>
  <c r="BE434" i="7" s="1"/>
  <c r="BI431" i="7"/>
  <c r="BH431" i="7"/>
  <c r="BG431" i="7"/>
  <c r="BF431" i="7"/>
  <c r="T431" i="7"/>
  <c r="R431" i="7"/>
  <c r="R430" i="7" s="1"/>
  <c r="P431" i="7"/>
  <c r="BK431" i="7"/>
  <c r="BK430" i="7" s="1"/>
  <c r="J430" i="7" s="1"/>
  <c r="J77" i="7" s="1"/>
  <c r="J431" i="7"/>
  <c r="BE431" i="7"/>
  <c r="BI429" i="7"/>
  <c r="BH429" i="7"/>
  <c r="BG429" i="7"/>
  <c r="BF429" i="7"/>
  <c r="T429" i="7"/>
  <c r="R429" i="7"/>
  <c r="P429" i="7"/>
  <c r="BK429" i="7"/>
  <c r="J429" i="7"/>
  <c r="BE429" i="7" s="1"/>
  <c r="BI428" i="7"/>
  <c r="BH428" i="7"/>
  <c r="BG428" i="7"/>
  <c r="BF428" i="7"/>
  <c r="T428" i="7"/>
  <c r="R428" i="7"/>
  <c r="P428" i="7"/>
  <c r="BK428" i="7"/>
  <c r="J428" i="7"/>
  <c r="BE428" i="7" s="1"/>
  <c r="BI425" i="7"/>
  <c r="BH425" i="7"/>
  <c r="BG425" i="7"/>
  <c r="BF425" i="7"/>
  <c r="T425" i="7"/>
  <c r="R425" i="7"/>
  <c r="P425" i="7"/>
  <c r="BK425" i="7"/>
  <c r="J425" i="7"/>
  <c r="BE425" i="7" s="1"/>
  <c r="BI423" i="7"/>
  <c r="BH423" i="7"/>
  <c r="BG423" i="7"/>
  <c r="BF423" i="7"/>
  <c r="T423" i="7"/>
  <c r="R423" i="7"/>
  <c r="P423" i="7"/>
  <c r="BK423" i="7"/>
  <c r="J423" i="7"/>
  <c r="BE423" i="7" s="1"/>
  <c r="BI422" i="7"/>
  <c r="BH422" i="7"/>
  <c r="BG422" i="7"/>
  <c r="BF422" i="7"/>
  <c r="T422" i="7"/>
  <c r="R422" i="7"/>
  <c r="P422" i="7"/>
  <c r="BK422" i="7"/>
  <c r="J422" i="7"/>
  <c r="BE422" i="7" s="1"/>
  <c r="BI421" i="7"/>
  <c r="BH421" i="7"/>
  <c r="BG421" i="7"/>
  <c r="BF421" i="7"/>
  <c r="T421" i="7"/>
  <c r="R421" i="7"/>
  <c r="P421" i="7"/>
  <c r="BK421" i="7"/>
  <c r="J421" i="7"/>
  <c r="BE421" i="7" s="1"/>
  <c r="BI420" i="7"/>
  <c r="BH420" i="7"/>
  <c r="BG420" i="7"/>
  <c r="BF420" i="7"/>
  <c r="T420" i="7"/>
  <c r="R420" i="7"/>
  <c r="P420" i="7"/>
  <c r="BK420" i="7"/>
  <c r="J420" i="7"/>
  <c r="BE420" i="7" s="1"/>
  <c r="BI417" i="7"/>
  <c r="BH417" i="7"/>
  <c r="BG417" i="7"/>
  <c r="BF417" i="7"/>
  <c r="T417" i="7"/>
  <c r="R417" i="7"/>
  <c r="P417" i="7"/>
  <c r="BK417" i="7"/>
  <c r="J417" i="7"/>
  <c r="BE417" i="7" s="1"/>
  <c r="BI416" i="7"/>
  <c r="BH416" i="7"/>
  <c r="BG416" i="7"/>
  <c r="BF416" i="7"/>
  <c r="T416" i="7"/>
  <c r="R416" i="7"/>
  <c r="P416" i="7"/>
  <c r="BK416" i="7"/>
  <c r="J416" i="7"/>
  <c r="BE416" i="7" s="1"/>
  <c r="BI413" i="7"/>
  <c r="BH413" i="7"/>
  <c r="BG413" i="7"/>
  <c r="BF413" i="7"/>
  <c r="T413" i="7"/>
  <c r="R413" i="7"/>
  <c r="P413" i="7"/>
  <c r="BK413" i="7"/>
  <c r="J413" i="7"/>
  <c r="BE413" i="7" s="1"/>
  <c r="BI411" i="7"/>
  <c r="BH411" i="7"/>
  <c r="BG411" i="7"/>
  <c r="BF411" i="7"/>
  <c r="T411" i="7"/>
  <c r="R411" i="7"/>
  <c r="P411" i="7"/>
  <c r="BK411" i="7"/>
  <c r="J411" i="7"/>
  <c r="BE411" i="7" s="1"/>
  <c r="BI408" i="7"/>
  <c r="BH408" i="7"/>
  <c r="BG408" i="7"/>
  <c r="BF408" i="7"/>
  <c r="T408" i="7"/>
  <c r="R408" i="7"/>
  <c r="P408" i="7"/>
  <c r="BK408" i="7"/>
  <c r="J408" i="7"/>
  <c r="BE408" i="7" s="1"/>
  <c r="BI405" i="7"/>
  <c r="BH405" i="7"/>
  <c r="BG405" i="7"/>
  <c r="BF405" i="7"/>
  <c r="T405" i="7"/>
  <c r="R405" i="7"/>
  <c r="R404" i="7" s="1"/>
  <c r="P405" i="7"/>
  <c r="P404" i="7" s="1"/>
  <c r="BK405" i="7"/>
  <c r="BK404" i="7" s="1"/>
  <c r="J404" i="7" s="1"/>
  <c r="J76" i="7" s="1"/>
  <c r="J405" i="7"/>
  <c r="BE405" i="7"/>
  <c r="BI403" i="7"/>
  <c r="BH403" i="7"/>
  <c r="BG403" i="7"/>
  <c r="BF403" i="7"/>
  <c r="T403" i="7"/>
  <c r="R403" i="7"/>
  <c r="P403" i="7"/>
  <c r="BK403" i="7"/>
  <c r="J403" i="7"/>
  <c r="BE403" i="7" s="1"/>
  <c r="BI400" i="7"/>
  <c r="BH400" i="7"/>
  <c r="BG400" i="7"/>
  <c r="BF400" i="7"/>
  <c r="T400" i="7"/>
  <c r="R400" i="7"/>
  <c r="P400" i="7"/>
  <c r="BK400" i="7"/>
  <c r="J400" i="7"/>
  <c r="BE400" i="7" s="1"/>
  <c r="BI399" i="7"/>
  <c r="BH399" i="7"/>
  <c r="BG399" i="7"/>
  <c r="BF399" i="7"/>
  <c r="T399" i="7"/>
  <c r="R399" i="7"/>
  <c r="P399" i="7"/>
  <c r="BK399" i="7"/>
  <c r="J399" i="7"/>
  <c r="BE399" i="7" s="1"/>
  <c r="BI396" i="7"/>
  <c r="BH396" i="7"/>
  <c r="BG396" i="7"/>
  <c r="BF396" i="7"/>
  <c r="T396" i="7"/>
  <c r="R396" i="7"/>
  <c r="P396" i="7"/>
  <c r="BK396" i="7"/>
  <c r="J396" i="7"/>
  <c r="BE396" i="7" s="1"/>
  <c r="BI395" i="7"/>
  <c r="BH395" i="7"/>
  <c r="BG395" i="7"/>
  <c r="BF395" i="7"/>
  <c r="T395" i="7"/>
  <c r="R395" i="7"/>
  <c r="P395" i="7"/>
  <c r="BK395" i="7"/>
  <c r="J395" i="7"/>
  <c r="BE395" i="7" s="1"/>
  <c r="BI391" i="7"/>
  <c r="BH391" i="7"/>
  <c r="BG391" i="7"/>
  <c r="BF391" i="7"/>
  <c r="T391" i="7"/>
  <c r="R391" i="7"/>
  <c r="P391" i="7"/>
  <c r="BK391" i="7"/>
  <c r="J391" i="7"/>
  <c r="BE391" i="7" s="1"/>
  <c r="BI388" i="7"/>
  <c r="BH388" i="7"/>
  <c r="BG388" i="7"/>
  <c r="BF388" i="7"/>
  <c r="T388" i="7"/>
  <c r="R388" i="7"/>
  <c r="P388" i="7"/>
  <c r="BK388" i="7"/>
  <c r="J388" i="7"/>
  <c r="BE388" i="7" s="1"/>
  <c r="BI385" i="7"/>
  <c r="BH385" i="7"/>
  <c r="BG385" i="7"/>
  <c r="BF385" i="7"/>
  <c r="T385" i="7"/>
  <c r="R385" i="7"/>
  <c r="P385" i="7"/>
  <c r="BK385" i="7"/>
  <c r="J385" i="7"/>
  <c r="BE385" i="7" s="1"/>
  <c r="BI382" i="7"/>
  <c r="BH382" i="7"/>
  <c r="BG382" i="7"/>
  <c r="BF382" i="7"/>
  <c r="T382" i="7"/>
  <c r="R382" i="7"/>
  <c r="R381" i="7" s="1"/>
  <c r="P382" i="7"/>
  <c r="BK382" i="7"/>
  <c r="BK381" i="7" s="1"/>
  <c r="J381" i="7" s="1"/>
  <c r="J75" i="7" s="1"/>
  <c r="J382" i="7"/>
  <c r="BE382" i="7"/>
  <c r="BI380" i="7"/>
  <c r="BH380" i="7"/>
  <c r="BG380" i="7"/>
  <c r="BF380" i="7"/>
  <c r="T380" i="7"/>
  <c r="R380" i="7"/>
  <c r="P380" i="7"/>
  <c r="BK380" i="7"/>
  <c r="J380" i="7"/>
  <c r="BE380" i="7" s="1"/>
  <c r="BI377" i="7"/>
  <c r="BH377" i="7"/>
  <c r="BG377" i="7"/>
  <c r="BF377" i="7"/>
  <c r="T377" i="7"/>
  <c r="R377" i="7"/>
  <c r="P377" i="7"/>
  <c r="BK377" i="7"/>
  <c r="J377" i="7"/>
  <c r="BE377" i="7" s="1"/>
  <c r="BI374" i="7"/>
  <c r="BH374" i="7"/>
  <c r="BG374" i="7"/>
  <c r="BF374" i="7"/>
  <c r="T374" i="7"/>
  <c r="R374" i="7"/>
  <c r="P374" i="7"/>
  <c r="BK374" i="7"/>
  <c r="J374" i="7"/>
  <c r="BE374" i="7" s="1"/>
  <c r="BI373" i="7"/>
  <c r="BH373" i="7"/>
  <c r="BG373" i="7"/>
  <c r="BF373" i="7"/>
  <c r="T373" i="7"/>
  <c r="R373" i="7"/>
  <c r="P373" i="7"/>
  <c r="BK373" i="7"/>
  <c r="J373" i="7"/>
  <c r="BE373" i="7" s="1"/>
  <c r="BI371" i="7"/>
  <c r="BH371" i="7"/>
  <c r="BG371" i="7"/>
  <c r="BF371" i="7"/>
  <c r="T371" i="7"/>
  <c r="R371" i="7"/>
  <c r="P371" i="7"/>
  <c r="BK371" i="7"/>
  <c r="J371" i="7"/>
  <c r="BE371" i="7" s="1"/>
  <c r="BI368" i="7"/>
  <c r="BH368" i="7"/>
  <c r="BG368" i="7"/>
  <c r="BF368" i="7"/>
  <c r="T368" i="7"/>
  <c r="T367" i="7" s="1"/>
  <c r="R368" i="7"/>
  <c r="R367" i="7" s="1"/>
  <c r="P368" i="7"/>
  <c r="BK368" i="7"/>
  <c r="BK367" i="7" s="1"/>
  <c r="J367" i="7"/>
  <c r="J74" i="7" s="1"/>
  <c r="J368" i="7"/>
  <c r="BE368" i="7"/>
  <c r="BI366" i="7"/>
  <c r="BH366" i="7"/>
  <c r="BG366" i="7"/>
  <c r="BF366" i="7"/>
  <c r="T366" i="7"/>
  <c r="R366" i="7"/>
  <c r="P366" i="7"/>
  <c r="BK366" i="7"/>
  <c r="J366" i="7"/>
  <c r="BE366" i="7" s="1"/>
  <c r="BI348" i="7"/>
  <c r="BH348" i="7"/>
  <c r="BG348" i="7"/>
  <c r="BF348" i="7"/>
  <c r="T348" i="7"/>
  <c r="R348" i="7"/>
  <c r="P348" i="7"/>
  <c r="BK348" i="7"/>
  <c r="J348" i="7"/>
  <c r="BE348" i="7" s="1"/>
  <c r="BI341" i="7"/>
  <c r="BH341" i="7"/>
  <c r="BG341" i="7"/>
  <c r="BF341" i="7"/>
  <c r="T341" i="7"/>
  <c r="R341" i="7"/>
  <c r="P341" i="7"/>
  <c r="BK341" i="7"/>
  <c r="J341" i="7"/>
  <c r="BE341" i="7" s="1"/>
  <c r="BI338" i="7"/>
  <c r="BH338" i="7"/>
  <c r="BG338" i="7"/>
  <c r="BF338" i="7"/>
  <c r="T338" i="7"/>
  <c r="R338" i="7"/>
  <c r="P338" i="7"/>
  <c r="BK338" i="7"/>
  <c r="J338" i="7"/>
  <c r="BE338" i="7" s="1"/>
  <c r="BI336" i="7"/>
  <c r="BH336" i="7"/>
  <c r="BG336" i="7"/>
  <c r="BF336" i="7"/>
  <c r="T336" i="7"/>
  <c r="R336" i="7"/>
  <c r="P336" i="7"/>
  <c r="BK336" i="7"/>
  <c r="J336" i="7"/>
  <c r="BE336" i="7" s="1"/>
  <c r="BI333" i="7"/>
  <c r="BH333" i="7"/>
  <c r="BG333" i="7"/>
  <c r="BF333" i="7"/>
  <c r="T333" i="7"/>
  <c r="R333" i="7"/>
  <c r="P333" i="7"/>
  <c r="BK333" i="7"/>
  <c r="J333" i="7"/>
  <c r="BE333" i="7" s="1"/>
  <c r="BI328" i="7"/>
  <c r="BH328" i="7"/>
  <c r="BG328" i="7"/>
  <c r="BF328" i="7"/>
  <c r="T328" i="7"/>
  <c r="R328" i="7"/>
  <c r="P328" i="7"/>
  <c r="BK328" i="7"/>
  <c r="J328" i="7"/>
  <c r="BE328" i="7" s="1"/>
  <c r="BI324" i="7"/>
  <c r="BH324" i="7"/>
  <c r="BG324" i="7"/>
  <c r="BF324" i="7"/>
  <c r="T324" i="7"/>
  <c r="R324" i="7"/>
  <c r="P324" i="7"/>
  <c r="BK324" i="7"/>
  <c r="J324" i="7"/>
  <c r="BE324" i="7" s="1"/>
  <c r="BI322" i="7"/>
  <c r="BH322" i="7"/>
  <c r="BG322" i="7"/>
  <c r="BF322" i="7"/>
  <c r="T322" i="7"/>
  <c r="R322" i="7"/>
  <c r="P322" i="7"/>
  <c r="BK322" i="7"/>
  <c r="J322" i="7"/>
  <c r="BE322" i="7" s="1"/>
  <c r="BI309" i="7"/>
  <c r="BH309" i="7"/>
  <c r="BG309" i="7"/>
  <c r="BF309" i="7"/>
  <c r="T309" i="7"/>
  <c r="R309" i="7"/>
  <c r="P309" i="7"/>
  <c r="BK309" i="7"/>
  <c r="J309" i="7"/>
  <c r="BE309" i="7" s="1"/>
  <c r="BI303" i="7"/>
  <c r="BH303" i="7"/>
  <c r="BG303" i="7"/>
  <c r="BF303" i="7"/>
  <c r="T303" i="7"/>
  <c r="R303" i="7"/>
  <c r="P303" i="7"/>
  <c r="BK303" i="7"/>
  <c r="J303" i="7"/>
  <c r="BE303" i="7" s="1"/>
  <c r="BI297" i="7"/>
  <c r="BH297" i="7"/>
  <c r="BG297" i="7"/>
  <c r="BF297" i="7"/>
  <c r="T297" i="7"/>
  <c r="R297" i="7"/>
  <c r="P297" i="7"/>
  <c r="BK297" i="7"/>
  <c r="J297" i="7"/>
  <c r="BE297" i="7" s="1"/>
  <c r="BI293" i="7"/>
  <c r="BH293" i="7"/>
  <c r="BG293" i="7"/>
  <c r="BF293" i="7"/>
  <c r="T293" i="7"/>
  <c r="R293" i="7"/>
  <c r="P293" i="7"/>
  <c r="BK293" i="7"/>
  <c r="J293" i="7"/>
  <c r="BE293" i="7" s="1"/>
  <c r="BI290" i="7"/>
  <c r="BH290" i="7"/>
  <c r="BG290" i="7"/>
  <c r="BF290" i="7"/>
  <c r="T290" i="7"/>
  <c r="R290" i="7"/>
  <c r="P290" i="7"/>
  <c r="BK290" i="7"/>
  <c r="J290" i="7"/>
  <c r="BE290" i="7" s="1"/>
  <c r="BI287" i="7"/>
  <c r="BH287" i="7"/>
  <c r="BG287" i="7"/>
  <c r="BF287" i="7"/>
  <c r="T287" i="7"/>
  <c r="R287" i="7"/>
  <c r="P287" i="7"/>
  <c r="BK287" i="7"/>
  <c r="J287" i="7"/>
  <c r="BE287" i="7" s="1"/>
  <c r="BI284" i="7"/>
  <c r="BH284" i="7"/>
  <c r="BG284" i="7"/>
  <c r="BF284" i="7"/>
  <c r="T284" i="7"/>
  <c r="R284" i="7"/>
  <c r="P284" i="7"/>
  <c r="BK284" i="7"/>
  <c r="J284" i="7"/>
  <c r="BE284" i="7" s="1"/>
  <c r="BI281" i="7"/>
  <c r="BH281" i="7"/>
  <c r="BG281" i="7"/>
  <c r="BF281" i="7"/>
  <c r="T281" i="7"/>
  <c r="R281" i="7"/>
  <c r="P281" i="7"/>
  <c r="BK281" i="7"/>
  <c r="J281" i="7"/>
  <c r="BE281" i="7" s="1"/>
  <c r="BI278" i="7"/>
  <c r="BH278" i="7"/>
  <c r="BG278" i="7"/>
  <c r="BF278" i="7"/>
  <c r="T278" i="7"/>
  <c r="T277" i="7" s="1"/>
  <c r="R278" i="7"/>
  <c r="R277" i="7" s="1"/>
  <c r="P278" i="7"/>
  <c r="BK278" i="7"/>
  <c r="BK277" i="7" s="1"/>
  <c r="J277" i="7" s="1"/>
  <c r="J73" i="7" s="1"/>
  <c r="J278" i="7"/>
  <c r="BE278" i="7"/>
  <c r="BI276" i="7"/>
  <c r="BH276" i="7"/>
  <c r="BG276" i="7"/>
  <c r="BF276" i="7"/>
  <c r="T276" i="7"/>
  <c r="R276" i="7"/>
  <c r="P276" i="7"/>
  <c r="BK276" i="7"/>
  <c r="J276" i="7"/>
  <c r="BE276" i="7" s="1"/>
  <c r="BI275" i="7"/>
  <c r="BH275" i="7"/>
  <c r="BG275" i="7"/>
  <c r="BF275" i="7"/>
  <c r="T275" i="7"/>
  <c r="R275" i="7"/>
  <c r="P275" i="7"/>
  <c r="BK275" i="7"/>
  <c r="J275" i="7"/>
  <c r="BE275" i="7" s="1"/>
  <c r="BI274" i="7"/>
  <c r="BH274" i="7"/>
  <c r="BG274" i="7"/>
  <c r="BF274" i="7"/>
  <c r="T274" i="7"/>
  <c r="R274" i="7"/>
  <c r="P274" i="7"/>
  <c r="BK274" i="7"/>
  <c r="J274" i="7"/>
  <c r="BE274" i="7" s="1"/>
  <c r="BI273" i="7"/>
  <c r="BH273" i="7"/>
  <c r="BG273" i="7"/>
  <c r="BF273" i="7"/>
  <c r="T273" i="7"/>
  <c r="R273" i="7"/>
  <c r="P273" i="7"/>
  <c r="BK273" i="7"/>
  <c r="J273" i="7"/>
  <c r="BE273" i="7" s="1"/>
  <c r="BI272" i="7"/>
  <c r="BH272" i="7"/>
  <c r="BG272" i="7"/>
  <c r="BF272" i="7"/>
  <c r="T272" i="7"/>
  <c r="R272" i="7"/>
  <c r="P272" i="7"/>
  <c r="BK272" i="7"/>
  <c r="J272" i="7"/>
  <c r="BE272" i="7" s="1"/>
  <c r="BI271" i="7"/>
  <c r="BH271" i="7"/>
  <c r="BG271" i="7"/>
  <c r="BF271" i="7"/>
  <c r="T271" i="7"/>
  <c r="R271" i="7"/>
  <c r="R270" i="7" s="1"/>
  <c r="P271" i="7"/>
  <c r="BK271" i="7"/>
  <c r="BK270" i="7" s="1"/>
  <c r="J270" i="7" s="1"/>
  <c r="J72" i="7" s="1"/>
  <c r="J271" i="7"/>
  <c r="BE271" i="7"/>
  <c r="BI269" i="7"/>
  <c r="BH269" i="7"/>
  <c r="BG269" i="7"/>
  <c r="BF269" i="7"/>
  <c r="T269" i="7"/>
  <c r="R269" i="7"/>
  <c r="P269" i="7"/>
  <c r="BK269" i="7"/>
  <c r="J269" i="7"/>
  <c r="BE269" i="7" s="1"/>
  <c r="BI268" i="7"/>
  <c r="BH268" i="7"/>
  <c r="BG268" i="7"/>
  <c r="BF268" i="7"/>
  <c r="T268" i="7"/>
  <c r="R268" i="7"/>
  <c r="P268" i="7"/>
  <c r="BK268" i="7"/>
  <c r="J268" i="7"/>
  <c r="BE268" i="7" s="1"/>
  <c r="BI267" i="7"/>
  <c r="BH267" i="7"/>
  <c r="BG267" i="7"/>
  <c r="BF267" i="7"/>
  <c r="T267" i="7"/>
  <c r="R267" i="7"/>
  <c r="P267" i="7"/>
  <c r="BK267" i="7"/>
  <c r="J267" i="7"/>
  <c r="BE267" i="7" s="1"/>
  <c r="BI266" i="7"/>
  <c r="BH266" i="7"/>
  <c r="BG266" i="7"/>
  <c r="BF266" i="7"/>
  <c r="T266" i="7"/>
  <c r="R266" i="7"/>
  <c r="P266" i="7"/>
  <c r="BK266" i="7"/>
  <c r="J266" i="7"/>
  <c r="BE266" i="7" s="1"/>
  <c r="BI265" i="7"/>
  <c r="BH265" i="7"/>
  <c r="BG265" i="7"/>
  <c r="BF265" i="7"/>
  <c r="T265" i="7"/>
  <c r="R265" i="7"/>
  <c r="R264" i="7" s="1"/>
  <c r="P265" i="7"/>
  <c r="P264" i="7" s="1"/>
  <c r="BK265" i="7"/>
  <c r="BK264" i="7" s="1"/>
  <c r="J264" i="7" s="1"/>
  <c r="J71" i="7" s="1"/>
  <c r="J265" i="7"/>
  <c r="BE265" i="7"/>
  <c r="BI263" i="7"/>
  <c r="BH263" i="7"/>
  <c r="BG263" i="7"/>
  <c r="BF263" i="7"/>
  <c r="T263" i="7"/>
  <c r="R263" i="7"/>
  <c r="P263" i="7"/>
  <c r="BK263" i="7"/>
  <c r="J263" i="7"/>
  <c r="BE263" i="7" s="1"/>
  <c r="BI262" i="7"/>
  <c r="BH262" i="7"/>
  <c r="BG262" i="7"/>
  <c r="BF262" i="7"/>
  <c r="T262" i="7"/>
  <c r="R262" i="7"/>
  <c r="P262" i="7"/>
  <c r="BK262" i="7"/>
  <c r="J262" i="7"/>
  <c r="BE262" i="7" s="1"/>
  <c r="BI261" i="7"/>
  <c r="BH261" i="7"/>
  <c r="BG261" i="7"/>
  <c r="BF261" i="7"/>
  <c r="T261" i="7"/>
  <c r="R261" i="7"/>
  <c r="R260" i="7" s="1"/>
  <c r="P261" i="7"/>
  <c r="BK261" i="7"/>
  <c r="BK260" i="7" s="1"/>
  <c r="J260" i="7" s="1"/>
  <c r="J70" i="7" s="1"/>
  <c r="J261" i="7"/>
  <c r="BE261" i="7"/>
  <c r="BI259" i="7"/>
  <c r="BH259" i="7"/>
  <c r="BG259" i="7"/>
  <c r="BF259" i="7"/>
  <c r="T259" i="7"/>
  <c r="R259" i="7"/>
  <c r="P259" i="7"/>
  <c r="BK259" i="7"/>
  <c r="J259" i="7"/>
  <c r="BE259" i="7" s="1"/>
  <c r="BI257" i="7"/>
  <c r="BH257" i="7"/>
  <c r="BG257" i="7"/>
  <c r="BF257" i="7"/>
  <c r="T257" i="7"/>
  <c r="R257" i="7"/>
  <c r="P257" i="7"/>
  <c r="BK257" i="7"/>
  <c r="J257" i="7"/>
  <c r="BE257" i="7" s="1"/>
  <c r="BI254" i="7"/>
  <c r="BH254" i="7"/>
  <c r="BG254" i="7"/>
  <c r="BF254" i="7"/>
  <c r="T254" i="7"/>
  <c r="R254" i="7"/>
  <c r="P254" i="7"/>
  <c r="BK254" i="7"/>
  <c r="J254" i="7"/>
  <c r="BE254" i="7" s="1"/>
  <c r="BI252" i="7"/>
  <c r="BH252" i="7"/>
  <c r="BG252" i="7"/>
  <c r="BF252" i="7"/>
  <c r="T252" i="7"/>
  <c r="R252" i="7"/>
  <c r="P252" i="7"/>
  <c r="BK252" i="7"/>
  <c r="J252" i="7"/>
  <c r="BE252" i="7" s="1"/>
  <c r="BI249" i="7"/>
  <c r="BH249" i="7"/>
  <c r="BG249" i="7"/>
  <c r="BF249" i="7"/>
  <c r="T249" i="7"/>
  <c r="R249" i="7"/>
  <c r="R248" i="7" s="1"/>
  <c r="P249" i="7"/>
  <c r="P248" i="7" s="1"/>
  <c r="BK249" i="7"/>
  <c r="BK248" i="7" s="1"/>
  <c r="J248" i="7" s="1"/>
  <c r="J69" i="7" s="1"/>
  <c r="J249" i="7"/>
  <c r="BE249" i="7"/>
  <c r="BI247" i="7"/>
  <c r="BH247" i="7"/>
  <c r="BG247" i="7"/>
  <c r="BF247" i="7"/>
  <c r="T247" i="7"/>
  <c r="R247" i="7"/>
  <c r="P247" i="7"/>
  <c r="BK247" i="7"/>
  <c r="J247" i="7"/>
  <c r="BE247" i="7" s="1"/>
  <c r="BI245" i="7"/>
  <c r="BH245" i="7"/>
  <c r="BG245" i="7"/>
  <c r="BF245" i="7"/>
  <c r="T245" i="7"/>
  <c r="R245" i="7"/>
  <c r="P245" i="7"/>
  <c r="BK245" i="7"/>
  <c r="J245" i="7"/>
  <c r="BE245" i="7" s="1"/>
  <c r="BI240" i="7"/>
  <c r="BH240" i="7"/>
  <c r="BG240" i="7"/>
  <c r="BF240" i="7"/>
  <c r="T240" i="7"/>
  <c r="R240" i="7"/>
  <c r="P240" i="7"/>
  <c r="BK240" i="7"/>
  <c r="J240" i="7"/>
  <c r="BE240" i="7" s="1"/>
  <c r="BI238" i="7"/>
  <c r="BH238" i="7"/>
  <c r="BG238" i="7"/>
  <c r="BF238" i="7"/>
  <c r="T238" i="7"/>
  <c r="R238" i="7"/>
  <c r="P238" i="7"/>
  <c r="BK238" i="7"/>
  <c r="J238" i="7"/>
  <c r="BE238" i="7" s="1"/>
  <c r="BI236" i="7"/>
  <c r="BH236" i="7"/>
  <c r="BG236" i="7"/>
  <c r="BF236" i="7"/>
  <c r="T236" i="7"/>
  <c r="R236" i="7"/>
  <c r="P236" i="7"/>
  <c r="BK236" i="7"/>
  <c r="J236" i="7"/>
  <c r="BE236" i="7" s="1"/>
  <c r="BI231" i="7"/>
  <c r="BH231" i="7"/>
  <c r="BG231" i="7"/>
  <c r="BF231" i="7"/>
  <c r="T231" i="7"/>
  <c r="R231" i="7"/>
  <c r="R230" i="7"/>
  <c r="P231" i="7"/>
  <c r="BK231" i="7"/>
  <c r="BK230" i="7"/>
  <c r="J231" i="7"/>
  <c r="BE231" i="7" s="1"/>
  <c r="BI228" i="7"/>
  <c r="BH228" i="7"/>
  <c r="BG228" i="7"/>
  <c r="BF228" i="7"/>
  <c r="T228" i="7"/>
  <c r="T227" i="7" s="1"/>
  <c r="R228" i="7"/>
  <c r="R227" i="7" s="1"/>
  <c r="P228" i="7"/>
  <c r="P227" i="7" s="1"/>
  <c r="BK228" i="7"/>
  <c r="BK227" i="7" s="1"/>
  <c r="J227" i="7" s="1"/>
  <c r="J66" i="7" s="1"/>
  <c r="J228" i="7"/>
  <c r="BE228" i="7"/>
  <c r="BI224" i="7"/>
  <c r="BH224" i="7"/>
  <c r="BG224" i="7"/>
  <c r="BF224" i="7"/>
  <c r="T224" i="7"/>
  <c r="R224" i="7"/>
  <c r="P224" i="7"/>
  <c r="BK224" i="7"/>
  <c r="J224" i="7"/>
  <c r="BE224" i="7" s="1"/>
  <c r="BI221" i="7"/>
  <c r="BH221" i="7"/>
  <c r="BG221" i="7"/>
  <c r="BF221" i="7"/>
  <c r="T221" i="7"/>
  <c r="R221" i="7"/>
  <c r="P221" i="7"/>
  <c r="BK221" i="7"/>
  <c r="J221" i="7"/>
  <c r="BE221" i="7" s="1"/>
  <c r="BI219" i="7"/>
  <c r="BH219" i="7"/>
  <c r="BG219" i="7"/>
  <c r="BF219" i="7"/>
  <c r="T219" i="7"/>
  <c r="R219" i="7"/>
  <c r="P219" i="7"/>
  <c r="BK219" i="7"/>
  <c r="J219" i="7"/>
  <c r="BE219" i="7" s="1"/>
  <c r="BI216" i="7"/>
  <c r="BH216" i="7"/>
  <c r="BG216" i="7"/>
  <c r="BF216" i="7"/>
  <c r="T216" i="7"/>
  <c r="R216" i="7"/>
  <c r="P216" i="7"/>
  <c r="BK216" i="7"/>
  <c r="J216" i="7"/>
  <c r="BE216" i="7" s="1"/>
  <c r="BI210" i="7"/>
  <c r="BH210" i="7"/>
  <c r="BG210" i="7"/>
  <c r="BF210" i="7"/>
  <c r="T210" i="7"/>
  <c r="T209" i="7" s="1"/>
  <c r="R210" i="7"/>
  <c r="R209" i="7" s="1"/>
  <c r="P210" i="7"/>
  <c r="BK210" i="7"/>
  <c r="BK209" i="7" s="1"/>
  <c r="J209" i="7" s="1"/>
  <c r="J65" i="7" s="1"/>
  <c r="J210" i="7"/>
  <c r="BE210" i="7"/>
  <c r="BI206" i="7"/>
  <c r="BH206" i="7"/>
  <c r="BG206" i="7"/>
  <c r="BF206" i="7"/>
  <c r="T206" i="7"/>
  <c r="R206" i="7"/>
  <c r="P206" i="7"/>
  <c r="BK206" i="7"/>
  <c r="J206" i="7"/>
  <c r="BE206" i="7" s="1"/>
  <c r="BI203" i="7"/>
  <c r="BH203" i="7"/>
  <c r="BG203" i="7"/>
  <c r="BF203" i="7"/>
  <c r="T203" i="7"/>
  <c r="R203" i="7"/>
  <c r="P203" i="7"/>
  <c r="BK203" i="7"/>
  <c r="J203" i="7"/>
  <c r="BE203" i="7" s="1"/>
  <c r="BI201" i="7"/>
  <c r="BH201" i="7"/>
  <c r="BG201" i="7"/>
  <c r="BF201" i="7"/>
  <c r="T201" i="7"/>
  <c r="R201" i="7"/>
  <c r="P201" i="7"/>
  <c r="BK201" i="7"/>
  <c r="J201" i="7"/>
  <c r="BE201" i="7" s="1"/>
  <c r="BI200" i="7"/>
  <c r="BH200" i="7"/>
  <c r="BG200" i="7"/>
  <c r="BF200" i="7"/>
  <c r="T200" i="7"/>
  <c r="R200" i="7"/>
  <c r="P200" i="7"/>
  <c r="BK200" i="7"/>
  <c r="J200" i="7"/>
  <c r="BE200" i="7" s="1"/>
  <c r="BI199" i="7"/>
  <c r="BH199" i="7"/>
  <c r="BG199" i="7"/>
  <c r="BF199" i="7"/>
  <c r="T199" i="7"/>
  <c r="R199" i="7"/>
  <c r="P199" i="7"/>
  <c r="BK199" i="7"/>
  <c r="J199" i="7"/>
  <c r="BE199" i="7" s="1"/>
  <c r="BI191" i="7"/>
  <c r="BH191" i="7"/>
  <c r="BG191" i="7"/>
  <c r="BF191" i="7"/>
  <c r="T191" i="7"/>
  <c r="R191" i="7"/>
  <c r="P191" i="7"/>
  <c r="BK191" i="7"/>
  <c r="J191" i="7"/>
  <c r="BE191" i="7" s="1"/>
  <c r="BI189" i="7"/>
  <c r="BH189" i="7"/>
  <c r="BG189" i="7"/>
  <c r="BF189" i="7"/>
  <c r="T189" i="7"/>
  <c r="R189" i="7"/>
  <c r="P189" i="7"/>
  <c r="BK189" i="7"/>
  <c r="J189" i="7"/>
  <c r="BE189" i="7" s="1"/>
  <c r="BI179" i="7"/>
  <c r="BH179" i="7"/>
  <c r="BG179" i="7"/>
  <c r="BF179" i="7"/>
  <c r="T179" i="7"/>
  <c r="R179" i="7"/>
  <c r="P179" i="7"/>
  <c r="BK179" i="7"/>
  <c r="J179" i="7"/>
  <c r="BE179" i="7" s="1"/>
  <c r="BI171" i="7"/>
  <c r="BH171" i="7"/>
  <c r="BG171" i="7"/>
  <c r="BF171" i="7"/>
  <c r="T171" i="7"/>
  <c r="R171" i="7"/>
  <c r="P171" i="7"/>
  <c r="BK171" i="7"/>
  <c r="J171" i="7"/>
  <c r="BE171" i="7" s="1"/>
  <c r="BI169" i="7"/>
  <c r="BH169" i="7"/>
  <c r="BG169" i="7"/>
  <c r="BF169" i="7"/>
  <c r="T169" i="7"/>
  <c r="R169" i="7"/>
  <c r="P169" i="7"/>
  <c r="BK169" i="7"/>
  <c r="J169" i="7"/>
  <c r="BE169" i="7" s="1"/>
  <c r="BI164" i="7"/>
  <c r="BH164" i="7"/>
  <c r="BG164" i="7"/>
  <c r="BF164" i="7"/>
  <c r="T164" i="7"/>
  <c r="R164" i="7"/>
  <c r="P164" i="7"/>
  <c r="BK164" i="7"/>
  <c r="J164" i="7"/>
  <c r="BE164" i="7" s="1"/>
  <c r="BI159" i="7"/>
  <c r="BH159" i="7"/>
  <c r="BG159" i="7"/>
  <c r="BF159" i="7"/>
  <c r="T159" i="7"/>
  <c r="R159" i="7"/>
  <c r="P159" i="7"/>
  <c r="BK159" i="7"/>
  <c r="J159" i="7"/>
  <c r="BE159" i="7" s="1"/>
  <c r="BI153" i="7"/>
  <c r="BH153" i="7"/>
  <c r="BG153" i="7"/>
  <c r="BF153" i="7"/>
  <c r="T153" i="7"/>
  <c r="R153" i="7"/>
  <c r="P153" i="7"/>
  <c r="BK153" i="7"/>
  <c r="J153" i="7"/>
  <c r="BE153" i="7" s="1"/>
  <c r="BI148" i="7"/>
  <c r="BH148" i="7"/>
  <c r="BG148" i="7"/>
  <c r="BF148" i="7"/>
  <c r="T148" i="7"/>
  <c r="R148" i="7"/>
  <c r="R147" i="7" s="1"/>
  <c r="P148" i="7"/>
  <c r="BK148" i="7"/>
  <c r="BK147" i="7" s="1"/>
  <c r="J147" i="7" s="1"/>
  <c r="J64" i="7" s="1"/>
  <c r="J148" i="7"/>
  <c r="BE148" i="7"/>
  <c r="BI137" i="7"/>
  <c r="BH137" i="7"/>
  <c r="BG137" i="7"/>
  <c r="BF137" i="7"/>
  <c r="T137" i="7"/>
  <c r="R137" i="7"/>
  <c r="P137" i="7"/>
  <c r="BK137" i="7"/>
  <c r="J137" i="7"/>
  <c r="BE137" i="7" s="1"/>
  <c r="BI133" i="7"/>
  <c r="BH133" i="7"/>
  <c r="BG133" i="7"/>
  <c r="BF133" i="7"/>
  <c r="T133" i="7"/>
  <c r="R133" i="7"/>
  <c r="P133" i="7"/>
  <c r="BK133" i="7"/>
  <c r="J133" i="7"/>
  <c r="BE133" i="7" s="1"/>
  <c r="BI129" i="7"/>
  <c r="BH129" i="7"/>
  <c r="BG129" i="7"/>
  <c r="BF129" i="7"/>
  <c r="T129" i="7"/>
  <c r="R129" i="7"/>
  <c r="P129" i="7"/>
  <c r="BK129" i="7"/>
  <c r="J129" i="7"/>
  <c r="BE129" i="7" s="1"/>
  <c r="BI126" i="7"/>
  <c r="BH126" i="7"/>
  <c r="BG126" i="7"/>
  <c r="BF126" i="7"/>
  <c r="T126" i="7"/>
  <c r="R126" i="7"/>
  <c r="P126" i="7"/>
  <c r="BK126" i="7"/>
  <c r="J126" i="7"/>
  <c r="BE126" i="7" s="1"/>
  <c r="BI123" i="7"/>
  <c r="BH123" i="7"/>
  <c r="BG123" i="7"/>
  <c r="BF123" i="7"/>
  <c r="T123" i="7"/>
  <c r="T122" i="7" s="1"/>
  <c r="R123" i="7"/>
  <c r="R122" i="7" s="1"/>
  <c r="P123" i="7"/>
  <c r="BK123" i="7"/>
  <c r="BK122" i="7" s="1"/>
  <c r="J122" i="7"/>
  <c r="J63" i="7" s="1"/>
  <c r="J123" i="7"/>
  <c r="BE123" i="7"/>
  <c r="BI119" i="7"/>
  <c r="BH119" i="7"/>
  <c r="BG119" i="7"/>
  <c r="BF119" i="7"/>
  <c r="T119" i="7"/>
  <c r="R119" i="7"/>
  <c r="P119" i="7"/>
  <c r="BK119" i="7"/>
  <c r="J119" i="7"/>
  <c r="BE119" i="7" s="1"/>
  <c r="BI117" i="7"/>
  <c r="BH117" i="7"/>
  <c r="BG117" i="7"/>
  <c r="BF117" i="7"/>
  <c r="T117" i="7"/>
  <c r="R117" i="7"/>
  <c r="P117" i="7"/>
  <c r="BK117" i="7"/>
  <c r="J117" i="7"/>
  <c r="BE117" i="7" s="1"/>
  <c r="BI116" i="7"/>
  <c r="BH116" i="7"/>
  <c r="BG116" i="7"/>
  <c r="BF116" i="7"/>
  <c r="T116" i="7"/>
  <c r="R116" i="7"/>
  <c r="P116" i="7"/>
  <c r="BK116" i="7"/>
  <c r="J116" i="7"/>
  <c r="BE116" i="7" s="1"/>
  <c r="BI107" i="7"/>
  <c r="BH107" i="7"/>
  <c r="F35" i="7" s="1"/>
  <c r="BC59" i="1" s="1"/>
  <c r="BG107" i="7"/>
  <c r="F34" i="7"/>
  <c r="BB59" i="1" s="1"/>
  <c r="BF107" i="7"/>
  <c r="J33" i="7"/>
  <c r="AW59" i="1"/>
  <c r="F33" i="7"/>
  <c r="BA59" i="1" s="1"/>
  <c r="T107" i="7"/>
  <c r="T106" i="7" s="1"/>
  <c r="R107" i="7"/>
  <c r="R106" i="7" s="1"/>
  <c r="R105" i="7" s="1"/>
  <c r="P107" i="7"/>
  <c r="P106" i="7" s="1"/>
  <c r="BK107" i="7"/>
  <c r="BK106" i="7" s="1"/>
  <c r="J107" i="7"/>
  <c r="BE107" i="7"/>
  <c r="J32" i="7" s="1"/>
  <c r="AV59" i="1" s="1"/>
  <c r="AT59" i="1" s="1"/>
  <c r="J100" i="7"/>
  <c r="F100" i="7"/>
  <c r="F98" i="7"/>
  <c r="E96" i="7"/>
  <c r="J55" i="7"/>
  <c r="F55" i="7"/>
  <c r="F53" i="7"/>
  <c r="E51" i="7"/>
  <c r="J20" i="7"/>
  <c r="E20" i="7"/>
  <c r="F56" i="7" s="1"/>
  <c r="J19" i="7"/>
  <c r="J14" i="7"/>
  <c r="J53" i="7" s="1"/>
  <c r="J98" i="7"/>
  <c r="E7" i="7"/>
  <c r="E92" i="7" s="1"/>
  <c r="AY58" i="1"/>
  <c r="AX58" i="1"/>
  <c r="BI222" i="6"/>
  <c r="BH222" i="6"/>
  <c r="BG222" i="6"/>
  <c r="BF222" i="6"/>
  <c r="T222" i="6"/>
  <c r="R222" i="6"/>
  <c r="P222" i="6"/>
  <c r="BK222" i="6"/>
  <c r="J222" i="6"/>
  <c r="BE222" i="6" s="1"/>
  <c r="BI220" i="6"/>
  <c r="BH220" i="6"/>
  <c r="BG220" i="6"/>
  <c r="BF220" i="6"/>
  <c r="T220" i="6"/>
  <c r="R220" i="6"/>
  <c r="P220" i="6"/>
  <c r="BK220" i="6"/>
  <c r="J220" i="6"/>
  <c r="BE220" i="6"/>
  <c r="BI215" i="6"/>
  <c r="BH215" i="6"/>
  <c r="BG215" i="6"/>
  <c r="BF215" i="6"/>
  <c r="T215" i="6"/>
  <c r="R215" i="6"/>
  <c r="P215" i="6"/>
  <c r="BK215" i="6"/>
  <c r="J215" i="6"/>
  <c r="BE215" i="6" s="1"/>
  <c r="BI213" i="6"/>
  <c r="BH213" i="6"/>
  <c r="BG213" i="6"/>
  <c r="BF213" i="6"/>
  <c r="T213" i="6"/>
  <c r="R213" i="6"/>
  <c r="P213" i="6"/>
  <c r="BK213" i="6"/>
  <c r="J213" i="6"/>
  <c r="BE213" i="6"/>
  <c r="BI208" i="6"/>
  <c r="BH208" i="6"/>
  <c r="BG208" i="6"/>
  <c r="BF208" i="6"/>
  <c r="T208" i="6"/>
  <c r="T207" i="6" s="1"/>
  <c r="T206" i="6" s="1"/>
  <c r="R208" i="6"/>
  <c r="R207" i="6" s="1"/>
  <c r="R206" i="6" s="1"/>
  <c r="P208" i="6"/>
  <c r="P207" i="6"/>
  <c r="P206" i="6" s="1"/>
  <c r="BK208" i="6"/>
  <c r="J208" i="6"/>
  <c r="BE208" i="6"/>
  <c r="BI205" i="6"/>
  <c r="BH205" i="6"/>
  <c r="BG205" i="6"/>
  <c r="BF205" i="6"/>
  <c r="T205" i="6"/>
  <c r="T204" i="6"/>
  <c r="R205" i="6"/>
  <c r="R204" i="6" s="1"/>
  <c r="P205" i="6"/>
  <c r="P204" i="6"/>
  <c r="BK205" i="6"/>
  <c r="BK204" i="6" s="1"/>
  <c r="J204" i="6" s="1"/>
  <c r="J66" i="6" s="1"/>
  <c r="J205" i="6"/>
  <c r="BE205" i="6" s="1"/>
  <c r="BI203" i="6"/>
  <c r="BH203" i="6"/>
  <c r="BG203" i="6"/>
  <c r="BF203" i="6"/>
  <c r="T203" i="6"/>
  <c r="R203" i="6"/>
  <c r="P203" i="6"/>
  <c r="BK203" i="6"/>
  <c r="J203" i="6"/>
  <c r="BE203" i="6"/>
  <c r="BI202" i="6"/>
  <c r="BH202" i="6"/>
  <c r="BG202" i="6"/>
  <c r="BF202" i="6"/>
  <c r="T202" i="6"/>
  <c r="R202" i="6"/>
  <c r="R198" i="6" s="1"/>
  <c r="P202" i="6"/>
  <c r="BK202" i="6"/>
  <c r="J202" i="6"/>
  <c r="BE202" i="6"/>
  <c r="BI200" i="6"/>
  <c r="BH200" i="6"/>
  <c r="BG200" i="6"/>
  <c r="BF200" i="6"/>
  <c r="T200" i="6"/>
  <c r="R200" i="6"/>
  <c r="P200" i="6"/>
  <c r="BK200" i="6"/>
  <c r="BK198" i="6" s="1"/>
  <c r="J198" i="6" s="1"/>
  <c r="J65" i="6" s="1"/>
  <c r="J200" i="6"/>
  <c r="BE200" i="6"/>
  <c r="BI199" i="6"/>
  <c r="BH199" i="6"/>
  <c r="BG199" i="6"/>
  <c r="BF199" i="6"/>
  <c r="T199" i="6"/>
  <c r="T198" i="6"/>
  <c r="R199" i="6"/>
  <c r="P199" i="6"/>
  <c r="P198" i="6"/>
  <c r="BK199" i="6"/>
  <c r="J199" i="6"/>
  <c r="BE199" i="6" s="1"/>
  <c r="BI195" i="6"/>
  <c r="BH195" i="6"/>
  <c r="BG195" i="6"/>
  <c r="BF195" i="6"/>
  <c r="T195" i="6"/>
  <c r="R195" i="6"/>
  <c r="P195" i="6"/>
  <c r="BK195" i="6"/>
  <c r="J195" i="6"/>
  <c r="BE195" i="6" s="1"/>
  <c r="BI189" i="6"/>
  <c r="BH189" i="6"/>
  <c r="BG189" i="6"/>
  <c r="BF189" i="6"/>
  <c r="T189" i="6"/>
  <c r="R189" i="6"/>
  <c r="P189" i="6"/>
  <c r="BK189" i="6"/>
  <c r="J189" i="6"/>
  <c r="BE189" i="6"/>
  <c r="BI181" i="6"/>
  <c r="BH181" i="6"/>
  <c r="BG181" i="6"/>
  <c r="BF181" i="6"/>
  <c r="T181" i="6"/>
  <c r="R181" i="6"/>
  <c r="P181" i="6"/>
  <c r="BK181" i="6"/>
  <c r="J181" i="6"/>
  <c r="BE181" i="6" s="1"/>
  <c r="BI175" i="6"/>
  <c r="BH175" i="6"/>
  <c r="BG175" i="6"/>
  <c r="BF175" i="6"/>
  <c r="T175" i="6"/>
  <c r="R175" i="6"/>
  <c r="P175" i="6"/>
  <c r="BK175" i="6"/>
  <c r="J175" i="6"/>
  <c r="BE175" i="6"/>
  <c r="BI172" i="6"/>
  <c r="BH172" i="6"/>
  <c r="BG172" i="6"/>
  <c r="BF172" i="6"/>
  <c r="T172" i="6"/>
  <c r="R172" i="6"/>
  <c r="P172" i="6"/>
  <c r="BK172" i="6"/>
  <c r="J172" i="6"/>
  <c r="BE172" i="6" s="1"/>
  <c r="BI168" i="6"/>
  <c r="BH168" i="6"/>
  <c r="BG168" i="6"/>
  <c r="BF168" i="6"/>
  <c r="T168" i="6"/>
  <c r="R168" i="6"/>
  <c r="P168" i="6"/>
  <c r="BK168" i="6"/>
  <c r="J168" i="6"/>
  <c r="BE168" i="6"/>
  <c r="BI166" i="6"/>
  <c r="BH166" i="6"/>
  <c r="BG166" i="6"/>
  <c r="BF166" i="6"/>
  <c r="T166" i="6"/>
  <c r="R166" i="6"/>
  <c r="P166" i="6"/>
  <c r="BK166" i="6"/>
  <c r="J166" i="6"/>
  <c r="BE166" i="6" s="1"/>
  <c r="BI163" i="6"/>
  <c r="BH163" i="6"/>
  <c r="BG163" i="6"/>
  <c r="BF163" i="6"/>
  <c r="T163" i="6"/>
  <c r="R163" i="6"/>
  <c r="P163" i="6"/>
  <c r="BK163" i="6"/>
  <c r="J163" i="6"/>
  <c r="BE163" i="6"/>
  <c r="BI160" i="6"/>
  <c r="BH160" i="6"/>
  <c r="BG160" i="6"/>
  <c r="BF160" i="6"/>
  <c r="T160" i="6"/>
  <c r="T159" i="6" s="1"/>
  <c r="R160" i="6"/>
  <c r="R159" i="6"/>
  <c r="P160" i="6"/>
  <c r="P159" i="6" s="1"/>
  <c r="BK160" i="6"/>
  <c r="BK159" i="6"/>
  <c r="J159" i="6" s="1"/>
  <c r="J64" i="6" s="1"/>
  <c r="J160" i="6"/>
  <c r="BE160" i="6" s="1"/>
  <c r="BI155" i="6"/>
  <c r="BH155" i="6"/>
  <c r="BG155" i="6"/>
  <c r="BF155" i="6"/>
  <c r="T155" i="6"/>
  <c r="R155" i="6"/>
  <c r="P155" i="6"/>
  <c r="BK155" i="6"/>
  <c r="J155" i="6"/>
  <c r="BE155" i="6" s="1"/>
  <c r="BI152" i="6"/>
  <c r="BH152" i="6"/>
  <c r="BG152" i="6"/>
  <c r="BF152" i="6"/>
  <c r="T152" i="6"/>
  <c r="R152" i="6"/>
  <c r="P152" i="6"/>
  <c r="BK152" i="6"/>
  <c r="J152" i="6"/>
  <c r="BE152" i="6"/>
  <c r="BI151" i="6"/>
  <c r="BH151" i="6"/>
  <c r="BG151" i="6"/>
  <c r="BF151" i="6"/>
  <c r="T151" i="6"/>
  <c r="R151" i="6"/>
  <c r="P151" i="6"/>
  <c r="BK151" i="6"/>
  <c r="J151" i="6"/>
  <c r="BE151" i="6" s="1"/>
  <c r="BI148" i="6"/>
  <c r="BH148" i="6"/>
  <c r="BG148" i="6"/>
  <c r="BF148" i="6"/>
  <c r="T148" i="6"/>
  <c r="R148" i="6"/>
  <c r="P148" i="6"/>
  <c r="BK148" i="6"/>
  <c r="J148" i="6"/>
  <c r="BE148" i="6"/>
  <c r="BI147" i="6"/>
  <c r="BH147" i="6"/>
  <c r="BG147" i="6"/>
  <c r="BF147" i="6"/>
  <c r="T147" i="6"/>
  <c r="R147" i="6"/>
  <c r="P147" i="6"/>
  <c r="BK147" i="6"/>
  <c r="J147" i="6"/>
  <c r="BE147" i="6" s="1"/>
  <c r="BI144" i="6"/>
  <c r="BH144" i="6"/>
  <c r="BG144" i="6"/>
  <c r="BF144" i="6"/>
  <c r="T144" i="6"/>
  <c r="T143" i="6"/>
  <c r="R144" i="6"/>
  <c r="R143" i="6" s="1"/>
  <c r="P144" i="6"/>
  <c r="P143" i="6"/>
  <c r="BK144" i="6"/>
  <c r="BK143" i="6" s="1"/>
  <c r="J143" i="6" s="1"/>
  <c r="J63" i="6" s="1"/>
  <c r="J144" i="6"/>
  <c r="BE144" i="6"/>
  <c r="BI138" i="6"/>
  <c r="BH138" i="6"/>
  <c r="BG138" i="6"/>
  <c r="BF138" i="6"/>
  <c r="T138" i="6"/>
  <c r="R138" i="6"/>
  <c r="P138" i="6"/>
  <c r="BK138" i="6"/>
  <c r="J138" i="6"/>
  <c r="BE138" i="6"/>
  <c r="BI134" i="6"/>
  <c r="BH134" i="6"/>
  <c r="BG134" i="6"/>
  <c r="BF134" i="6"/>
  <c r="T134" i="6"/>
  <c r="R134" i="6"/>
  <c r="P134" i="6"/>
  <c r="BK134" i="6"/>
  <c r="J134" i="6"/>
  <c r="BE134" i="6" s="1"/>
  <c r="BI131" i="6"/>
  <c r="BH131" i="6"/>
  <c r="BG131" i="6"/>
  <c r="BF131" i="6"/>
  <c r="T131" i="6"/>
  <c r="R131" i="6"/>
  <c r="P131" i="6"/>
  <c r="BK131" i="6"/>
  <c r="J131" i="6"/>
  <c r="BE131" i="6"/>
  <c r="BI120" i="6"/>
  <c r="BH120" i="6"/>
  <c r="BG120" i="6"/>
  <c r="BF120" i="6"/>
  <c r="T120" i="6"/>
  <c r="R120" i="6"/>
  <c r="P120" i="6"/>
  <c r="BK120" i="6"/>
  <c r="J120" i="6"/>
  <c r="BE120" i="6" s="1"/>
  <c r="BI109" i="6"/>
  <c r="BH109" i="6"/>
  <c r="BG109" i="6"/>
  <c r="BF109" i="6"/>
  <c r="T109" i="6"/>
  <c r="R109" i="6"/>
  <c r="P109" i="6"/>
  <c r="BK109" i="6"/>
  <c r="J109" i="6"/>
  <c r="BE109" i="6"/>
  <c r="BI96" i="6"/>
  <c r="F36" i="6" s="1"/>
  <c r="BD58" i="1" s="1"/>
  <c r="BH96" i="6"/>
  <c r="BG96" i="6"/>
  <c r="BF96" i="6"/>
  <c r="T96" i="6"/>
  <c r="R96" i="6"/>
  <c r="P96" i="6"/>
  <c r="BK96" i="6"/>
  <c r="J96" i="6"/>
  <c r="BE96" i="6" s="1"/>
  <c r="BI93" i="6"/>
  <c r="BH93" i="6"/>
  <c r="BG93" i="6"/>
  <c r="F34" i="6"/>
  <c r="BB58" i="1" s="1"/>
  <c r="BF93" i="6"/>
  <c r="J33" i="6" s="1"/>
  <c r="AW58" i="1" s="1"/>
  <c r="T93" i="6"/>
  <c r="T92" i="6" s="1"/>
  <c r="T91" i="6" s="1"/>
  <c r="R93" i="6"/>
  <c r="R92" i="6" s="1"/>
  <c r="P93" i="6"/>
  <c r="P92" i="6"/>
  <c r="BK93" i="6"/>
  <c r="J93" i="6"/>
  <c r="BE93" i="6" s="1"/>
  <c r="J86" i="6"/>
  <c r="F86" i="6"/>
  <c r="F84" i="6"/>
  <c r="E82" i="6"/>
  <c r="J55" i="6"/>
  <c r="F55" i="6"/>
  <c r="F53" i="6"/>
  <c r="E51" i="6"/>
  <c r="J20" i="6"/>
  <c r="E20" i="6"/>
  <c r="F87" i="6" s="1"/>
  <c r="J19" i="6"/>
  <c r="J14" i="6"/>
  <c r="J84" i="6" s="1"/>
  <c r="E7" i="6"/>
  <c r="E47" i="6" s="1"/>
  <c r="E78" i="6"/>
  <c r="AY57" i="1"/>
  <c r="AX57" i="1"/>
  <c r="BI184" i="5"/>
  <c r="BH184" i="5"/>
  <c r="BG184" i="5"/>
  <c r="BF184" i="5"/>
  <c r="T184" i="5"/>
  <c r="R184" i="5"/>
  <c r="P184" i="5"/>
  <c r="BK184" i="5"/>
  <c r="J184" i="5"/>
  <c r="BE184" i="5" s="1"/>
  <c r="BI182" i="5"/>
  <c r="BH182" i="5"/>
  <c r="BG182" i="5"/>
  <c r="BF182" i="5"/>
  <c r="T182" i="5"/>
  <c r="R182" i="5"/>
  <c r="P182" i="5"/>
  <c r="BK182" i="5"/>
  <c r="J182" i="5"/>
  <c r="BE182" i="5" s="1"/>
  <c r="BI179" i="5"/>
  <c r="BH179" i="5"/>
  <c r="BG179" i="5"/>
  <c r="BF179" i="5"/>
  <c r="T179" i="5"/>
  <c r="R179" i="5"/>
  <c r="P179" i="5"/>
  <c r="BK179" i="5"/>
  <c r="J179" i="5"/>
  <c r="BE179" i="5" s="1"/>
  <c r="BI177" i="5"/>
  <c r="BH177" i="5"/>
  <c r="BG177" i="5"/>
  <c r="BF177" i="5"/>
  <c r="T177" i="5"/>
  <c r="R177" i="5"/>
  <c r="P177" i="5"/>
  <c r="BK177" i="5"/>
  <c r="J177" i="5"/>
  <c r="BE177" i="5"/>
  <c r="BI174" i="5"/>
  <c r="BH174" i="5"/>
  <c r="BG174" i="5"/>
  <c r="BF174" i="5"/>
  <c r="T174" i="5"/>
  <c r="R174" i="5"/>
  <c r="R173" i="5"/>
  <c r="R172" i="5" s="1"/>
  <c r="P174" i="5"/>
  <c r="P173" i="5" s="1"/>
  <c r="P172" i="5" s="1"/>
  <c r="BK174" i="5"/>
  <c r="BK173" i="5"/>
  <c r="J173" i="5" s="1"/>
  <c r="J73" i="5" s="1"/>
  <c r="J174" i="5"/>
  <c r="BE174" i="5" s="1"/>
  <c r="BI171" i="5"/>
  <c r="BH171" i="5"/>
  <c r="BG171" i="5"/>
  <c r="BF171" i="5"/>
  <c r="T171" i="5"/>
  <c r="T170" i="5"/>
  <c r="R171" i="5"/>
  <c r="R170" i="5" s="1"/>
  <c r="P171" i="5"/>
  <c r="P170" i="5" s="1"/>
  <c r="BK171" i="5"/>
  <c r="BK170" i="5" s="1"/>
  <c r="J170" i="5" s="1"/>
  <c r="J71" i="5" s="1"/>
  <c r="J171" i="5"/>
  <c r="BE171" i="5" s="1"/>
  <c r="BI168" i="5"/>
  <c r="BH168" i="5"/>
  <c r="BG168" i="5"/>
  <c r="BF168" i="5"/>
  <c r="T168" i="5"/>
  <c r="R168" i="5"/>
  <c r="P168" i="5"/>
  <c r="BK168" i="5"/>
  <c r="J168" i="5"/>
  <c r="BE168" i="5" s="1"/>
  <c r="BI165" i="5"/>
  <c r="BH165" i="5"/>
  <c r="BG165" i="5"/>
  <c r="BF165" i="5"/>
  <c r="T165" i="5"/>
  <c r="R165" i="5"/>
  <c r="P165" i="5"/>
  <c r="BK165" i="5"/>
  <c r="J165" i="5"/>
  <c r="BE165" i="5" s="1"/>
  <c r="BI162" i="5"/>
  <c r="BH162" i="5"/>
  <c r="BG162" i="5"/>
  <c r="BF162" i="5"/>
  <c r="T162" i="5"/>
  <c r="T161" i="5"/>
  <c r="R162" i="5"/>
  <c r="R161" i="5" s="1"/>
  <c r="P162" i="5"/>
  <c r="P161" i="5" s="1"/>
  <c r="BK162" i="5"/>
  <c r="BK161" i="5" s="1"/>
  <c r="J161" i="5" s="1"/>
  <c r="J70" i="5" s="1"/>
  <c r="J162" i="5"/>
  <c r="BE162" i="5" s="1"/>
  <c r="BI157" i="5"/>
  <c r="BH157" i="5"/>
  <c r="BG157" i="5"/>
  <c r="BF157" i="5"/>
  <c r="T157" i="5"/>
  <c r="R157" i="5"/>
  <c r="P157" i="5"/>
  <c r="BK157" i="5"/>
  <c r="J157" i="5"/>
  <c r="BE157" i="5" s="1"/>
  <c r="BI154" i="5"/>
  <c r="BH154" i="5"/>
  <c r="BG154" i="5"/>
  <c r="BF154" i="5"/>
  <c r="T154" i="5"/>
  <c r="R154" i="5"/>
  <c r="P154" i="5"/>
  <c r="BK154" i="5"/>
  <c r="J154" i="5"/>
  <c r="BE154" i="5" s="1"/>
  <c r="BI153" i="5"/>
  <c r="BH153" i="5"/>
  <c r="BG153" i="5"/>
  <c r="BF153" i="5"/>
  <c r="T153" i="5"/>
  <c r="R153" i="5"/>
  <c r="P153" i="5"/>
  <c r="BK153" i="5"/>
  <c r="J153" i="5"/>
  <c r="BE153" i="5"/>
  <c r="BI147" i="5"/>
  <c r="BH147" i="5"/>
  <c r="BG147" i="5"/>
  <c r="BF147" i="5"/>
  <c r="T147" i="5"/>
  <c r="R147" i="5"/>
  <c r="R146" i="5" s="1"/>
  <c r="P147" i="5"/>
  <c r="P146" i="5" s="1"/>
  <c r="BK147" i="5"/>
  <c r="BK146" i="5" s="1"/>
  <c r="J146" i="5" s="1"/>
  <c r="J69" i="5" s="1"/>
  <c r="J147" i="5"/>
  <c r="BE147" i="5"/>
  <c r="BI143" i="5"/>
  <c r="BH143" i="5"/>
  <c r="BG143" i="5"/>
  <c r="BF143" i="5"/>
  <c r="T143" i="5"/>
  <c r="T142" i="5" s="1"/>
  <c r="R143" i="5"/>
  <c r="R142" i="5" s="1"/>
  <c r="P143" i="5"/>
  <c r="P142" i="5" s="1"/>
  <c r="BK143" i="5"/>
  <c r="BK142" i="5"/>
  <c r="J142" i="5" s="1"/>
  <c r="J68" i="5" s="1"/>
  <c r="J143" i="5"/>
  <c r="BE143" i="5"/>
  <c r="BI137" i="5"/>
  <c r="BH137" i="5"/>
  <c r="BG137" i="5"/>
  <c r="BF137" i="5"/>
  <c r="T137" i="5"/>
  <c r="R137" i="5"/>
  <c r="P137" i="5"/>
  <c r="BK137" i="5"/>
  <c r="J137" i="5"/>
  <c r="BE137" i="5" s="1"/>
  <c r="BI133" i="5"/>
  <c r="BH133" i="5"/>
  <c r="BG133" i="5"/>
  <c r="BF133" i="5"/>
  <c r="T133" i="5"/>
  <c r="R133" i="5"/>
  <c r="P133" i="5"/>
  <c r="BK133" i="5"/>
  <c r="J133" i="5"/>
  <c r="BE133" i="5" s="1"/>
  <c r="BI128" i="5"/>
  <c r="BH128" i="5"/>
  <c r="BG128" i="5"/>
  <c r="BF128" i="5"/>
  <c r="T128" i="5"/>
  <c r="R128" i="5"/>
  <c r="P128" i="5"/>
  <c r="BK128" i="5"/>
  <c r="J128" i="5"/>
  <c r="BE128" i="5" s="1"/>
  <c r="BI121" i="5"/>
  <c r="BH121" i="5"/>
  <c r="BG121" i="5"/>
  <c r="BF121" i="5"/>
  <c r="T121" i="5"/>
  <c r="R121" i="5"/>
  <c r="P121" i="5"/>
  <c r="BK121" i="5"/>
  <c r="J121" i="5"/>
  <c r="BE121" i="5" s="1"/>
  <c r="BI114" i="5"/>
  <c r="BH114" i="5"/>
  <c r="BG114" i="5"/>
  <c r="BF114" i="5"/>
  <c r="T114" i="5"/>
  <c r="R114" i="5"/>
  <c r="P114" i="5"/>
  <c r="BK114" i="5"/>
  <c r="J114" i="5"/>
  <c r="BE114" i="5" s="1"/>
  <c r="BI107" i="5"/>
  <c r="BH107" i="5"/>
  <c r="BG107" i="5"/>
  <c r="BF107" i="5"/>
  <c r="T107" i="5"/>
  <c r="R107" i="5"/>
  <c r="P107" i="5"/>
  <c r="BK107" i="5"/>
  <c r="J107" i="5"/>
  <c r="BE107" i="5" s="1"/>
  <c r="BI104" i="5"/>
  <c r="BH104" i="5"/>
  <c r="BG104" i="5"/>
  <c r="BF104" i="5"/>
  <c r="F35" i="5" s="1"/>
  <c r="BA57" i="1" s="1"/>
  <c r="T104" i="5"/>
  <c r="R104" i="5"/>
  <c r="R103" i="5"/>
  <c r="P104" i="5"/>
  <c r="BK104" i="5"/>
  <c r="BK103" i="5" s="1"/>
  <c r="J103" i="5" s="1"/>
  <c r="J67" i="5" s="1"/>
  <c r="J104" i="5"/>
  <c r="BE104" i="5"/>
  <c r="BI100" i="5"/>
  <c r="F38" i="5" s="1"/>
  <c r="BD57" i="1" s="1"/>
  <c r="BH100" i="5"/>
  <c r="F37" i="5" s="1"/>
  <c r="BC57" i="1" s="1"/>
  <c r="BG100" i="5"/>
  <c r="F36" i="5" s="1"/>
  <c r="BB57" i="1" s="1"/>
  <c r="BF100" i="5"/>
  <c r="J35" i="5"/>
  <c r="AW57" i="1" s="1"/>
  <c r="T100" i="5"/>
  <c r="T99" i="5"/>
  <c r="R100" i="5"/>
  <c r="R99" i="5" s="1"/>
  <c r="R98" i="5" s="1"/>
  <c r="R97" i="5" s="1"/>
  <c r="P100" i="5"/>
  <c r="P99" i="5" s="1"/>
  <c r="BK100" i="5"/>
  <c r="BK99" i="5" s="1"/>
  <c r="J100" i="5"/>
  <c r="BE100" i="5"/>
  <c r="J93" i="5"/>
  <c r="F93" i="5"/>
  <c r="F91" i="5"/>
  <c r="E89" i="5"/>
  <c r="J59" i="5"/>
  <c r="F59" i="5"/>
  <c r="F57" i="5"/>
  <c r="E55" i="5"/>
  <c r="J22" i="5"/>
  <c r="E22" i="5"/>
  <c r="F60" i="5" s="1"/>
  <c r="J21" i="5"/>
  <c r="J16" i="5"/>
  <c r="J57" i="5" s="1"/>
  <c r="E7" i="5"/>
  <c r="E83" i="5" s="1"/>
  <c r="E49" i="5"/>
  <c r="AY56" i="1"/>
  <c r="AX56" i="1"/>
  <c r="BI172" i="4"/>
  <c r="BH172" i="4"/>
  <c r="BG172" i="4"/>
  <c r="BF172" i="4"/>
  <c r="T172" i="4"/>
  <c r="R172" i="4"/>
  <c r="P172" i="4"/>
  <c r="BK172" i="4"/>
  <c r="J172" i="4"/>
  <c r="BE172" i="4"/>
  <c r="BI170" i="4"/>
  <c r="BH170" i="4"/>
  <c r="BG170" i="4"/>
  <c r="BF170" i="4"/>
  <c r="T170" i="4"/>
  <c r="R170" i="4"/>
  <c r="P170" i="4"/>
  <c r="BK170" i="4"/>
  <c r="J170" i="4"/>
  <c r="BE170" i="4"/>
  <c r="BI167" i="4"/>
  <c r="BH167" i="4"/>
  <c r="BG167" i="4"/>
  <c r="BF167" i="4"/>
  <c r="T167" i="4"/>
  <c r="R167" i="4"/>
  <c r="P167" i="4"/>
  <c r="BK167" i="4"/>
  <c r="J167" i="4"/>
  <c r="BE167" i="4"/>
  <c r="BI165" i="4"/>
  <c r="BH165" i="4"/>
  <c r="BG165" i="4"/>
  <c r="BF165" i="4"/>
  <c r="T165" i="4"/>
  <c r="R165" i="4"/>
  <c r="P165" i="4"/>
  <c r="BK165" i="4"/>
  <c r="J165" i="4"/>
  <c r="BE165" i="4"/>
  <c r="BI162" i="4"/>
  <c r="BH162" i="4"/>
  <c r="BG162" i="4"/>
  <c r="BF162" i="4"/>
  <c r="T162" i="4"/>
  <c r="T161" i="4"/>
  <c r="T160" i="4" s="1"/>
  <c r="R162" i="4"/>
  <c r="R161" i="4" s="1"/>
  <c r="R160" i="4" s="1"/>
  <c r="P162" i="4"/>
  <c r="P161" i="4"/>
  <c r="P160" i="4" s="1"/>
  <c r="BK162" i="4"/>
  <c r="J162" i="4"/>
  <c r="BE162" i="4"/>
  <c r="BI159" i="4"/>
  <c r="BH159" i="4"/>
  <c r="BG159" i="4"/>
  <c r="BF159" i="4"/>
  <c r="T159" i="4"/>
  <c r="T158" i="4"/>
  <c r="R159" i="4"/>
  <c r="R158" i="4" s="1"/>
  <c r="P159" i="4"/>
  <c r="P158" i="4"/>
  <c r="BK159" i="4"/>
  <c r="BK158" i="4" s="1"/>
  <c r="J158" i="4" s="1"/>
  <c r="J70" i="4" s="1"/>
  <c r="J159" i="4"/>
  <c r="BE159" i="4"/>
  <c r="BI155" i="4"/>
  <c r="BH155" i="4"/>
  <c r="BG155" i="4"/>
  <c r="BF155" i="4"/>
  <c r="T155" i="4"/>
  <c r="R155" i="4"/>
  <c r="P155" i="4"/>
  <c r="BK155" i="4"/>
  <c r="J155" i="4"/>
  <c r="BE155" i="4"/>
  <c r="BI151" i="4"/>
  <c r="BH151" i="4"/>
  <c r="BG151" i="4"/>
  <c r="BF151" i="4"/>
  <c r="T151" i="4"/>
  <c r="R151" i="4"/>
  <c r="R145" i="4" s="1"/>
  <c r="P151" i="4"/>
  <c r="BK151" i="4"/>
  <c r="J151" i="4"/>
  <c r="BE151" i="4" s="1"/>
  <c r="BI149" i="4"/>
  <c r="BH149" i="4"/>
  <c r="BG149" i="4"/>
  <c r="BF149" i="4"/>
  <c r="T149" i="4"/>
  <c r="R149" i="4"/>
  <c r="P149" i="4"/>
  <c r="BK149" i="4"/>
  <c r="BK145" i="4" s="1"/>
  <c r="J145" i="4" s="1"/>
  <c r="J69" i="4" s="1"/>
  <c r="J149" i="4"/>
  <c r="BE149" i="4"/>
  <c r="BI146" i="4"/>
  <c r="BH146" i="4"/>
  <c r="BG146" i="4"/>
  <c r="BF146" i="4"/>
  <c r="T146" i="4"/>
  <c r="T145" i="4" s="1"/>
  <c r="R146" i="4"/>
  <c r="P146" i="4"/>
  <c r="P145" i="4" s="1"/>
  <c r="BK146" i="4"/>
  <c r="J146" i="4"/>
  <c r="BE146" i="4" s="1"/>
  <c r="BI142" i="4"/>
  <c r="BH142" i="4"/>
  <c r="BG142" i="4"/>
  <c r="BF142" i="4"/>
  <c r="T142" i="4"/>
  <c r="T141" i="4"/>
  <c r="R142" i="4"/>
  <c r="R141" i="4"/>
  <c r="P142" i="4"/>
  <c r="P141" i="4"/>
  <c r="BK142" i="4"/>
  <c r="BK141" i="4"/>
  <c r="J141" i="4" s="1"/>
  <c r="J68" i="4" s="1"/>
  <c r="J142" i="4"/>
  <c r="BE142" i="4" s="1"/>
  <c r="BI136" i="4"/>
  <c r="BH136" i="4"/>
  <c r="BG136" i="4"/>
  <c r="BF136" i="4"/>
  <c r="T136" i="4"/>
  <c r="R136" i="4"/>
  <c r="P136" i="4"/>
  <c r="BK136" i="4"/>
  <c r="J136" i="4"/>
  <c r="BE136" i="4" s="1"/>
  <c r="BI132" i="4"/>
  <c r="BH132" i="4"/>
  <c r="BG132" i="4"/>
  <c r="BF132" i="4"/>
  <c r="T132" i="4"/>
  <c r="R132" i="4"/>
  <c r="P132" i="4"/>
  <c r="BK132" i="4"/>
  <c r="J132" i="4"/>
  <c r="BE132" i="4"/>
  <c r="BI127" i="4"/>
  <c r="BH127" i="4"/>
  <c r="BG127" i="4"/>
  <c r="BF127" i="4"/>
  <c r="T127" i="4"/>
  <c r="R127" i="4"/>
  <c r="P127" i="4"/>
  <c r="BK127" i="4"/>
  <c r="J127" i="4"/>
  <c r="BE127" i="4" s="1"/>
  <c r="BI120" i="4"/>
  <c r="BH120" i="4"/>
  <c r="BG120" i="4"/>
  <c r="BF120" i="4"/>
  <c r="T120" i="4"/>
  <c r="R120" i="4"/>
  <c r="P120" i="4"/>
  <c r="BK120" i="4"/>
  <c r="J120" i="4"/>
  <c r="BE120" i="4"/>
  <c r="BI113" i="4"/>
  <c r="BH113" i="4"/>
  <c r="BG113" i="4"/>
  <c r="BF113" i="4"/>
  <c r="T113" i="4"/>
  <c r="R113" i="4"/>
  <c r="P113" i="4"/>
  <c r="BK113" i="4"/>
  <c r="J113" i="4"/>
  <c r="BE113" i="4" s="1"/>
  <c r="BI106" i="4"/>
  <c r="BH106" i="4"/>
  <c r="BG106" i="4"/>
  <c r="F36" i="4" s="1"/>
  <c r="BB56" i="1" s="1"/>
  <c r="BF106" i="4"/>
  <c r="T106" i="4"/>
  <c r="R106" i="4"/>
  <c r="P106" i="4"/>
  <c r="BK106" i="4"/>
  <c r="J106" i="4"/>
  <c r="BE106" i="4"/>
  <c r="BI103" i="4"/>
  <c r="BH103" i="4"/>
  <c r="BG103" i="4"/>
  <c r="BF103" i="4"/>
  <c r="T103" i="4"/>
  <c r="T102" i="4" s="1"/>
  <c r="R103" i="4"/>
  <c r="R102" i="4"/>
  <c r="P103" i="4"/>
  <c r="P102" i="4" s="1"/>
  <c r="BK103" i="4"/>
  <c r="BK102" i="4"/>
  <c r="J102" i="4" s="1"/>
  <c r="J67" i="4" s="1"/>
  <c r="J103" i="4"/>
  <c r="BE103" i="4" s="1"/>
  <c r="BI99" i="4"/>
  <c r="F38" i="4" s="1"/>
  <c r="BD56" i="1" s="1"/>
  <c r="BH99" i="4"/>
  <c r="F37" i="4"/>
  <c r="BC56" i="1" s="1"/>
  <c r="BG99" i="4"/>
  <c r="BF99" i="4"/>
  <c r="F35" i="4" s="1"/>
  <c r="BA56" i="1" s="1"/>
  <c r="T99" i="4"/>
  <c r="T98" i="4"/>
  <c r="R99" i="4"/>
  <c r="R98" i="4"/>
  <c r="R97" i="4" s="1"/>
  <c r="R96" i="4" s="1"/>
  <c r="P99" i="4"/>
  <c r="P98" i="4"/>
  <c r="BK99" i="4"/>
  <c r="BK98" i="4" s="1"/>
  <c r="J99" i="4"/>
  <c r="BE99" i="4" s="1"/>
  <c r="J34" i="4" s="1"/>
  <c r="AV56" i="1" s="1"/>
  <c r="J92" i="4"/>
  <c r="F92" i="4"/>
  <c r="F90" i="4"/>
  <c r="E88" i="4"/>
  <c r="J59" i="4"/>
  <c r="F59" i="4"/>
  <c r="F57" i="4"/>
  <c r="E55" i="4"/>
  <c r="J22" i="4"/>
  <c r="E22" i="4"/>
  <c r="F93" i="4" s="1"/>
  <c r="J21" i="4"/>
  <c r="J16" i="4"/>
  <c r="J90" i="4" s="1"/>
  <c r="E7" i="4"/>
  <c r="E82" i="4"/>
  <c r="E49" i="4"/>
  <c r="AY55" i="1"/>
  <c r="AX55" i="1"/>
  <c r="BI198" i="3"/>
  <c r="BH198" i="3"/>
  <c r="BG198" i="3"/>
  <c r="BF198" i="3"/>
  <c r="T198" i="3"/>
  <c r="R198" i="3"/>
  <c r="P198" i="3"/>
  <c r="BK198" i="3"/>
  <c r="J198" i="3"/>
  <c r="BE198" i="3" s="1"/>
  <c r="BI193" i="3"/>
  <c r="BH193" i="3"/>
  <c r="BG193" i="3"/>
  <c r="BF193" i="3"/>
  <c r="T193" i="3"/>
  <c r="R193" i="3"/>
  <c r="R192" i="3" s="1"/>
  <c r="P193" i="3"/>
  <c r="P192" i="3" s="1"/>
  <c r="BK193" i="3"/>
  <c r="BK192" i="3"/>
  <c r="J192" i="3" s="1"/>
  <c r="J73" i="3" s="1"/>
  <c r="J193" i="3"/>
  <c r="BE193" i="3"/>
  <c r="BI191" i="3"/>
  <c r="BH191" i="3"/>
  <c r="BG191" i="3"/>
  <c r="BF191" i="3"/>
  <c r="T191" i="3"/>
  <c r="R191" i="3"/>
  <c r="P191" i="3"/>
  <c r="BK191" i="3"/>
  <c r="BK172" i="3" s="1"/>
  <c r="J191" i="3"/>
  <c r="BE191" i="3" s="1"/>
  <c r="BI189" i="3"/>
  <c r="BH189" i="3"/>
  <c r="BG189" i="3"/>
  <c r="BF189" i="3"/>
  <c r="T189" i="3"/>
  <c r="R189" i="3"/>
  <c r="P189" i="3"/>
  <c r="BK189" i="3"/>
  <c r="J189" i="3"/>
  <c r="BE189" i="3" s="1"/>
  <c r="BI182" i="3"/>
  <c r="BH182" i="3"/>
  <c r="BG182" i="3"/>
  <c r="BF182" i="3"/>
  <c r="T182" i="3"/>
  <c r="R182" i="3"/>
  <c r="P182" i="3"/>
  <c r="BK182" i="3"/>
  <c r="J182" i="3"/>
  <c r="BE182" i="3" s="1"/>
  <c r="BI180" i="3"/>
  <c r="BH180" i="3"/>
  <c r="BG180" i="3"/>
  <c r="BF180" i="3"/>
  <c r="T180" i="3"/>
  <c r="R180" i="3"/>
  <c r="P180" i="3"/>
  <c r="BK180" i="3"/>
  <c r="J180" i="3"/>
  <c r="BE180" i="3" s="1"/>
  <c r="BI173" i="3"/>
  <c r="BH173" i="3"/>
  <c r="BG173" i="3"/>
  <c r="BF173" i="3"/>
  <c r="T173" i="3"/>
  <c r="R173" i="3"/>
  <c r="R172" i="3" s="1"/>
  <c r="P173" i="3"/>
  <c r="P172" i="3"/>
  <c r="P171" i="3" s="1"/>
  <c r="BK173" i="3"/>
  <c r="J173" i="3"/>
  <c r="BE173" i="3" s="1"/>
  <c r="BI170" i="3"/>
  <c r="BH170" i="3"/>
  <c r="BG170" i="3"/>
  <c r="BF170" i="3"/>
  <c r="T170" i="3"/>
  <c r="T169" i="3" s="1"/>
  <c r="R170" i="3"/>
  <c r="R169" i="3" s="1"/>
  <c r="P170" i="3"/>
  <c r="P169" i="3" s="1"/>
  <c r="BK170" i="3"/>
  <c r="BK169" i="3" s="1"/>
  <c r="J169" i="3" s="1"/>
  <c r="J70" i="3" s="1"/>
  <c r="J170" i="3"/>
  <c r="BE170" i="3" s="1"/>
  <c r="BI165" i="3"/>
  <c r="BH165" i="3"/>
  <c r="BG165" i="3"/>
  <c r="BF165" i="3"/>
  <c r="T165" i="3"/>
  <c r="R165" i="3"/>
  <c r="P165" i="3"/>
  <c r="BK165" i="3"/>
  <c r="J165" i="3"/>
  <c r="BE165" i="3" s="1"/>
  <c r="BI163" i="3"/>
  <c r="BH163" i="3"/>
  <c r="BG163" i="3"/>
  <c r="BF163" i="3"/>
  <c r="T163" i="3"/>
  <c r="R163" i="3"/>
  <c r="P163" i="3"/>
  <c r="BK163" i="3"/>
  <c r="J163" i="3"/>
  <c r="BE163" i="3" s="1"/>
  <c r="BI160" i="3"/>
  <c r="BH160" i="3"/>
  <c r="BG160" i="3"/>
  <c r="BF160" i="3"/>
  <c r="T160" i="3"/>
  <c r="R160" i="3"/>
  <c r="P160" i="3"/>
  <c r="BK160" i="3"/>
  <c r="J160" i="3"/>
  <c r="BE160" i="3" s="1"/>
  <c r="BI157" i="3"/>
  <c r="BH157" i="3"/>
  <c r="BG157" i="3"/>
  <c r="BF157" i="3"/>
  <c r="T157" i="3"/>
  <c r="R157" i="3"/>
  <c r="R156" i="3" s="1"/>
  <c r="P157" i="3"/>
  <c r="BK157" i="3"/>
  <c r="BK156" i="3"/>
  <c r="J156" i="3" s="1"/>
  <c r="J69" i="3" s="1"/>
  <c r="J157" i="3"/>
  <c r="BE157" i="3"/>
  <c r="BI155" i="3"/>
  <c r="BH155" i="3"/>
  <c r="BG155" i="3"/>
  <c r="BF155" i="3"/>
  <c r="T155" i="3"/>
  <c r="R155" i="3"/>
  <c r="P155" i="3"/>
  <c r="BK155" i="3"/>
  <c r="J155" i="3"/>
  <c r="BE155" i="3" s="1"/>
  <c r="BI149" i="3"/>
  <c r="BH149" i="3"/>
  <c r="BG149" i="3"/>
  <c r="BF149" i="3"/>
  <c r="T149" i="3"/>
  <c r="T148" i="3" s="1"/>
  <c r="R149" i="3"/>
  <c r="R148" i="3" s="1"/>
  <c r="P149" i="3"/>
  <c r="P148" i="3" s="1"/>
  <c r="BK149" i="3"/>
  <c r="J149" i="3"/>
  <c r="BE149" i="3" s="1"/>
  <c r="BI145" i="3"/>
  <c r="BH145" i="3"/>
  <c r="BG145" i="3"/>
  <c r="BF145" i="3"/>
  <c r="T145" i="3"/>
  <c r="T144" i="3"/>
  <c r="R145" i="3"/>
  <c r="R144" i="3" s="1"/>
  <c r="P145" i="3"/>
  <c r="P144" i="3" s="1"/>
  <c r="BK145" i="3"/>
  <c r="BK144" i="3" s="1"/>
  <c r="J144" i="3" s="1"/>
  <c r="J67" i="3" s="1"/>
  <c r="J145" i="3"/>
  <c r="BE145" i="3" s="1"/>
  <c r="BI139" i="3"/>
  <c r="BH139" i="3"/>
  <c r="BG139" i="3"/>
  <c r="BF139" i="3"/>
  <c r="T139" i="3"/>
  <c r="R139" i="3"/>
  <c r="P139" i="3"/>
  <c r="BK139" i="3"/>
  <c r="J139" i="3"/>
  <c r="BE139" i="3" s="1"/>
  <c r="BI135" i="3"/>
  <c r="BH135" i="3"/>
  <c r="BG135" i="3"/>
  <c r="BF135" i="3"/>
  <c r="T135" i="3"/>
  <c r="R135" i="3"/>
  <c r="P135" i="3"/>
  <c r="BK135" i="3"/>
  <c r="J135" i="3"/>
  <c r="BE135" i="3" s="1"/>
  <c r="BI130" i="3"/>
  <c r="BH130" i="3"/>
  <c r="F37" i="3" s="1"/>
  <c r="BC55" i="1" s="1"/>
  <c r="BG130" i="3"/>
  <c r="BF130" i="3"/>
  <c r="T130" i="3"/>
  <c r="R130" i="3"/>
  <c r="P130" i="3"/>
  <c r="BK130" i="3"/>
  <c r="J130" i="3"/>
  <c r="BE130" i="3"/>
  <c r="BI123" i="3"/>
  <c r="BH123" i="3"/>
  <c r="BG123" i="3"/>
  <c r="BF123" i="3"/>
  <c r="T123" i="3"/>
  <c r="R123" i="3"/>
  <c r="P123" i="3"/>
  <c r="BK123" i="3"/>
  <c r="J123" i="3"/>
  <c r="BE123" i="3" s="1"/>
  <c r="BI116" i="3"/>
  <c r="BH116" i="3"/>
  <c r="BG116" i="3"/>
  <c r="BF116" i="3"/>
  <c r="T116" i="3"/>
  <c r="R116" i="3"/>
  <c r="P116" i="3"/>
  <c r="BK116" i="3"/>
  <c r="J116" i="3"/>
  <c r="BE116" i="3" s="1"/>
  <c r="BI103" i="3"/>
  <c r="BH103" i="3"/>
  <c r="BG103" i="3"/>
  <c r="BF103" i="3"/>
  <c r="T103" i="3"/>
  <c r="R103" i="3"/>
  <c r="P103" i="3"/>
  <c r="BK103" i="3"/>
  <c r="J103" i="3"/>
  <c r="BE103" i="3" s="1"/>
  <c r="BI100" i="3"/>
  <c r="F38" i="3" s="1"/>
  <c r="BD55" i="1" s="1"/>
  <c r="BH100" i="3"/>
  <c r="BG100" i="3"/>
  <c r="BF100" i="3"/>
  <c r="J35" i="3" s="1"/>
  <c r="AW55" i="1" s="1"/>
  <c r="T100" i="3"/>
  <c r="R100" i="3"/>
  <c r="R99" i="3" s="1"/>
  <c r="P100" i="3"/>
  <c r="BK100" i="3"/>
  <c r="BK99" i="3"/>
  <c r="J99" i="3" s="1"/>
  <c r="J66" i="3" s="1"/>
  <c r="J100" i="3"/>
  <c r="BE100" i="3"/>
  <c r="J93" i="3"/>
  <c r="F93" i="3"/>
  <c r="F91" i="3"/>
  <c r="E89" i="3"/>
  <c r="J59" i="3"/>
  <c r="F59" i="3"/>
  <c r="F57" i="3"/>
  <c r="E55" i="3"/>
  <c r="J22" i="3"/>
  <c r="E22" i="3"/>
  <c r="F94" i="3"/>
  <c r="F60" i="3"/>
  <c r="J21" i="3"/>
  <c r="J16" i="3"/>
  <c r="J91" i="3"/>
  <c r="J57" i="3"/>
  <c r="E7" i="3"/>
  <c r="E83" i="3" s="1"/>
  <c r="AY54" i="1"/>
  <c r="AX54" i="1"/>
  <c r="BI178" i="2"/>
  <c r="BH178" i="2"/>
  <c r="BG178" i="2"/>
  <c r="BF178" i="2"/>
  <c r="T178" i="2"/>
  <c r="R178" i="2"/>
  <c r="P178" i="2"/>
  <c r="BK178" i="2"/>
  <c r="J178" i="2"/>
  <c r="BE178" i="2"/>
  <c r="BI176" i="2"/>
  <c r="BH176" i="2"/>
  <c r="BG176" i="2"/>
  <c r="BF176" i="2"/>
  <c r="T176" i="2"/>
  <c r="R176" i="2"/>
  <c r="P176" i="2"/>
  <c r="BK176" i="2"/>
  <c r="J176" i="2"/>
  <c r="BE176" i="2" s="1"/>
  <c r="BI173" i="2"/>
  <c r="BH173" i="2"/>
  <c r="BG173" i="2"/>
  <c r="BF173" i="2"/>
  <c r="T173" i="2"/>
  <c r="R173" i="2"/>
  <c r="P173" i="2"/>
  <c r="BK173" i="2"/>
  <c r="J173" i="2"/>
  <c r="BE173" i="2"/>
  <c r="BI171" i="2"/>
  <c r="BH171" i="2"/>
  <c r="BG171" i="2"/>
  <c r="BF171" i="2"/>
  <c r="T171" i="2"/>
  <c r="T167" i="2" s="1"/>
  <c r="T166" i="2" s="1"/>
  <c r="R171" i="2"/>
  <c r="P171" i="2"/>
  <c r="BK171" i="2"/>
  <c r="J171" i="2"/>
  <c r="BE171" i="2" s="1"/>
  <c r="BI168" i="2"/>
  <c r="BH168" i="2"/>
  <c r="BG168" i="2"/>
  <c r="BF168" i="2"/>
  <c r="T168" i="2"/>
  <c r="R168" i="2"/>
  <c r="R167" i="2" s="1"/>
  <c r="R166" i="2" s="1"/>
  <c r="P168" i="2"/>
  <c r="P167" i="2"/>
  <c r="P166" i="2" s="1"/>
  <c r="BK168" i="2"/>
  <c r="BK167" i="2" s="1"/>
  <c r="J168" i="2"/>
  <c r="BE168" i="2" s="1"/>
  <c r="BI165" i="2"/>
  <c r="BH165" i="2"/>
  <c r="BG165" i="2"/>
  <c r="BF165" i="2"/>
  <c r="T165" i="2"/>
  <c r="T164" i="2" s="1"/>
  <c r="R165" i="2"/>
  <c r="R164" i="2"/>
  <c r="P165" i="2"/>
  <c r="P164" i="2" s="1"/>
  <c r="BK165" i="2"/>
  <c r="BK164" i="2"/>
  <c r="J164" i="2"/>
  <c r="J71" i="2" s="1"/>
  <c r="J165" i="2"/>
  <c r="BE165" i="2" s="1"/>
  <c r="BI162" i="2"/>
  <c r="BH162" i="2"/>
  <c r="BG162" i="2"/>
  <c r="BF162" i="2"/>
  <c r="T162" i="2"/>
  <c r="R162" i="2"/>
  <c r="R155" i="2" s="1"/>
  <c r="P162" i="2"/>
  <c r="BK162" i="2"/>
  <c r="J162" i="2"/>
  <c r="BE162" i="2"/>
  <c r="BI159" i="2"/>
  <c r="BH159" i="2"/>
  <c r="BG159" i="2"/>
  <c r="BF159" i="2"/>
  <c r="T159" i="2"/>
  <c r="R159" i="2"/>
  <c r="P159" i="2"/>
  <c r="BK159" i="2"/>
  <c r="BK155" i="2" s="1"/>
  <c r="J155" i="2" s="1"/>
  <c r="J70" i="2" s="1"/>
  <c r="J159" i="2"/>
  <c r="BE159" i="2"/>
  <c r="BI156" i="2"/>
  <c r="BH156" i="2"/>
  <c r="BG156" i="2"/>
  <c r="BF156" i="2"/>
  <c r="T156" i="2"/>
  <c r="T155" i="2"/>
  <c r="R156" i="2"/>
  <c r="P156" i="2"/>
  <c r="P155" i="2"/>
  <c r="BK156" i="2"/>
  <c r="J156" i="2"/>
  <c r="BE156" i="2" s="1"/>
  <c r="BI154" i="2"/>
  <c r="BH154" i="2"/>
  <c r="BG154" i="2"/>
  <c r="BF154" i="2"/>
  <c r="T154" i="2"/>
  <c r="R154" i="2"/>
  <c r="P154" i="2"/>
  <c r="BK154" i="2"/>
  <c r="J154" i="2"/>
  <c r="BE154" i="2" s="1"/>
  <c r="BI151" i="2"/>
  <c r="BH151" i="2"/>
  <c r="BG151" i="2"/>
  <c r="BF151" i="2"/>
  <c r="T151" i="2"/>
  <c r="R151" i="2"/>
  <c r="P151" i="2"/>
  <c r="BK151" i="2"/>
  <c r="J151" i="2"/>
  <c r="BE151" i="2"/>
  <c r="BI150" i="2"/>
  <c r="BH150" i="2"/>
  <c r="BG150" i="2"/>
  <c r="BF150" i="2"/>
  <c r="T150" i="2"/>
  <c r="R150" i="2"/>
  <c r="P150" i="2"/>
  <c r="BK150" i="2"/>
  <c r="J150" i="2"/>
  <c r="BE150" i="2" s="1"/>
  <c r="BI147" i="2"/>
  <c r="BH147" i="2"/>
  <c r="BG147" i="2"/>
  <c r="BF147" i="2"/>
  <c r="T147" i="2"/>
  <c r="T146" i="2"/>
  <c r="R147" i="2"/>
  <c r="R146" i="2" s="1"/>
  <c r="P147" i="2"/>
  <c r="P146" i="2"/>
  <c r="BK147" i="2"/>
  <c r="BK146" i="2" s="1"/>
  <c r="J146" i="2" s="1"/>
  <c r="J69" i="2" s="1"/>
  <c r="J147" i="2"/>
  <c r="BE147" i="2" s="1"/>
  <c r="BI143" i="2"/>
  <c r="BH143" i="2"/>
  <c r="BG143" i="2"/>
  <c r="BF143" i="2"/>
  <c r="T143" i="2"/>
  <c r="T142" i="2"/>
  <c r="R143" i="2"/>
  <c r="R142" i="2" s="1"/>
  <c r="P143" i="2"/>
  <c r="P142" i="2"/>
  <c r="BK143" i="2"/>
  <c r="BK142" i="2" s="1"/>
  <c r="J142" i="2" s="1"/>
  <c r="J68" i="2" s="1"/>
  <c r="J143" i="2"/>
  <c r="BE143" i="2"/>
  <c r="BI137" i="2"/>
  <c r="BH137" i="2"/>
  <c r="BG137" i="2"/>
  <c r="BF137" i="2"/>
  <c r="T137" i="2"/>
  <c r="R137" i="2"/>
  <c r="P137" i="2"/>
  <c r="BK137" i="2"/>
  <c r="J137" i="2"/>
  <c r="BE137" i="2"/>
  <c r="BI133" i="2"/>
  <c r="BH133" i="2"/>
  <c r="BG133" i="2"/>
  <c r="BF133" i="2"/>
  <c r="T133" i="2"/>
  <c r="R133" i="2"/>
  <c r="P133" i="2"/>
  <c r="BK133" i="2"/>
  <c r="J133" i="2"/>
  <c r="BE133" i="2" s="1"/>
  <c r="BI128" i="2"/>
  <c r="BH128" i="2"/>
  <c r="BG128" i="2"/>
  <c r="BF128" i="2"/>
  <c r="T128" i="2"/>
  <c r="R128" i="2"/>
  <c r="P128" i="2"/>
  <c r="BK128" i="2"/>
  <c r="J128" i="2"/>
  <c r="BE128" i="2"/>
  <c r="BI121" i="2"/>
  <c r="BH121" i="2"/>
  <c r="BG121" i="2"/>
  <c r="BF121" i="2"/>
  <c r="T121" i="2"/>
  <c r="R121" i="2"/>
  <c r="P121" i="2"/>
  <c r="BK121" i="2"/>
  <c r="J121" i="2"/>
  <c r="BE121" i="2" s="1"/>
  <c r="BI114" i="2"/>
  <c r="BH114" i="2"/>
  <c r="BG114" i="2"/>
  <c r="BF114" i="2"/>
  <c r="T114" i="2"/>
  <c r="R114" i="2"/>
  <c r="P114" i="2"/>
  <c r="P103" i="2" s="1"/>
  <c r="BK114" i="2"/>
  <c r="J114" i="2"/>
  <c r="BE114" i="2"/>
  <c r="BI107" i="2"/>
  <c r="F38" i="2" s="1"/>
  <c r="BD54" i="1" s="1"/>
  <c r="BH107" i="2"/>
  <c r="BG107" i="2"/>
  <c r="BF107" i="2"/>
  <c r="T107" i="2"/>
  <c r="T103" i="2" s="1"/>
  <c r="R107" i="2"/>
  <c r="P107" i="2"/>
  <c r="BK107" i="2"/>
  <c r="J107" i="2"/>
  <c r="BE107" i="2" s="1"/>
  <c r="BI104" i="2"/>
  <c r="BH104" i="2"/>
  <c r="BG104" i="2"/>
  <c r="BF104" i="2"/>
  <c r="T104" i="2"/>
  <c r="R104" i="2"/>
  <c r="R103" i="2" s="1"/>
  <c r="P104" i="2"/>
  <c r="BK104" i="2"/>
  <c r="BK103" i="2" s="1"/>
  <c r="J104" i="2"/>
  <c r="BE104" i="2" s="1"/>
  <c r="BI100" i="2"/>
  <c r="BH100" i="2"/>
  <c r="F37" i="2" s="1"/>
  <c r="BC54" i="1" s="1"/>
  <c r="BC53" i="1" s="1"/>
  <c r="AY53" i="1" s="1"/>
  <c r="BG100" i="2"/>
  <c r="F36" i="2" s="1"/>
  <c r="BB54" i="1" s="1"/>
  <c r="BF100" i="2"/>
  <c r="F35" i="2" s="1"/>
  <c r="BA54" i="1" s="1"/>
  <c r="T100" i="2"/>
  <c r="T99" i="2" s="1"/>
  <c r="T98" i="2" s="1"/>
  <c r="R100" i="2"/>
  <c r="R99" i="2"/>
  <c r="P100" i="2"/>
  <c r="P99" i="2" s="1"/>
  <c r="BK100" i="2"/>
  <c r="BK99" i="2" s="1"/>
  <c r="J99" i="2" s="1"/>
  <c r="J66" i="2" s="1"/>
  <c r="J100" i="2"/>
  <c r="BE100" i="2" s="1"/>
  <c r="J93" i="2"/>
  <c r="F93" i="2"/>
  <c r="F91" i="2"/>
  <c r="E89" i="2"/>
  <c r="J59" i="2"/>
  <c r="F59" i="2"/>
  <c r="F57" i="2"/>
  <c r="E55" i="2"/>
  <c r="J22" i="2"/>
  <c r="E22" i="2"/>
  <c r="F94" i="2" s="1"/>
  <c r="J21" i="2"/>
  <c r="J16" i="2"/>
  <c r="J91" i="2" s="1"/>
  <c r="E7" i="2"/>
  <c r="E49" i="2" s="1"/>
  <c r="BD83" i="1"/>
  <c r="BC83" i="1"/>
  <c r="BB83" i="1"/>
  <c r="AY83" i="1"/>
  <c r="AX83" i="1"/>
  <c r="AS83" i="1"/>
  <c r="BB80" i="1"/>
  <c r="AX80" i="1"/>
  <c r="AS80" i="1"/>
  <c r="BB77" i="1"/>
  <c r="AX77" i="1" s="1"/>
  <c r="AS77" i="1"/>
  <c r="AS74" i="1"/>
  <c r="AS71" i="1"/>
  <c r="AS70" i="1"/>
  <c r="AS64" i="1"/>
  <c r="AS53" i="1"/>
  <c r="AS52" i="1" s="1"/>
  <c r="AS51" i="1" s="1"/>
  <c r="L47" i="1"/>
  <c r="AM46" i="1"/>
  <c r="L46" i="1"/>
  <c r="AM44" i="1"/>
  <c r="L44" i="1"/>
  <c r="L42" i="1"/>
  <c r="L41" i="1"/>
  <c r="F34" i="2" l="1"/>
  <c r="AZ54" i="1" s="1"/>
  <c r="J34" i="2"/>
  <c r="AV54" i="1" s="1"/>
  <c r="R91" i="6"/>
  <c r="R90" i="6" s="1"/>
  <c r="P98" i="2"/>
  <c r="P97" i="2" s="1"/>
  <c r="AU54" i="1" s="1"/>
  <c r="R98" i="3"/>
  <c r="R171" i="3"/>
  <c r="BK97" i="4"/>
  <c r="J98" i="4"/>
  <c r="J66" i="4" s="1"/>
  <c r="T90" i="6"/>
  <c r="J106" i="7"/>
  <c r="J62" i="7" s="1"/>
  <c r="BK105" i="7"/>
  <c r="J103" i="2"/>
  <c r="J67" i="2" s="1"/>
  <c r="BK98" i="2"/>
  <c r="BD53" i="1"/>
  <c r="BK166" i="2"/>
  <c r="J166" i="2" s="1"/>
  <c r="J72" i="2" s="1"/>
  <c r="J167" i="2"/>
  <c r="J73" i="2" s="1"/>
  <c r="P97" i="4"/>
  <c r="P96" i="4" s="1"/>
  <c r="AU56" i="1" s="1"/>
  <c r="T97" i="4"/>
  <c r="T96" i="4" s="1"/>
  <c r="F34" i="4"/>
  <c r="AZ56" i="1" s="1"/>
  <c r="J99" i="5"/>
  <c r="J66" i="5" s="1"/>
  <c r="BK98" i="5"/>
  <c r="BK171" i="3"/>
  <c r="J171" i="3" s="1"/>
  <c r="J71" i="3" s="1"/>
  <c r="J172" i="3"/>
  <c r="J72" i="3" s="1"/>
  <c r="J94" i="9"/>
  <c r="J62" i="9" s="1"/>
  <c r="T97" i="2"/>
  <c r="J34" i="5"/>
  <c r="AV57" i="1" s="1"/>
  <c r="AT57" i="1" s="1"/>
  <c r="F32" i="6"/>
  <c r="AZ58" i="1" s="1"/>
  <c r="J32" i="6"/>
  <c r="AV58" i="1" s="1"/>
  <c r="AT58" i="1" s="1"/>
  <c r="P91" i="6"/>
  <c r="P90" i="6" s="1"/>
  <c r="AU58" i="1" s="1"/>
  <c r="J34" i="23"/>
  <c r="AV81" i="1" s="1"/>
  <c r="J98" i="24"/>
  <c r="J66" i="24" s="1"/>
  <c r="BK97" i="24"/>
  <c r="R98" i="2"/>
  <c r="R97" i="2" s="1"/>
  <c r="J34" i="3"/>
  <c r="AV55" i="1" s="1"/>
  <c r="AT55" i="1" s="1"/>
  <c r="E83" i="2"/>
  <c r="E49" i="3"/>
  <c r="P99" i="3"/>
  <c r="F35" i="3"/>
  <c r="BA55" i="1" s="1"/>
  <c r="BA53" i="1" s="1"/>
  <c r="F36" i="3"/>
  <c r="BB55" i="1" s="1"/>
  <c r="BB53" i="1" s="1"/>
  <c r="BK148" i="3"/>
  <c r="J148" i="3" s="1"/>
  <c r="J68" i="3" s="1"/>
  <c r="T156" i="3"/>
  <c r="T172" i="3"/>
  <c r="T171" i="3" s="1"/>
  <c r="T192" i="3"/>
  <c r="J57" i="4"/>
  <c r="F60" i="4"/>
  <c r="BK161" i="4"/>
  <c r="BK172" i="5"/>
  <c r="J172" i="5" s="1"/>
  <c r="J72" i="5" s="1"/>
  <c r="F56" i="6"/>
  <c r="BK92" i="6"/>
  <c r="E47" i="7"/>
  <c r="F36" i="7"/>
  <c r="BD59" i="1" s="1"/>
  <c r="P147" i="7"/>
  <c r="P209" i="7"/>
  <c r="T260" i="7"/>
  <c r="T270" i="7"/>
  <c r="P381" i="7"/>
  <c r="T404" i="7"/>
  <c r="P430" i="7"/>
  <c r="T458" i="7"/>
  <c r="T467" i="7"/>
  <c r="T471" i="7"/>
  <c r="BK89" i="8"/>
  <c r="BK130" i="8"/>
  <c r="F36" i="9"/>
  <c r="BD61" i="1" s="1"/>
  <c r="J368" i="9"/>
  <c r="J70" i="9" s="1"/>
  <c r="BK365" i="9"/>
  <c r="J365" i="9" s="1"/>
  <c r="J68" i="9" s="1"/>
  <c r="J80" i="10"/>
  <c r="J53" i="10"/>
  <c r="BK88" i="11"/>
  <c r="F34" i="14"/>
  <c r="BB67" i="1" s="1"/>
  <c r="J89" i="15"/>
  <c r="J62" i="15" s="1"/>
  <c r="BK88" i="15"/>
  <c r="J230" i="7"/>
  <c r="J68" i="7" s="1"/>
  <c r="BK229" i="7"/>
  <c r="J229" i="7" s="1"/>
  <c r="J67" i="7" s="1"/>
  <c r="F60" i="2"/>
  <c r="F34" i="3"/>
  <c r="AZ55" i="1" s="1"/>
  <c r="BK98" i="3"/>
  <c r="P156" i="3"/>
  <c r="F94" i="5"/>
  <c r="F34" i="5"/>
  <c r="AZ57" i="1" s="1"/>
  <c r="T103" i="5"/>
  <c r="T98" i="5" s="1"/>
  <c r="T97" i="5" s="1"/>
  <c r="J53" i="6"/>
  <c r="BK207" i="6"/>
  <c r="P122" i="7"/>
  <c r="P105" i="7" s="1"/>
  <c r="P230" i="7"/>
  <c r="T230" i="7"/>
  <c r="T248" i="7"/>
  <c r="T264" i="7"/>
  <c r="P277" i="7"/>
  <c r="P367" i="7"/>
  <c r="T482" i="7"/>
  <c r="T515" i="7"/>
  <c r="J32" i="8"/>
  <c r="AV60" i="1" s="1"/>
  <c r="P94" i="9"/>
  <c r="F34" i="9"/>
  <c r="BB61" i="1" s="1"/>
  <c r="J92" i="12"/>
  <c r="J57" i="12"/>
  <c r="J93" i="14"/>
  <c r="J62" i="14" s="1"/>
  <c r="J33" i="14"/>
  <c r="AW67" i="1" s="1"/>
  <c r="F33" i="14"/>
  <c r="BA67" i="1" s="1"/>
  <c r="J34" i="19"/>
  <c r="AV75" i="1" s="1"/>
  <c r="AT75" i="1" s="1"/>
  <c r="F34" i="19"/>
  <c r="AZ75" i="1" s="1"/>
  <c r="AZ74" i="1" s="1"/>
  <c r="AV74" i="1" s="1"/>
  <c r="J57" i="2"/>
  <c r="J35" i="2"/>
  <c r="AW54" i="1" s="1"/>
  <c r="T99" i="3"/>
  <c r="T98" i="3" s="1"/>
  <c r="T97" i="3" s="1"/>
  <c r="J35" i="4"/>
  <c r="AW56" i="1" s="1"/>
  <c r="AT56" i="1" s="1"/>
  <c r="J91" i="5"/>
  <c r="P103" i="5"/>
  <c r="P98" i="5" s="1"/>
  <c r="P97" i="5" s="1"/>
  <c r="AU57" i="1" s="1"/>
  <c r="T146" i="5"/>
  <c r="T173" i="5"/>
  <c r="T172" i="5" s="1"/>
  <c r="F33" i="6"/>
  <c r="BA58" i="1" s="1"/>
  <c r="F35" i="6"/>
  <c r="BC58" i="1" s="1"/>
  <c r="F101" i="7"/>
  <c r="F32" i="7"/>
  <c r="AZ59" i="1" s="1"/>
  <c r="T147" i="7"/>
  <c r="T105" i="7" s="1"/>
  <c r="R229" i="7"/>
  <c r="R104" i="7" s="1"/>
  <c r="P260" i="7"/>
  <c r="P270" i="7"/>
  <c r="T381" i="7"/>
  <c r="T430" i="7"/>
  <c r="P471" i="7"/>
  <c r="J33" i="8"/>
  <c r="AW60" i="1" s="1"/>
  <c r="F33" i="8"/>
  <c r="BA60" i="1" s="1"/>
  <c r="F35" i="8"/>
  <c r="BC60" i="1" s="1"/>
  <c r="F32" i="9"/>
  <c r="AZ61" i="1" s="1"/>
  <c r="F33" i="9"/>
  <c r="BA61" i="1" s="1"/>
  <c r="J34" i="12"/>
  <c r="AV65" i="1" s="1"/>
  <c r="F38" i="13"/>
  <c r="BD66" i="1" s="1"/>
  <c r="BD64" i="1" s="1"/>
  <c r="J32" i="9"/>
  <c r="AV61" i="1" s="1"/>
  <c r="AT61" i="1" s="1"/>
  <c r="P262" i="9"/>
  <c r="J88" i="10"/>
  <c r="J62" i="10" s="1"/>
  <c r="BK87" i="10"/>
  <c r="E75" i="11"/>
  <c r="E47" i="11"/>
  <c r="J32" i="11"/>
  <c r="AV63" i="1" s="1"/>
  <c r="AT63" i="1" s="1"/>
  <c r="F32" i="11"/>
  <c r="AZ63" i="1" s="1"/>
  <c r="R88" i="11"/>
  <c r="R87" i="11" s="1"/>
  <c r="J100" i="12"/>
  <c r="J66" i="12" s="1"/>
  <c r="BK99" i="12"/>
  <c r="F35" i="12"/>
  <c r="BA65" i="1" s="1"/>
  <c r="BA64" i="1" s="1"/>
  <c r="AW64" i="1" s="1"/>
  <c r="R211" i="12"/>
  <c r="R210" i="12" s="1"/>
  <c r="R98" i="12" s="1"/>
  <c r="F34" i="13"/>
  <c r="AZ66" i="1" s="1"/>
  <c r="J97" i="13"/>
  <c r="J66" i="13" s="1"/>
  <c r="BK96" i="13"/>
  <c r="F36" i="13"/>
  <c r="BB66" i="1" s="1"/>
  <c r="BB64" i="1" s="1"/>
  <c r="AX64" i="1" s="1"/>
  <c r="P102" i="13"/>
  <c r="P96" i="13" s="1"/>
  <c r="P95" i="13" s="1"/>
  <c r="AU66" i="1" s="1"/>
  <c r="J32" i="14"/>
  <c r="AV67" i="1" s="1"/>
  <c r="AT67" i="1" s="1"/>
  <c r="J234" i="14"/>
  <c r="J69" i="14" s="1"/>
  <c r="BK233" i="14"/>
  <c r="J233" i="14" s="1"/>
  <c r="J68" i="14" s="1"/>
  <c r="J32" i="15"/>
  <c r="AV68" i="1" s="1"/>
  <c r="AT68" i="1" s="1"/>
  <c r="F32" i="15"/>
  <c r="AZ68" i="1" s="1"/>
  <c r="P88" i="15"/>
  <c r="P87" i="15" s="1"/>
  <c r="AU68" i="1" s="1"/>
  <c r="T85" i="16"/>
  <c r="T84" i="16" s="1"/>
  <c r="F83" i="10"/>
  <c r="F56" i="10"/>
  <c r="F32" i="10"/>
  <c r="AZ62" i="1" s="1"/>
  <c r="F34" i="11"/>
  <c r="BB63" i="1" s="1"/>
  <c r="F36" i="11"/>
  <c r="BD63" i="1" s="1"/>
  <c r="P94" i="11"/>
  <c r="P88" i="11" s="1"/>
  <c r="P87" i="11" s="1"/>
  <c r="AU63" i="1" s="1"/>
  <c r="T109" i="11"/>
  <c r="T88" i="11" s="1"/>
  <c r="T87" i="11" s="1"/>
  <c r="F95" i="12"/>
  <c r="F60" i="12"/>
  <c r="F34" i="12"/>
  <c r="AZ65" i="1" s="1"/>
  <c r="AZ64" i="1" s="1"/>
  <c r="AV64" i="1" s="1"/>
  <c r="AT64" i="1" s="1"/>
  <c r="P98" i="12"/>
  <c r="AU65" i="1" s="1"/>
  <c r="BK211" i="12"/>
  <c r="J231" i="12"/>
  <c r="J74" i="12" s="1"/>
  <c r="BK230" i="12"/>
  <c r="J230" i="12" s="1"/>
  <c r="J73" i="12" s="1"/>
  <c r="P127" i="13"/>
  <c r="J161" i="13"/>
  <c r="J71" i="13" s="1"/>
  <c r="BK160" i="13"/>
  <c r="J160" i="13" s="1"/>
  <c r="J70" i="13" s="1"/>
  <c r="J223" i="14"/>
  <c r="J67" i="14" s="1"/>
  <c r="BK222" i="14"/>
  <c r="J222" i="14" s="1"/>
  <c r="J66" i="14" s="1"/>
  <c r="E47" i="15"/>
  <c r="E75" i="15"/>
  <c r="J34" i="18"/>
  <c r="AV73" i="1" s="1"/>
  <c r="F34" i="18"/>
  <c r="AZ73" i="1" s="1"/>
  <c r="J98" i="19"/>
  <c r="J66" i="19" s="1"/>
  <c r="BK97" i="19"/>
  <c r="J209" i="20"/>
  <c r="J72" i="20" s="1"/>
  <c r="BK208" i="20"/>
  <c r="J208" i="20" s="1"/>
  <c r="J71" i="20" s="1"/>
  <c r="T262" i="9"/>
  <c r="T93" i="9" s="1"/>
  <c r="T92" i="9" s="1"/>
  <c r="P287" i="9"/>
  <c r="T102" i="13"/>
  <c r="T96" i="13" s="1"/>
  <c r="T95" i="13" s="1"/>
  <c r="F35" i="14"/>
  <c r="BC67" i="1" s="1"/>
  <c r="BC52" i="1" s="1"/>
  <c r="T92" i="14"/>
  <c r="T91" i="14" s="1"/>
  <c r="T88" i="15"/>
  <c r="T87" i="15" s="1"/>
  <c r="F34" i="15"/>
  <c r="BB68" i="1" s="1"/>
  <c r="J33" i="10"/>
  <c r="AW62" i="1" s="1"/>
  <c r="AT62" i="1" s="1"/>
  <c r="J35" i="12"/>
  <c r="AW65" i="1" s="1"/>
  <c r="J34" i="13"/>
  <c r="AV66" i="1" s="1"/>
  <c r="AT66" i="1" s="1"/>
  <c r="P197" i="14"/>
  <c r="P92" i="14" s="1"/>
  <c r="P91" i="14" s="1"/>
  <c r="AU67" i="1" s="1"/>
  <c r="P234" i="14"/>
  <c r="P233" i="14" s="1"/>
  <c r="J53" i="15"/>
  <c r="J78" i="16"/>
  <c r="J49" i="16"/>
  <c r="J98" i="17"/>
  <c r="J66" i="17" s="1"/>
  <c r="BK97" i="17"/>
  <c r="P391" i="17"/>
  <c r="J455" i="17"/>
  <c r="J72" i="17" s="1"/>
  <c r="BK454" i="17"/>
  <c r="J454" i="17" s="1"/>
  <c r="J71" i="17" s="1"/>
  <c r="R106" i="18"/>
  <c r="F35" i="19"/>
  <c r="BA75" i="1" s="1"/>
  <c r="P260" i="19"/>
  <c r="J35" i="20"/>
  <c r="AW76" i="1" s="1"/>
  <c r="F35" i="23"/>
  <c r="BA81" i="1" s="1"/>
  <c r="BA80" i="1" s="1"/>
  <c r="AW80" i="1" s="1"/>
  <c r="R172" i="14"/>
  <c r="R92" i="14" s="1"/>
  <c r="R91" i="14" s="1"/>
  <c r="F33" i="16"/>
  <c r="BC69" i="1" s="1"/>
  <c r="BK197" i="16"/>
  <c r="F34" i="17"/>
  <c r="AZ72" i="1" s="1"/>
  <c r="AZ71" i="1" s="1"/>
  <c r="J34" i="17"/>
  <c r="AV72" i="1" s="1"/>
  <c r="AT72" i="1" s="1"/>
  <c r="T98" i="17"/>
  <c r="T97" i="17" s="1"/>
  <c r="T281" i="17"/>
  <c r="P281" i="17"/>
  <c r="P415" i="17"/>
  <c r="T455" i="17"/>
  <c r="T454" i="17" s="1"/>
  <c r="F37" i="18"/>
  <c r="BC73" i="1" s="1"/>
  <c r="BC71" i="1" s="1"/>
  <c r="BK106" i="18"/>
  <c r="J106" i="18" s="1"/>
  <c r="J67" i="18" s="1"/>
  <c r="J238" i="18"/>
  <c r="J72" i="18" s="1"/>
  <c r="E82" i="19"/>
  <c r="E49" i="19"/>
  <c r="P98" i="19"/>
  <c r="P97" i="19" s="1"/>
  <c r="P96" i="19" s="1"/>
  <c r="AU75" i="1" s="1"/>
  <c r="F38" i="19"/>
  <c r="BD75" i="1" s="1"/>
  <c r="BK140" i="20"/>
  <c r="J140" i="20" s="1"/>
  <c r="J69" i="20" s="1"/>
  <c r="J34" i="21"/>
  <c r="AV78" i="1" s="1"/>
  <c r="F34" i="21"/>
  <c r="AZ78" i="1" s="1"/>
  <c r="AZ77" i="1" s="1"/>
  <c r="AV77" i="1" s="1"/>
  <c r="J98" i="22"/>
  <c r="J66" i="22" s="1"/>
  <c r="BK97" i="22"/>
  <c r="BK172" i="14"/>
  <c r="J172" i="14" s="1"/>
  <c r="J63" i="14" s="1"/>
  <c r="F36" i="15"/>
  <c r="BD68" i="1" s="1"/>
  <c r="F81" i="16"/>
  <c r="F52" i="16"/>
  <c r="F30" i="16"/>
  <c r="AZ69" i="1" s="1"/>
  <c r="BK86" i="16"/>
  <c r="F31" i="16"/>
  <c r="BA69" i="1" s="1"/>
  <c r="J31" i="16"/>
  <c r="AW69" i="1" s="1"/>
  <c r="AT69" i="1" s="1"/>
  <c r="F38" i="17"/>
  <c r="BD72" i="1" s="1"/>
  <c r="BD71" i="1" s="1"/>
  <c r="P98" i="17"/>
  <c r="P97" i="17" s="1"/>
  <c r="P96" i="17" s="1"/>
  <c r="AU72" i="1" s="1"/>
  <c r="AU71" i="1" s="1"/>
  <c r="F36" i="17"/>
  <c r="BB72" i="1" s="1"/>
  <c r="BB71" i="1" s="1"/>
  <c r="BK97" i="18"/>
  <c r="R97" i="18"/>
  <c r="R96" i="18" s="1"/>
  <c r="J35" i="18"/>
  <c r="AW73" i="1" s="1"/>
  <c r="F35" i="18"/>
  <c r="BA73" i="1" s="1"/>
  <c r="BA71" i="1" s="1"/>
  <c r="R97" i="19"/>
  <c r="R96" i="19" s="1"/>
  <c r="F36" i="19"/>
  <c r="BB75" i="1" s="1"/>
  <c r="T260" i="19"/>
  <c r="T97" i="19" s="1"/>
  <c r="T96" i="19" s="1"/>
  <c r="BK386" i="19"/>
  <c r="J386" i="19" s="1"/>
  <c r="J71" i="19" s="1"/>
  <c r="J387" i="19"/>
  <c r="J72" i="19" s="1"/>
  <c r="J34" i="20"/>
  <c r="AV76" i="1" s="1"/>
  <c r="AT76" i="1" s="1"/>
  <c r="F38" i="20"/>
  <c r="BD76" i="1" s="1"/>
  <c r="J98" i="23"/>
  <c r="J66" i="23" s="1"/>
  <c r="BK97" i="23"/>
  <c r="R97" i="23"/>
  <c r="R96" i="23" s="1"/>
  <c r="E49" i="18"/>
  <c r="J57" i="19"/>
  <c r="F60" i="19"/>
  <c r="E82" i="20"/>
  <c r="E49" i="20"/>
  <c r="J397" i="21"/>
  <c r="J72" i="21" s="1"/>
  <c r="BK396" i="21"/>
  <c r="J396" i="21" s="1"/>
  <c r="J71" i="21" s="1"/>
  <c r="F38" i="22"/>
  <c r="BD79" i="1" s="1"/>
  <c r="BD77" i="1" s="1"/>
  <c r="J34" i="22"/>
  <c r="AV79" i="1" s="1"/>
  <c r="AT79" i="1" s="1"/>
  <c r="F93" i="23"/>
  <c r="F60" i="23"/>
  <c r="F34" i="23"/>
  <c r="AZ81" i="1" s="1"/>
  <c r="AZ80" i="1" s="1"/>
  <c r="AV80" i="1" s="1"/>
  <c r="AT80" i="1" s="1"/>
  <c r="T96" i="23"/>
  <c r="P97" i="24"/>
  <c r="P96" i="24" s="1"/>
  <c r="AU82" i="1" s="1"/>
  <c r="AU80" i="1" s="1"/>
  <c r="T97" i="24"/>
  <c r="T96" i="24" s="1"/>
  <c r="J34" i="24"/>
  <c r="AV82" i="1" s="1"/>
  <c r="AT82" i="1" s="1"/>
  <c r="F35" i="20"/>
  <c r="BA76" i="1" s="1"/>
  <c r="R106" i="20"/>
  <c r="R97" i="20" s="1"/>
  <c r="R96" i="20" s="1"/>
  <c r="T140" i="20"/>
  <c r="T106" i="22"/>
  <c r="T97" i="22" s="1"/>
  <c r="T96" i="22" s="1"/>
  <c r="F34" i="24"/>
  <c r="AZ82" i="1" s="1"/>
  <c r="T97" i="20"/>
  <c r="T96" i="20" s="1"/>
  <c r="F36" i="20"/>
  <c r="BB76" i="1" s="1"/>
  <c r="BK106" i="20"/>
  <c r="F37" i="20"/>
  <c r="BC76" i="1" s="1"/>
  <c r="BC74" i="1" s="1"/>
  <c r="AY74" i="1" s="1"/>
  <c r="P140" i="20"/>
  <c r="P97" i="20" s="1"/>
  <c r="P96" i="20" s="1"/>
  <c r="AU76" i="1" s="1"/>
  <c r="J35" i="21"/>
  <c r="AW78" i="1" s="1"/>
  <c r="F35" i="21"/>
  <c r="BA78" i="1" s="1"/>
  <c r="BA77" i="1" s="1"/>
  <c r="AW77" i="1" s="1"/>
  <c r="BK97" i="21"/>
  <c r="R97" i="21"/>
  <c r="R96" i="21" s="1"/>
  <c r="F37" i="21"/>
  <c r="BC78" i="1" s="1"/>
  <c r="BC77" i="1" s="1"/>
  <c r="AY77" i="1" s="1"/>
  <c r="P106" i="22"/>
  <c r="P97" i="22" s="1"/>
  <c r="P96" i="22" s="1"/>
  <c r="AU79" i="1" s="1"/>
  <c r="AU77" i="1" s="1"/>
  <c r="T140" i="22"/>
  <c r="J90" i="23"/>
  <c r="J57" i="23"/>
  <c r="F37" i="23"/>
  <c r="BC81" i="1" s="1"/>
  <c r="BC80" i="1" s="1"/>
  <c r="AY80" i="1" s="1"/>
  <c r="J32" i="27"/>
  <c r="AV86" i="1" s="1"/>
  <c r="F32" i="27"/>
  <c r="AZ86" i="1" s="1"/>
  <c r="J35" i="23"/>
  <c r="AW81" i="1" s="1"/>
  <c r="BK398" i="23"/>
  <c r="J398" i="23" s="1"/>
  <c r="J71" i="23" s="1"/>
  <c r="J57" i="24"/>
  <c r="F60" i="24"/>
  <c r="BK209" i="24"/>
  <c r="J209" i="24" s="1"/>
  <c r="J71" i="24" s="1"/>
  <c r="F60" i="25"/>
  <c r="BK98" i="25"/>
  <c r="F35" i="25"/>
  <c r="BA84" i="1" s="1"/>
  <c r="BA83" i="1" s="1"/>
  <c r="AW83" i="1" s="1"/>
  <c r="J35" i="25"/>
  <c r="AW84" i="1" s="1"/>
  <c r="AT84" i="1" s="1"/>
  <c r="J34" i="26"/>
  <c r="AV85" i="1" s="1"/>
  <c r="AT85" i="1" s="1"/>
  <c r="P97" i="26"/>
  <c r="P96" i="26" s="1"/>
  <c r="AU85" i="1" s="1"/>
  <c r="AU83" i="1" s="1"/>
  <c r="BK97" i="26"/>
  <c r="J106" i="26"/>
  <c r="J67" i="26" s="1"/>
  <c r="J92" i="27"/>
  <c r="J62" i="27" s="1"/>
  <c r="BK91" i="27"/>
  <c r="J353" i="25"/>
  <c r="J72" i="25" s="1"/>
  <c r="BK352" i="25"/>
  <c r="J352" i="25" s="1"/>
  <c r="J71" i="25" s="1"/>
  <c r="F34" i="26"/>
  <c r="AZ85" i="1" s="1"/>
  <c r="AZ83" i="1" s="1"/>
  <c r="AV83" i="1" s="1"/>
  <c r="AT83" i="1" s="1"/>
  <c r="J33" i="27"/>
  <c r="AW86" i="1" s="1"/>
  <c r="T139" i="27"/>
  <c r="T91" i="27" s="1"/>
  <c r="T90" i="27" s="1"/>
  <c r="J30" i="31"/>
  <c r="AV90" i="1" s="1"/>
  <c r="AT90" i="1" s="1"/>
  <c r="F30" i="31"/>
  <c r="AZ90" i="1" s="1"/>
  <c r="J30" i="32"/>
  <c r="AV91" i="1" s="1"/>
  <c r="AT91" i="1" s="1"/>
  <c r="F30" i="32"/>
  <c r="AZ91" i="1" s="1"/>
  <c r="E49" i="26"/>
  <c r="J53" i="27"/>
  <c r="F56" i="27"/>
  <c r="F32" i="28"/>
  <c r="AZ87" i="1" s="1"/>
  <c r="J32" i="28"/>
  <c r="AV87" i="1" s="1"/>
  <c r="J30" i="29"/>
  <c r="AV88" i="1" s="1"/>
  <c r="F30" i="29"/>
  <c r="AZ88" i="1" s="1"/>
  <c r="F30" i="30"/>
  <c r="AZ89" i="1" s="1"/>
  <c r="J30" i="30"/>
  <c r="AV89" i="1" s="1"/>
  <c r="J78" i="31"/>
  <c r="J57" i="31" s="1"/>
  <c r="BK77" i="31"/>
  <c r="J77" i="31" s="1"/>
  <c r="BK79" i="32"/>
  <c r="J80" i="32"/>
  <c r="J58" i="32" s="1"/>
  <c r="J92" i="28"/>
  <c r="J62" i="28" s="1"/>
  <c r="BK91" i="28"/>
  <c r="J80" i="29"/>
  <c r="J58" i="29" s="1"/>
  <c r="BK79" i="29"/>
  <c r="J80" i="30"/>
  <c r="J58" i="30" s="1"/>
  <c r="BK79" i="30"/>
  <c r="J31" i="29"/>
  <c r="AW88" i="1" s="1"/>
  <c r="J49" i="32"/>
  <c r="F52" i="32"/>
  <c r="J33" i="28"/>
  <c r="AW87" i="1" s="1"/>
  <c r="J49" i="29"/>
  <c r="F52" i="29"/>
  <c r="J31" i="30"/>
  <c r="AW89" i="1" s="1"/>
  <c r="F31" i="32"/>
  <c r="BA91" i="1" s="1"/>
  <c r="J53" i="28"/>
  <c r="F56" i="28"/>
  <c r="J49" i="30"/>
  <c r="F52" i="30"/>
  <c r="E45" i="31"/>
  <c r="AY52" i="1" l="1"/>
  <c r="AX53" i="1"/>
  <c r="BB52" i="1"/>
  <c r="BA52" i="1"/>
  <c r="AW53" i="1"/>
  <c r="BK78" i="30"/>
  <c r="J78" i="30" s="1"/>
  <c r="J79" i="30"/>
  <c r="J57" i="30" s="1"/>
  <c r="BK90" i="28"/>
  <c r="J90" i="28" s="1"/>
  <c r="J91" i="28"/>
  <c r="J61" i="28" s="1"/>
  <c r="J56" i="31"/>
  <c r="J27" i="31"/>
  <c r="J97" i="26"/>
  <c r="J65" i="26" s="1"/>
  <c r="BK96" i="26"/>
  <c r="J96" i="26" s="1"/>
  <c r="BB74" i="1"/>
  <c r="AX74" i="1" s="1"/>
  <c r="AT78" i="1"/>
  <c r="AY71" i="1"/>
  <c r="BC70" i="1"/>
  <c r="AY70" i="1" s="1"/>
  <c r="J197" i="16"/>
  <c r="J64" i="16" s="1"/>
  <c r="BK196" i="16"/>
  <c r="J196" i="16" s="1"/>
  <c r="J63" i="16" s="1"/>
  <c r="AU64" i="1"/>
  <c r="AT65" i="1"/>
  <c r="BK87" i="15"/>
  <c r="J87" i="15" s="1"/>
  <c r="J88" i="15"/>
  <c r="J61" i="15" s="1"/>
  <c r="BK129" i="8"/>
  <c r="J129" i="8" s="1"/>
  <c r="J63" i="8" s="1"/>
  <c r="J130" i="8"/>
  <c r="J64" i="8" s="1"/>
  <c r="BK93" i="9"/>
  <c r="J97" i="4"/>
  <c r="J65" i="4" s="1"/>
  <c r="AU53" i="1"/>
  <c r="AT88" i="1"/>
  <c r="J91" i="27"/>
  <c r="J61" i="27" s="1"/>
  <c r="BK90" i="27"/>
  <c r="J90" i="27" s="1"/>
  <c r="BK97" i="25"/>
  <c r="J98" i="25"/>
  <c r="J66" i="25" s="1"/>
  <c r="AT86" i="1"/>
  <c r="J97" i="21"/>
  <c r="J65" i="21" s="1"/>
  <c r="BK96" i="21"/>
  <c r="J96" i="21" s="1"/>
  <c r="BK96" i="23"/>
  <c r="J96" i="23" s="1"/>
  <c r="J97" i="23"/>
  <c r="J65" i="23" s="1"/>
  <c r="J97" i="18"/>
  <c r="J65" i="18" s="1"/>
  <c r="BK96" i="18"/>
  <c r="J96" i="18" s="1"/>
  <c r="J97" i="22"/>
  <c r="J65" i="22" s="1"/>
  <c r="BK96" i="22"/>
  <c r="J96" i="22" s="1"/>
  <c r="T96" i="17"/>
  <c r="AT73" i="1"/>
  <c r="BK206" i="6"/>
  <c r="J206" i="6" s="1"/>
  <c r="J67" i="6" s="1"/>
  <c r="J207" i="6"/>
  <c r="J68" i="6" s="1"/>
  <c r="BK88" i="8"/>
  <c r="J89" i="8"/>
  <c r="J62" i="8" s="1"/>
  <c r="BK160" i="4"/>
  <c r="J160" i="4" s="1"/>
  <c r="J71" i="4" s="1"/>
  <c r="J161" i="4"/>
  <c r="J72" i="4" s="1"/>
  <c r="J97" i="24"/>
  <c r="J65" i="24" s="1"/>
  <c r="BK96" i="24"/>
  <c r="J96" i="24" s="1"/>
  <c r="J79" i="29"/>
  <c r="J57" i="29" s="1"/>
  <c r="BK78" i="29"/>
  <c r="J78" i="29" s="1"/>
  <c r="AT89" i="1"/>
  <c r="AT87" i="1"/>
  <c r="J106" i="20"/>
  <c r="J67" i="20" s="1"/>
  <c r="BK97" i="20"/>
  <c r="AW71" i="1"/>
  <c r="BB70" i="1"/>
  <c r="AX70" i="1" s="1"/>
  <c r="AX71" i="1"/>
  <c r="BD74" i="1"/>
  <c r="BD70" i="1" s="1"/>
  <c r="BA74" i="1"/>
  <c r="AW74" i="1" s="1"/>
  <c r="AT74" i="1" s="1"/>
  <c r="J97" i="19"/>
  <c r="J65" i="19" s="1"/>
  <c r="BK96" i="19"/>
  <c r="J96" i="19" s="1"/>
  <c r="J96" i="13"/>
  <c r="J65" i="13" s="1"/>
  <c r="BK95" i="13"/>
  <c r="J95" i="13" s="1"/>
  <c r="BK86" i="10"/>
  <c r="J86" i="10" s="1"/>
  <c r="J87" i="10"/>
  <c r="J61" i="10" s="1"/>
  <c r="BK92" i="14"/>
  <c r="P93" i="9"/>
  <c r="P92" i="9" s="1"/>
  <c r="AU61" i="1" s="1"/>
  <c r="T229" i="7"/>
  <c r="T104" i="7" s="1"/>
  <c r="J88" i="11"/>
  <c r="J61" i="11" s="1"/>
  <c r="BK87" i="11"/>
  <c r="J87" i="11" s="1"/>
  <c r="BK91" i="6"/>
  <c r="J92" i="6"/>
  <c r="J62" i="6" s="1"/>
  <c r="P98" i="3"/>
  <c r="P97" i="3" s="1"/>
  <c r="AU55" i="1" s="1"/>
  <c r="BD52" i="1"/>
  <c r="R97" i="3"/>
  <c r="AT54" i="1"/>
  <c r="J79" i="32"/>
  <c r="J57" i="32" s="1"/>
  <c r="BK78" i="32"/>
  <c r="J78" i="32" s="1"/>
  <c r="J86" i="16"/>
  <c r="J58" i="16" s="1"/>
  <c r="BK85" i="16"/>
  <c r="AT77" i="1"/>
  <c r="AU74" i="1"/>
  <c r="AU70" i="1" s="1"/>
  <c r="AZ70" i="1"/>
  <c r="AV70" i="1" s="1"/>
  <c r="AV71" i="1"/>
  <c r="J97" i="17"/>
  <c r="J65" i="17" s="1"/>
  <c r="BK96" i="17"/>
  <c r="J96" i="17" s="1"/>
  <c r="BK210" i="12"/>
  <c r="J210" i="12" s="1"/>
  <c r="J70" i="12" s="1"/>
  <c r="J211" i="12"/>
  <c r="J71" i="12" s="1"/>
  <c r="J99" i="12"/>
  <c r="J65" i="12" s="1"/>
  <c r="AT60" i="1"/>
  <c r="P229" i="7"/>
  <c r="P104" i="7" s="1"/>
  <c r="AU59" i="1" s="1"/>
  <c r="J98" i="3"/>
  <c r="J65" i="3" s="1"/>
  <c r="BK97" i="3"/>
  <c r="J97" i="3" s="1"/>
  <c r="AT81" i="1"/>
  <c r="BK97" i="5"/>
  <c r="J97" i="5" s="1"/>
  <c r="J98" i="5"/>
  <c r="J65" i="5" s="1"/>
  <c r="BK97" i="2"/>
  <c r="J97" i="2" s="1"/>
  <c r="J98" i="2"/>
  <c r="J65" i="2" s="1"/>
  <c r="BK104" i="7"/>
  <c r="J104" i="7" s="1"/>
  <c r="J105" i="7"/>
  <c r="J61" i="7" s="1"/>
  <c r="AZ53" i="1"/>
  <c r="BD51" i="1" l="1"/>
  <c r="W30" i="1" s="1"/>
  <c r="J29" i="11"/>
  <c r="J60" i="11"/>
  <c r="J60" i="7"/>
  <c r="J29" i="7"/>
  <c r="J64" i="5"/>
  <c r="J31" i="5"/>
  <c r="AT71" i="1"/>
  <c r="BK84" i="16"/>
  <c r="J84" i="16" s="1"/>
  <c r="J85" i="16"/>
  <c r="J57" i="16" s="1"/>
  <c r="J31" i="19"/>
  <c r="J64" i="19"/>
  <c r="J97" i="20"/>
  <c r="J65" i="20" s="1"/>
  <c r="BK96" i="20"/>
  <c r="J96" i="20" s="1"/>
  <c r="J27" i="29"/>
  <c r="J56" i="29"/>
  <c r="J29" i="27"/>
  <c r="J60" i="27"/>
  <c r="J64" i="26"/>
  <c r="J31" i="26"/>
  <c r="J60" i="10"/>
  <c r="J29" i="10"/>
  <c r="J64" i="22"/>
  <c r="J31" i="22"/>
  <c r="BK96" i="4"/>
  <c r="J96" i="4" s="1"/>
  <c r="J60" i="28"/>
  <c r="J29" i="28"/>
  <c r="AW52" i="1"/>
  <c r="AV53" i="1"/>
  <c r="AT53" i="1" s="1"/>
  <c r="AZ52" i="1"/>
  <c r="J64" i="2"/>
  <c r="J31" i="2"/>
  <c r="J31" i="3"/>
  <c r="J64" i="3"/>
  <c r="J64" i="17"/>
  <c r="J31" i="17"/>
  <c r="BK90" i="6"/>
  <c r="J90" i="6" s="1"/>
  <c r="J91" i="6"/>
  <c r="J61" i="6" s="1"/>
  <c r="J64" i="13"/>
  <c r="J31" i="13"/>
  <c r="BA70" i="1"/>
  <c r="AW70" i="1" s="1"/>
  <c r="AT70" i="1" s="1"/>
  <c r="J31" i="24"/>
  <c r="J64" i="24"/>
  <c r="J64" i="23"/>
  <c r="J31" i="23"/>
  <c r="J93" i="9"/>
  <c r="J61" i="9" s="1"/>
  <c r="BK92" i="9"/>
  <c r="J92" i="9" s="1"/>
  <c r="J60" i="15"/>
  <c r="J29" i="15"/>
  <c r="AG90" i="1"/>
  <c r="AN90" i="1" s="1"/>
  <c r="J36" i="31"/>
  <c r="AX52" i="1"/>
  <c r="BB51" i="1"/>
  <c r="BK98" i="12"/>
  <c r="J98" i="12" s="1"/>
  <c r="J56" i="32"/>
  <c r="J27" i="32"/>
  <c r="J92" i="14"/>
  <c r="J61" i="14" s="1"/>
  <c r="BK91" i="14"/>
  <c r="J91" i="14" s="1"/>
  <c r="J88" i="8"/>
  <c r="J61" i="8" s="1"/>
  <c r="BK87" i="8"/>
  <c r="J87" i="8" s="1"/>
  <c r="J64" i="18"/>
  <c r="J31" i="18"/>
  <c r="J64" i="21"/>
  <c r="J31" i="21"/>
  <c r="BK96" i="25"/>
  <c r="J96" i="25" s="1"/>
  <c r="J97" i="25"/>
  <c r="J65" i="25" s="1"/>
  <c r="AU52" i="1"/>
  <c r="AU51" i="1" s="1"/>
  <c r="J56" i="30"/>
  <c r="J27" i="30"/>
  <c r="BC51" i="1"/>
  <c r="J60" i="9" l="1"/>
  <c r="J29" i="9"/>
  <c r="J64" i="4"/>
  <c r="J31" i="4"/>
  <c r="AY51" i="1"/>
  <c r="W29" i="1"/>
  <c r="AG73" i="1"/>
  <c r="AN73" i="1" s="1"/>
  <c r="J40" i="18"/>
  <c r="J60" i="14"/>
  <c r="J29" i="14"/>
  <c r="J64" i="12"/>
  <c r="J31" i="12"/>
  <c r="AG82" i="1"/>
  <c r="AN82" i="1" s="1"/>
  <c r="J40" i="24"/>
  <c r="AZ51" i="1"/>
  <c r="AV52" i="1"/>
  <c r="AT52" i="1" s="1"/>
  <c r="J40" i="22"/>
  <c r="AG79" i="1"/>
  <c r="AN79" i="1" s="1"/>
  <c r="AG85" i="1"/>
  <c r="AN85" i="1" s="1"/>
  <c r="J40" i="26"/>
  <c r="AG89" i="1"/>
  <c r="AN89" i="1" s="1"/>
  <c r="J36" i="30"/>
  <c r="J40" i="3"/>
  <c r="AG55" i="1"/>
  <c r="AN55" i="1" s="1"/>
  <c r="AG87" i="1"/>
  <c r="AN87" i="1" s="1"/>
  <c r="J38" i="28"/>
  <c r="AG75" i="1"/>
  <c r="J40" i="19"/>
  <c r="J40" i="5"/>
  <c r="AG57" i="1"/>
  <c r="AN57" i="1" s="1"/>
  <c r="J64" i="25"/>
  <c r="J31" i="25"/>
  <c r="W28" i="1"/>
  <c r="AX51" i="1"/>
  <c r="AG68" i="1"/>
  <c r="AN68" i="1" s="1"/>
  <c r="J38" i="15"/>
  <c r="AG81" i="1"/>
  <c r="J40" i="23"/>
  <c r="J29" i="6"/>
  <c r="J60" i="6"/>
  <c r="AG88" i="1"/>
  <c r="AN88" i="1" s="1"/>
  <c r="J36" i="29"/>
  <c r="AG78" i="1"/>
  <c r="J40" i="21"/>
  <c r="J60" i="8"/>
  <c r="J29" i="8"/>
  <c r="AG91" i="1"/>
  <c r="AN91" i="1" s="1"/>
  <c r="J36" i="32"/>
  <c r="J40" i="13"/>
  <c r="AG66" i="1"/>
  <c r="AN66" i="1" s="1"/>
  <c r="J40" i="17"/>
  <c r="AG72" i="1"/>
  <c r="AG54" i="1"/>
  <c r="J40" i="2"/>
  <c r="AG62" i="1"/>
  <c r="AN62" i="1" s="1"/>
  <c r="J38" i="10"/>
  <c r="J31" i="20"/>
  <c r="J64" i="20"/>
  <c r="AG63" i="1"/>
  <c r="AN63" i="1" s="1"/>
  <c r="J38" i="11"/>
  <c r="BA51" i="1"/>
  <c r="AG86" i="1"/>
  <c r="AN86" i="1" s="1"/>
  <c r="J38" i="27"/>
  <c r="J56" i="16"/>
  <c r="J27" i="16"/>
  <c r="J38" i="7"/>
  <c r="AG59" i="1"/>
  <c r="AN59" i="1" s="1"/>
  <c r="W27" i="1" l="1"/>
  <c r="AW51" i="1"/>
  <c r="AK27" i="1" s="1"/>
  <c r="AG53" i="1"/>
  <c r="AN54" i="1"/>
  <c r="AN72" i="1"/>
  <c r="AG71" i="1"/>
  <c r="AG84" i="1"/>
  <c r="J40" i="25"/>
  <c r="AG65" i="1"/>
  <c r="J40" i="12"/>
  <c r="J40" i="4"/>
  <c r="AG56" i="1"/>
  <c r="AN56" i="1" s="1"/>
  <c r="AN78" i="1"/>
  <c r="AG77" i="1"/>
  <c r="AN77" i="1" s="1"/>
  <c r="AG58" i="1"/>
  <c r="AN58" i="1" s="1"/>
  <c r="J38" i="6"/>
  <c r="AN75" i="1"/>
  <c r="AV51" i="1"/>
  <c r="W26" i="1"/>
  <c r="AG60" i="1"/>
  <c r="AN60" i="1" s="1"/>
  <c r="J38" i="8"/>
  <c r="AG67" i="1"/>
  <c r="AN67" i="1" s="1"/>
  <c r="J38" i="14"/>
  <c r="J38" i="9"/>
  <c r="AG61" i="1"/>
  <c r="AN61" i="1" s="1"/>
  <c r="AG69" i="1"/>
  <c r="AN69" i="1" s="1"/>
  <c r="J36" i="16"/>
  <c r="AG76" i="1"/>
  <c r="AN76" i="1" s="1"/>
  <c r="J40" i="20"/>
  <c r="AG80" i="1"/>
  <c r="AN80" i="1" s="1"/>
  <c r="AN81" i="1"/>
  <c r="AN65" i="1" l="1"/>
  <c r="AG64" i="1"/>
  <c r="AN64" i="1" s="1"/>
  <c r="AT51" i="1"/>
  <c r="AK26" i="1"/>
  <c r="AG83" i="1"/>
  <c r="AN83" i="1" s="1"/>
  <c r="AN84" i="1"/>
  <c r="AN53" i="1"/>
  <c r="AG52" i="1"/>
  <c r="AN71" i="1"/>
  <c r="AG74" i="1"/>
  <c r="AN74" i="1" s="1"/>
  <c r="AG70" i="1" l="1"/>
  <c r="AN70" i="1" s="1"/>
  <c r="AN52" i="1"/>
  <c r="AG51" i="1" l="1"/>
  <c r="AK23" i="1" l="1"/>
  <c r="AK32" i="1" s="1"/>
  <c r="AN51" i="1"/>
</calcChain>
</file>

<file path=xl/sharedStrings.xml><?xml version="1.0" encoding="utf-8"?>
<sst xmlns="http://schemas.openxmlformats.org/spreadsheetml/2006/main" count="51075" uniqueCount="3829">
  <si>
    <t>Export VZ</t>
  </si>
  <si>
    <t>List obsahuje:</t>
  </si>
  <si>
    <t>1) Rekapitulace stavby</t>
  </si>
  <si>
    <t>2) Rekapitulace objektů stavby a soupisů prací</t>
  </si>
  <si>
    <t>3.0</t>
  </si>
  <si>
    <t/>
  </si>
  <si>
    <t>False</t>
  </si>
  <si>
    <t>{f5c6faf6-a2bd-4878-b1d7-58707cdb437e}</t>
  </si>
  <si>
    <t>&gt;&gt;  skryté sloupce  &lt;&lt;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</si>
  <si>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</si>
  <si>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</si>
  <si>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</si>
  <si>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</si>
  <si>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</si>
  <si>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</si>
  <si>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</si>
  <si>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</si>
  <si>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201612175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</si>
  <si>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položek_x000D_
_x000D_
Podrobnosti k vyplnění naleznete na poslední záložce s Pokyny pro vyplnění</t>
  </si>
  <si>
    <t>Stavba:</t>
  </si>
  <si>
    <t>Tehov - Odkanalizování a čištění vod</t>
  </si>
  <si>
    <t>0,1</t>
  </si>
  <si>
    <t>KSO:</t>
  </si>
  <si>
    <t>CC-CZ:</t>
  </si>
  <si>
    <t>1</t>
  </si>
  <si>
    <t>Místo:</t>
  </si>
  <si>
    <t>Tehov</t>
  </si>
  <si>
    <t>Datum:</t>
  </si>
  <si>
    <t>1.6.2017</t>
  </si>
  <si>
    <t>10</t>
  </si>
  <si>
    <t>100</t>
  </si>
  <si>
    <t>Zadavatel:</t>
  </si>
  <si>
    <t>IČ:</t>
  </si>
  <si>
    <t>00508501</t>
  </si>
  <si>
    <t>Obec Tehov</t>
  </si>
  <si>
    <t>DIČ:</t>
  </si>
  <si>
    <t>Uchazeč:</t>
  </si>
  <si>
    <t>Vyplň údaj</t>
  </si>
  <si>
    <t>Projektant:</t>
  </si>
  <si>
    <t>10325123</t>
  </si>
  <si>
    <t>Ing. Pavel Douša</t>
  </si>
  <si>
    <t>True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</si>
  <si>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</si>
  <si>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</si>
  <si>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</si>
  <si>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</si>
  <si>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</si>
  <si>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</si>
  <si>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</si>
  <si>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</si>
  <si>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</si>
  <si>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</si>
  <si>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</si>
  <si>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</si>
  <si>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</si>
  <si>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</si>
  <si>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</si>
  <si>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</si>
  <si>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</si>
  <si>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Objekt, Soupis prací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</si>
  <si>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</si>
  <si>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</si>
  <si>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</si>
  <si>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</si>
  <si>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</si>
  <si>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</si>
  <si>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</si>
  <si>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</si>
  <si>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</si>
  <si>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</si>
  <si>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</si>
  <si>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</si>
  <si>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</si>
  <si>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</si>
  <si>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</si>
  <si>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</si>
  <si>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</si>
  <si>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</si>
  <si>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</si>
  <si>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</si>
  <si>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</si>
  <si>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001</t>
  </si>
  <si>
    <t>SO 01 Čistírna odpadních vod</t>
  </si>
  <si>
    <t>STA</t>
  </si>
  <si>
    <t>{37b526e4-9ef2-4d53-b61e-21f21c58d824}</t>
  </si>
  <si>
    <t>2</t>
  </si>
  <si>
    <t>101</t>
  </si>
  <si>
    <t>DSO-01.1 Mechanické předčištění</t>
  </si>
  <si>
    <t>Soupis</t>
  </si>
  <si>
    <t>{ec1d2f3d-8f48-4803-819b-21e3d9a3201c}</t>
  </si>
  <si>
    <t>/</t>
  </si>
  <si>
    <t>1011</t>
  </si>
  <si>
    <t>Hrubé česle</t>
  </si>
  <si>
    <t>3</t>
  </si>
  <si>
    <t>{f6b27718-aa10-4ebe-9642-487dedd8d8df}</t>
  </si>
  <si>
    <t>814 12 31</t>
  </si>
  <si>
    <t>1012</t>
  </si>
  <si>
    <t>Lapák písku</t>
  </si>
  <si>
    <t>{f1b06def-9b22-429e-b9b0-58a33966ea3a}</t>
  </si>
  <si>
    <t>1013</t>
  </si>
  <si>
    <t>Jímka pro odvodnění písku</t>
  </si>
  <si>
    <t>{2a93ddc6-c97b-4fbd-bb43-b0f1190334f5}</t>
  </si>
  <si>
    <t>814 13 31</t>
  </si>
  <si>
    <t>1014</t>
  </si>
  <si>
    <t>Šachta pro obtokování ČOV</t>
  </si>
  <si>
    <t>{b1b46b26-eee1-48a6-90c8-cd39da5493a0}</t>
  </si>
  <si>
    <t>814 19 31</t>
  </si>
  <si>
    <t>102</t>
  </si>
  <si>
    <t>DSO-01.2 Podzemní nádrže</t>
  </si>
  <si>
    <t>{0f33fe3f-05a7-4f77-8b2b-475255dbdd6a}</t>
  </si>
  <si>
    <t>103</t>
  </si>
  <si>
    <t>DSO-01.3 Nadzemní objekt</t>
  </si>
  <si>
    <t>{7683a6a0-e0c9-4442-8c4a-0f90e460b9d9}</t>
  </si>
  <si>
    <t>812 31 11</t>
  </si>
  <si>
    <t>104</t>
  </si>
  <si>
    <t>DSO-01.4 Stavební elektroinstalace a hromosvod</t>
  </si>
  <si>
    <t>{5989d0ab-d7d6-4e42-a1ec-e4261e9805f5}</t>
  </si>
  <si>
    <t>105</t>
  </si>
  <si>
    <t>DSO-01.5 Terénní úpravy a zeleň</t>
  </si>
  <si>
    <t>{7284664c-8779-43d9-828a-dab1239385a6}</t>
  </si>
  <si>
    <t>106</t>
  </si>
  <si>
    <t>DSO-01.6 Oplocení ČOV</t>
  </si>
  <si>
    <t>{14f8bc49-bc6e-4f0f-b152-e56f02eb7cd4}</t>
  </si>
  <si>
    <t>815 23 71</t>
  </si>
  <si>
    <t>107</t>
  </si>
  <si>
    <t>DSO-01.7 Komunikace a zpevněné plochy</t>
  </si>
  <si>
    <t>{c30b9820-31e5-41ba-b401-14ced2a45de3}</t>
  </si>
  <si>
    <t>822 52 31</t>
  </si>
  <si>
    <t>108</t>
  </si>
  <si>
    <t>DSO-01.8 Přípojka NN</t>
  </si>
  <si>
    <t>{5df6338b-0382-4f5c-870a-960b038c74ac}</t>
  </si>
  <si>
    <t>1081</t>
  </si>
  <si>
    <t>Přípojka NN</t>
  </si>
  <si>
    <t>{e1be2671-0962-446f-98ce-b105447aff75}</t>
  </si>
  <si>
    <t>828 73 11</t>
  </si>
  <si>
    <t>1082</t>
  </si>
  <si>
    <t>Přípojka NN - Obnova povrchů</t>
  </si>
  <si>
    <t>{041c9d86-65d2-43eb-ab8f-4546822d733c}</t>
  </si>
  <si>
    <t>109</t>
  </si>
  <si>
    <t>DSO-01.9 Přípojka vodovodní</t>
  </si>
  <si>
    <t>{61728489-26ce-4588-a464-710f40e8b511}</t>
  </si>
  <si>
    <t>827 19 11</t>
  </si>
  <si>
    <t>110</t>
  </si>
  <si>
    <t>DSO-01.10 Propojovací potrubí a výtokový objekt</t>
  </si>
  <si>
    <t>{57e7bebe-bd8f-429d-bf3d-f4916e090a22}</t>
  </si>
  <si>
    <t>827 29 11</t>
  </si>
  <si>
    <t>002</t>
  </si>
  <si>
    <t>SO 02 Účelová komunikace</t>
  </si>
  <si>
    <t>{3ff54bb2-3b86-4303-8664-e3c725c77f5f}</t>
  </si>
  <si>
    <t>822 29 61</t>
  </si>
  <si>
    <t>003</t>
  </si>
  <si>
    <t>SO 03 Kanalizace</t>
  </si>
  <si>
    <t>{99b24cc9-6417-44cc-b4d8-f2276b023aae}</t>
  </si>
  <si>
    <t>301</t>
  </si>
  <si>
    <t>Stoka A</t>
  </si>
  <si>
    <t>{2952c374-65a9-4e0b-a277-2bee59d5d66c}</t>
  </si>
  <si>
    <t>3011</t>
  </si>
  <si>
    <t>Stoka A - Kanalizace</t>
  </si>
  <si>
    <t>{7ee32634-6eb5-4c57-85e5-12445cfd3fb5}</t>
  </si>
  <si>
    <t>827 22 11</t>
  </si>
  <si>
    <t>3012</t>
  </si>
  <si>
    <t>Stoka A - Obnova povrchů</t>
  </si>
  <si>
    <t>{0b16461c-abe7-4d41-a392-0e053fdd3ee9}</t>
  </si>
  <si>
    <t>822 27 39</t>
  </si>
  <si>
    <t>302</t>
  </si>
  <si>
    <t>Stoka A1</t>
  </si>
  <si>
    <t>{f6f6cdab-0fc2-40b1-80b9-46c12dd1991b}</t>
  </si>
  <si>
    <t>3021</t>
  </si>
  <si>
    <t>Stoka A1 - Kanalizace</t>
  </si>
  <si>
    <t>{bc1e7c3f-0744-4cf0-86c7-67b059a046aa}</t>
  </si>
  <si>
    <t>827 21 11</t>
  </si>
  <si>
    <t>3022</t>
  </si>
  <si>
    <t>Stoka A1 - Obnova povrchů</t>
  </si>
  <si>
    <t>{467034b6-3c8a-4cd4-b214-1237fed4102c}</t>
  </si>
  <si>
    <t>822 27 79</t>
  </si>
  <si>
    <t>303</t>
  </si>
  <si>
    <t>Stoka A2</t>
  </si>
  <si>
    <t>{bf4d8d4d-0f3c-45b2-8874-d392df38df10}</t>
  </si>
  <si>
    <t>3031</t>
  </si>
  <si>
    <t>Stoka A2 - Kanalizace</t>
  </si>
  <si>
    <t>{2eab81d3-471a-4e73-839b-23b13acbddf1}</t>
  </si>
  <si>
    <t>3032</t>
  </si>
  <si>
    <t>Stoka A2 - Obnova povrchů</t>
  </si>
  <si>
    <t>{fa8f0845-d45a-4644-94ff-be279774d3ec}</t>
  </si>
  <si>
    <t>304</t>
  </si>
  <si>
    <t>Stoka A3</t>
  </si>
  <si>
    <t>{14ca7f04-bd56-4c68-b997-241ed276378c}</t>
  </si>
  <si>
    <t>3041</t>
  </si>
  <si>
    <t>Stoka A3 - Kanalizace</t>
  </si>
  <si>
    <t>{a54fcc8a-0180-4af5-af9a-6d7dc89db00d}</t>
  </si>
  <si>
    <t>3042</t>
  </si>
  <si>
    <t>Stoka A3 - Obnova povrchů</t>
  </si>
  <si>
    <t>{57d2eb23-c51e-4ad4-a7f5-94058ac11bd7}</t>
  </si>
  <si>
    <t>305</t>
  </si>
  <si>
    <t>Stoka A3-1</t>
  </si>
  <si>
    <t>{fbeb24f3-e797-419b-9ae4-efced15e55c8}</t>
  </si>
  <si>
    <t>3051</t>
  </si>
  <si>
    <t>Stoka A3-1 - Kanalizace</t>
  </si>
  <si>
    <t>{ebb21673-f64c-4370-8215-15c53153bb9f}</t>
  </si>
  <si>
    <t>3052</t>
  </si>
  <si>
    <t>Stoka A3-1 - Obnova povrchů</t>
  </si>
  <si>
    <t>{64b566a0-bc8e-468a-ba4b-ef9f09e46415}</t>
  </si>
  <si>
    <t>306</t>
  </si>
  <si>
    <t>Stoka A4</t>
  </si>
  <si>
    <t>{186a9f61-1ff1-418d-b368-4784da0bb2c2}</t>
  </si>
  <si>
    <t>307</t>
  </si>
  <si>
    <t>Stoka A5</t>
  </si>
  <si>
    <t>{f05af071-9279-4bd3-b5d7-5ffe33d832c5}</t>
  </si>
  <si>
    <t>004</t>
  </si>
  <si>
    <t>PS-01 Strojní technologie ČOV</t>
  </si>
  <si>
    <t>{eff09bdd-1628-4573-9f0b-773a754b144b}</t>
  </si>
  <si>
    <t>005</t>
  </si>
  <si>
    <t>PS-02, PS-03 Technologická elektroinstalace a MaR ČOV</t>
  </si>
  <si>
    <t>{53372368-2ba5-4a47-86c8-d8bae6a460f5}</t>
  </si>
  <si>
    <t>006</t>
  </si>
  <si>
    <t>Vedlejší náklady</t>
  </si>
  <si>
    <t>VON</t>
  </si>
  <si>
    <t>{edf9f0d1-d935-4fea-87de-c8d508ec2a68}</t>
  </si>
  <si>
    <t>007</t>
  </si>
  <si>
    <t>Ostatní náklady</t>
  </si>
  <si>
    <t>{a292ecc0-0a81-4bf2-b958-b876129ba8c5}</t>
  </si>
  <si>
    <t>1) Krycí list soupisu</t>
  </si>
  <si>
    <t>2) Rekapitulace</t>
  </si>
  <si>
    <t>3) Soupis prací</t>
  </si>
  <si>
    <t>Zpět na list:</t>
  </si>
  <si>
    <t>Rekapitulace stavby</t>
  </si>
  <si>
    <t>KRYCÍ LIST SOUPISU</t>
  </si>
  <si>
    <t>Objekt:</t>
  </si>
  <si>
    <t>001 - SO 01 Čistírna odpadních vod</t>
  </si>
  <si>
    <t>Soupis:</t>
  </si>
  <si>
    <t>101 - DSO-01.1 Mechanické předčištění</t>
  </si>
  <si>
    <t>Úroveň 3:</t>
  </si>
  <si>
    <t>1011 - Hrubé česle</t>
  </si>
  <si>
    <t>Vytyčení stávajících sítí před zahájením zemních prací je součástí So 03 – kanalizace, stoka A.</t>
  </si>
  <si>
    <t>REKAPITULACE ČLENĚNÍ SOUPISU PRACÍ</t>
  </si>
  <si>
    <t>Kód dílu - Popis</t>
  </si>
  <si>
    <t>Cena celkem [CZK]</t>
  </si>
  <si>
    <t>Náklady soupisu celkem</t>
  </si>
  <si>
    <t>-1</t>
  </si>
  <si>
    <t>HSV - Práce a dodávky HSV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</si>
  <si>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</si>
  <si>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</si>
  <si>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</si>
  <si>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8 - Trubní vedení</t>
  </si>
  <si>
    <t xml:space="preserve">    9 - Ostatní konstrukce a práce, bourání</t>
  </si>
  <si>
    <t xml:space="preserve">    998 - Přesun hmot</t>
  </si>
  <si>
    <t>PSV - Práce a dodávky PSV</t>
  </si>
  <si>
    <t xml:space="preserve">    711 - Izolace proti vodě, vlhkosti a plynům</t>
  </si>
  <si>
    <t>SOUPIS PRACÍ</t>
  </si>
  <si>
    <t>PČ</t>
  </si>
  <si>
    <t>Popis</t>
  </si>
  <si>
    <t>MJ</t>
  </si>
  <si>
    <t>Množství</t>
  </si>
  <si>
    <t>J.cena [CZK]</t>
  </si>
  <si>
    <t>Cenová soustava</t>
  </si>
  <si>
    <t>Poznámka</t>
  </si>
  <si>
    <t>J. Nh [h]</t>
  </si>
  <si>
    <t>Nh celkem [h]</t>
  </si>
  <si>
    <t>J. hmotnost_x000D_
[t]</t>
  </si>
  <si>
    <t>Hmotnost_x000D_
celkem [t]</t>
  </si>
  <si>
    <t>J. suť [t]</t>
  </si>
  <si>
    <t>Suť Celkem [t]</t>
  </si>
  <si>
    <t>HSV</t>
  </si>
  <si>
    <t>Práce a dodávky HSV</t>
  </si>
  <si>
    <t>ROZPOCET</t>
  </si>
  <si>
    <t>Zakládání</t>
  </si>
  <si>
    <t>K</t>
  </si>
  <si>
    <t>213311113.1</t>
  </si>
  <si>
    <t>Polštáře zhutněné pod základy ze štěrkodrti frakce 0-32 mm</t>
  </si>
  <si>
    <t>m3</t>
  </si>
  <si>
    <t>4</t>
  </si>
  <si>
    <t>-1382850646</t>
  </si>
  <si>
    <t>VV</t>
  </si>
  <si>
    <t>"podsyp tl. 150 mm pod podkladní beton</t>
  </si>
  <si>
    <t>3,0*2,0*0,15</t>
  </si>
  <si>
    <t>Svislé a kompletní konstrukce</t>
  </si>
  <si>
    <t>380311641</t>
  </si>
  <si>
    <t>Kompletní konstrukce čistíren odpadních vod, nádrží, vodojemů, kanálů z betonu prostého bez zvýšených nároků na prostředí tř. C 16/20, tl. přes 80 do 150 mm</t>
  </si>
  <si>
    <t>CS ÚRS 2017 01</t>
  </si>
  <si>
    <t>1879492839</t>
  </si>
  <si>
    <t>"podkladní beton tl. 100 mm</t>
  </si>
  <si>
    <t>2,7*1,7*0,1</t>
  </si>
  <si>
    <t>380326132</t>
  </si>
  <si>
    <t>Kompletní konstrukce čistíren odpadních vod, nádrží, vodojemů, kanálů z betonu železového bez výztuže a bednění se zvýšenými nároky na prostředí tř. C 30/37, tl. přes 150 do 300 mm</t>
  </si>
  <si>
    <t>-1379042900</t>
  </si>
  <si>
    <t>"dno a stěny tl. 250 mm z vodostavebného betonu C 30/37 XA2, XC1</t>
  </si>
  <si>
    <t>"dno</t>
  </si>
  <si>
    <t>2,5*1,5*0,25</t>
  </si>
  <si>
    <t>"stěny</t>
  </si>
  <si>
    <t>(2,5+1,0)*2*1,05*0,25</t>
  </si>
  <si>
    <t>Součet</t>
  </si>
  <si>
    <t>380356231</t>
  </si>
  <si>
    <t>Bednění kompletních konstrukcí čistíren odpadních vod, nádrží, vodojemů, kanálů konstrukcí neomítaných z betonu prostého nebo železového ploch rovinných zřízení</t>
  </si>
  <si>
    <t>m2</t>
  </si>
  <si>
    <t>-299959470</t>
  </si>
  <si>
    <t>"zřízení bednění - dno a stěny tl. 250 mm</t>
  </si>
  <si>
    <t>"vnější strana</t>
  </si>
  <si>
    <t>(2,5+1,5)*2*1,4</t>
  </si>
  <si>
    <t>"vnitřní strana</t>
  </si>
  <si>
    <t>(2,0+1,0)*2*1,15</t>
  </si>
  <si>
    <t>5</t>
  </si>
  <si>
    <t>380356232</t>
  </si>
  <si>
    <t>Bednění kompletních konstrukcí čistíren odpadních vod, nádrží, vodojemů, kanálů konstrukcí neomítaných z betonu prostého nebo železového ploch rovinných odstranění</t>
  </si>
  <si>
    <t>-417937072</t>
  </si>
  <si>
    <t>"odstranění bednění - dno a stěny tl. 250 mm</t>
  </si>
  <si>
    <t>6</t>
  </si>
  <si>
    <t>3803601.R</t>
  </si>
  <si>
    <t>Příplatek k bednění kompletních kcí ČOV za zkosení hran 20 x 20 mm</t>
  </si>
  <si>
    <t>m</t>
  </si>
  <si>
    <t>R-položka</t>
  </si>
  <si>
    <t>1949651635</t>
  </si>
  <si>
    <t>"zkosení horních hran stěn</t>
  </si>
  <si>
    <t>(2,0+1,0)*2   "vnitřní hrana"</t>
  </si>
  <si>
    <t>(2,5+1,5)*2   "venkovní hrana"</t>
  </si>
  <si>
    <t>7</t>
  </si>
  <si>
    <t>380361006</t>
  </si>
  <si>
    <t>Výztuž kompletních konstrukcí čistíren odpadních vod, nádrží, vodojemů, kanálů z oceli 10 505 (R) nebo BSt 500</t>
  </si>
  <si>
    <t>t</t>
  </si>
  <si>
    <t>-244829034</t>
  </si>
  <si>
    <t>"prostřih, ztratné 5%</t>
  </si>
  <si>
    <t>"dle výpisu výztuže na výkresu D.1.2.2 (Stavebně konstrukční část)</t>
  </si>
  <si>
    <t>249*0,001*1,05</t>
  </si>
  <si>
    <t>8</t>
  </si>
  <si>
    <t>380361011</t>
  </si>
  <si>
    <t>Výztuž kompletních konstrukcí čistíren odpadních vod, nádrží, vodojemů, kanálů ze svařovaných sítí z drátů typu KARI</t>
  </si>
  <si>
    <t>-31062127</t>
  </si>
  <si>
    <t>"přesahy, prostřih 15%</t>
  </si>
  <si>
    <t>"výztuž podkladního betonu tl. 100 mm při spodním okraji</t>
  </si>
  <si>
    <t>"ocelová síť KH 30 R6 mm, oka 100 x 100 mm, hmotnost 4,44 kg/m2</t>
  </si>
  <si>
    <t>2,7*1,7*4,44*0,001*1,15</t>
  </si>
  <si>
    <t>Vodorovné konstrukce</t>
  </si>
  <si>
    <t>9</t>
  </si>
  <si>
    <t>457311117.1</t>
  </si>
  <si>
    <t>Vyrovnávací nebo spádový beton včetně úpravy povrchu C 25/30 XA3, XC1</t>
  </si>
  <si>
    <t>odvozená z CS ÚRS 2017 01</t>
  </si>
  <si>
    <t>-162340791</t>
  </si>
  <si>
    <t>"výplňový beton tl. 150 - 190 mm</t>
  </si>
  <si>
    <t>2,0*1,0*(0,15+0,19)/2</t>
  </si>
  <si>
    <t>Trubní vedení</t>
  </si>
  <si>
    <t>877350440</t>
  </si>
  <si>
    <t>Montáž tvarovek na kanalizačním plastovém potrubí z polypropylenu PP korugovaného šachtových vložek DN 200</t>
  </si>
  <si>
    <t>kus</t>
  </si>
  <si>
    <t>-1077240756</t>
  </si>
  <si>
    <t>"prostup P2 - pro potrubí PP UR2 DN 200 (plné žebro)</t>
  </si>
  <si>
    <t>11</t>
  </si>
  <si>
    <t>M</t>
  </si>
  <si>
    <t>286172530</t>
  </si>
  <si>
    <t>vložka šachtová sklolaminátová SN8 nebo SN12 DN 200</t>
  </si>
  <si>
    <t>1214650333</t>
  </si>
  <si>
    <t>12</t>
  </si>
  <si>
    <t>877370440</t>
  </si>
  <si>
    <t>Montáž tvarovek na kanalizačním plastovém potrubí z polypropylenu PP korugovaného šachtových vložek DN 300</t>
  </si>
  <si>
    <t>292014142</t>
  </si>
  <si>
    <t>"prostup P1 - pro potrubí PP UR2 DN 300 (plné žebro)</t>
  </si>
  <si>
    <t>13</t>
  </si>
  <si>
    <t>286172550</t>
  </si>
  <si>
    <t>vložka šachtová sklolaminátová SN8 nebo SN12 DN 300</t>
  </si>
  <si>
    <t>565031462</t>
  </si>
  <si>
    <t>Ostatní konstrukce a práce, bourání</t>
  </si>
  <si>
    <t>14</t>
  </si>
  <si>
    <t>939941112</t>
  </si>
  <si>
    <t>Zřízení těsnění pracovní spáry ocelovým plechem mezi dnem a stěnou</t>
  </si>
  <si>
    <t>-27398169</t>
  </si>
  <si>
    <t>"těsnící plech T1</t>
  </si>
  <si>
    <t>(2,4+1,4)*2</t>
  </si>
  <si>
    <t>1389201.M</t>
  </si>
  <si>
    <t>těsnící plech s oboustrannou lepící vrstvou z modifikovaného bitumenu výška 160 mm</t>
  </si>
  <si>
    <t>M-položka</t>
  </si>
  <si>
    <t>610907693</t>
  </si>
  <si>
    <t>P</t>
  </si>
  <si>
    <t>Poznámka k položce:
- maximální výška vody 5,0 m</t>
  </si>
  <si>
    <t>7,6*1,05 'Přepočtené koeficientem množství</t>
  </si>
  <si>
    <t>16</t>
  </si>
  <si>
    <t>952903112</t>
  </si>
  <si>
    <t>Vyčištění objektů čistíren odpadních vod, nádrží, žlabů nebo kanálů světlé výšky prostoru do 3,5 m</t>
  </si>
  <si>
    <t>-1158166817</t>
  </si>
  <si>
    <t>2,0*1,0</t>
  </si>
  <si>
    <t>998</t>
  </si>
  <si>
    <t>Přesun hmot</t>
  </si>
  <si>
    <t>17</t>
  </si>
  <si>
    <t>998142251</t>
  </si>
  <si>
    <t>Přesun hmot pro nádrže, jímky, zásobníky a jámy pozemní mimo zemědělství se svislou nosnou konstrukcí monolitickou betonovou tyčovou nebo plošnou vodorovná dopravní vzdálenost do 50 m výšky do 25 m</t>
  </si>
  <si>
    <t>35738723</t>
  </si>
  <si>
    <t>PSV</t>
  </si>
  <si>
    <t>Práce a dodávky PSV</t>
  </si>
  <si>
    <t>711</t>
  </si>
  <si>
    <t>Izolace proti vodě, vlhkosti a plynům</t>
  </si>
  <si>
    <t>18</t>
  </si>
  <si>
    <t>711112001</t>
  </si>
  <si>
    <t>Provedení izolace proti zemní vlhkosti natěradly a tmely za studena na ploše svislé S nátěrem penetračním</t>
  </si>
  <si>
    <t>886182955</t>
  </si>
  <si>
    <t>"izolace stěn nádrže - 1x penetrační nátěr</t>
  </si>
  <si>
    <t>(2,5+1,5)*2*1,3</t>
  </si>
  <si>
    <t>19</t>
  </si>
  <si>
    <t>111631510</t>
  </si>
  <si>
    <t>lak asfaltový (MJ kg) bal 9 kg</t>
  </si>
  <si>
    <t>kg</t>
  </si>
  <si>
    <t>32</t>
  </si>
  <si>
    <t>-1126779001</t>
  </si>
  <si>
    <t>10,4*0,35 'Přepočtené koeficientem množství</t>
  </si>
  <si>
    <t>20</t>
  </si>
  <si>
    <t>711112011</t>
  </si>
  <si>
    <t>Provedení izolace proti zemní vlhkosti natěradly a tmely za studena na ploše svislé S nátěrem suspensí asfaltovou</t>
  </si>
  <si>
    <t>-1033697752</t>
  </si>
  <si>
    <t>"izolace stěn nádrže - 2x asfaltový nátěr</t>
  </si>
  <si>
    <t>(2,5+1,5)*2*1,3*2</t>
  </si>
  <si>
    <t>111633460</t>
  </si>
  <si>
    <t>suspenze asfaltová, gumoasfalt</t>
  </si>
  <si>
    <t>-223865389</t>
  </si>
  <si>
    <t>20,8*0,0011 'Přepočtené koeficientem množství</t>
  </si>
  <si>
    <t>22</t>
  </si>
  <si>
    <t>998711201</t>
  </si>
  <si>
    <t>Přesun hmot pro izolace proti vodě, vlhkosti a plynům stanovený procentní sazbou (%) z ceny vodorovná dopravní vzdálenost do 50 m v objektech výšky do 6 m</t>
  </si>
  <si>
    <t>%</t>
  </si>
  <si>
    <t>359326710</t>
  </si>
  <si>
    <t>1012 - Lapák písku</t>
  </si>
  <si>
    <t xml:space="preserve">    766 - Konstrukce truhlářské</t>
  </si>
  <si>
    <t>PI*1,0*1,0*0,1</t>
  </si>
  <si>
    <t>"dno a stěny tl. 300 mm z vodostavebného betonu C 30/37 XA2, XC1</t>
  </si>
  <si>
    <t>"dno spodní</t>
  </si>
  <si>
    <t>PI*0,65*0,65*0,3</t>
  </si>
  <si>
    <t>"stěny spodní</t>
  </si>
  <si>
    <t>(PI*0,65*0,65-PI*0,3*0,3)*2,96</t>
  </si>
  <si>
    <t>Mezisoučet</t>
  </si>
  <si>
    <t>"dno horní</t>
  </si>
  <si>
    <t>(PI*0,875*0,875-PI*0,3*0,3)*0,3</t>
  </si>
  <si>
    <t>"stěny horní</t>
  </si>
  <si>
    <t>(PI*0,875*0,875-PI*0,575*0,57)*1,135</t>
  </si>
  <si>
    <t>"zřízení bednění - dno a stěny tl. 300 mm</t>
  </si>
  <si>
    <t>24,7</t>
  </si>
  <si>
    <t>"vnitřní strana (pouze horní část, dolní část tvoří technologická vestavba)</t>
  </si>
  <si>
    <t>3,9</t>
  </si>
  <si>
    <t>"odstranění bednění - dno a stěny tl. 300 mm</t>
  </si>
  <si>
    <t>1119863604</t>
  </si>
  <si>
    <t>2*PI*0,575   "vnitřní hrana"</t>
  </si>
  <si>
    <t>2*PI*0,875   "venkovní hrana"</t>
  </si>
  <si>
    <t>"dle výpisu výztuže na výkresu D.1.2.3</t>
  </si>
  <si>
    <t>195,1*0,001*1,05</t>
  </si>
  <si>
    <t>"přesahy, prostřih 20%</t>
  </si>
  <si>
    <t>PI*1,0*1,0*4,44*0,001*1,2</t>
  </si>
  <si>
    <t>1458890452</t>
  </si>
  <si>
    <t>"výplňový beton tl. 110 mm (mezikruří)</t>
  </si>
  <si>
    <t>(PI*0,575*0,575-PI*0,3*0,3)*0,11</t>
  </si>
  <si>
    <t>"prostup P3 - pro potrubí PP UR2 DN 200 (plné žebro)</t>
  </si>
  <si>
    <t>"prostup P8 - pro potrubí PP UR2 DN 200 (plné žebro)</t>
  </si>
  <si>
    <t>2*PI*0,725</t>
  </si>
  <si>
    <t>4,555*1,05 'Přepočtené koeficientem množství</t>
  </si>
  <si>
    <t>PI*0,575*0,575</t>
  </si>
  <si>
    <t>9591001.R</t>
  </si>
  <si>
    <t>M+D nerezového potrubí DN 100 mm v délce 1,3 m</t>
  </si>
  <si>
    <t>-1217667963</t>
  </si>
  <si>
    <t>Poznámka k položce:
- osazení před betonáží do bednění
- potrubí ve stěně obalit bobtnavým bentonitovým páskem</t>
  </si>
  <si>
    <t>"prostup P20 (dle výpisu prostupů - výkres D 1.1.13)</t>
  </si>
  <si>
    <t>"spodní část</t>
  </si>
  <si>
    <t>PI*1,3*3,26</t>
  </si>
  <si>
    <t>"horní část</t>
  </si>
  <si>
    <t>PI*1,75*1,43</t>
  </si>
  <si>
    <t>21,176*0,35 'Přepočtené koeficientem množství</t>
  </si>
  <si>
    <t>PI*1,3*3,26*2</t>
  </si>
  <si>
    <t>PI*1,75*1,43*2</t>
  </si>
  <si>
    <t>42,352*0,0011 'Přepočtené koeficientem množství</t>
  </si>
  <si>
    <t>766</t>
  </si>
  <si>
    <t>Konstrukce truhlářské</t>
  </si>
  <si>
    <t>7666901.R</t>
  </si>
  <si>
    <t>M+D dřevěný poklop ve tvaru půlkruhu o poloměru 675 mm</t>
  </si>
  <si>
    <t>666149545</t>
  </si>
  <si>
    <t>Poznámka k položce:
- poklop z dřevěných fošen tl. 50 mm spojených pomocí vrutů dřevěnými svlaky
- zabezpečen pomocí pásové nerezové oceli, šrouby s oky a visacími zámky
- dřevěné prvky opatřeny napouštěcím, základním a 2x vrchním polyuretanovým nátěrem</t>
  </si>
  <si>
    <t>"zakrytí lapáku písku</t>
  </si>
  <si>
    <t>"pozice P03 dle výpisu prvků</t>
  </si>
  <si>
    <t>998766201</t>
  </si>
  <si>
    <t>Přesun hmot pro konstrukce truhlářské stanovený procentní sazbou (%) z ceny vodorovná dopravní vzdálenost do 50 m v objektech výšky do 6 m</t>
  </si>
  <si>
    <t>-79273402</t>
  </si>
  <si>
    <t>1013 - Jímka pro odvodnění písku</t>
  </si>
  <si>
    <t>1870605300</t>
  </si>
  <si>
    <t>2,9*1,9*0,15</t>
  </si>
  <si>
    <t>2,6*1,6*0,1</t>
  </si>
  <si>
    <t>"dno a stěny tl. 200 mm z vodostavebného betonu C 30/37 XA2, XC1</t>
  </si>
  <si>
    <t>2,4*1,4*0,2</t>
  </si>
  <si>
    <t>(2,4+1,0)*2*0,5*0,2</t>
  </si>
  <si>
    <t>"zřízení bednění - dno a stěny tl. 200 mm</t>
  </si>
  <si>
    <t>(2,4+1,4)*2*0,8</t>
  </si>
  <si>
    <t>(2,0+1,0)*2*0,6</t>
  </si>
  <si>
    <t>"odstranění bednění - dno a stěny tl. 200 mm</t>
  </si>
  <si>
    <t>1224110864</t>
  </si>
  <si>
    <t>(2,4+1,4)*2   "venkovní hrana"</t>
  </si>
  <si>
    <t>"dle výpisu výztuže na výkresu D.1.2.4 (Stavebně konstrukční část)</t>
  </si>
  <si>
    <t>153,9*0,001*1,05</t>
  </si>
  <si>
    <t>2,6*1,6*4,44*0,001*1,15</t>
  </si>
  <si>
    <t>-642196454</t>
  </si>
  <si>
    <t>"výplňový beton tl. 60 - 180 mm</t>
  </si>
  <si>
    <t>2,0*1,0*(0,06+0,18)/2</t>
  </si>
  <si>
    <t>9319901.R</t>
  </si>
  <si>
    <t>Těsnění pracovní spáry betonové konstrukce bentonitovým bobtnajícím páskem s kotevní mřížkou</t>
  </si>
  <si>
    <t>1612360507</t>
  </si>
  <si>
    <t>"do vodorovné pracovní spáry mezi dnem a stěnami</t>
  </si>
  <si>
    <t>(2,2+1,2)*2</t>
  </si>
  <si>
    <t>9591002.R</t>
  </si>
  <si>
    <t>M+D utěsnění nerezového potrubí DN 100 mm ve stěně bobtnavým bentonitovým páskem</t>
  </si>
  <si>
    <t>-1239848843</t>
  </si>
  <si>
    <t>Poznámka k položce:
- osazení před betonáží do bednění</t>
  </si>
  <si>
    <t>"prostup P19 (dle výpisu prostupů - výkres D 1.1.13)</t>
  </si>
  <si>
    <t>9591003.R</t>
  </si>
  <si>
    <t>Svislá drážka ve stěně nádrže šířka 60 mm, hloubky 30 mm</t>
  </si>
  <si>
    <t>1081849519</t>
  </si>
  <si>
    <t>"drážka D1 (dle výpisu prostupů - výkres D 1.1.13)</t>
  </si>
  <si>
    <t>0,5*2</t>
  </si>
  <si>
    <t>(2,4+1,4)*2*0,7</t>
  </si>
  <si>
    <t>5,32*0,35 'Přepočtené koeficientem množství</t>
  </si>
  <si>
    <t>(2,4+1,4)*2*0,7*2</t>
  </si>
  <si>
    <t>10,64*0,0011 'Přepočtené koeficientem množství</t>
  </si>
  <si>
    <t>1014 - Šachta pro obtokování ČOV</t>
  </si>
  <si>
    <t>-2009037199</t>
  </si>
  <si>
    <t>1,5*1,5*0,15</t>
  </si>
  <si>
    <t>1,5*1,5*0,1</t>
  </si>
  <si>
    <t>"dno a stěny tl. 200 a 250 mm z vodostavebného betonu C 30/37 XA2, XC1</t>
  </si>
  <si>
    <t>1,2*1,2*0,2</t>
  </si>
  <si>
    <t>(1,2+0,7)*2*1,24*0,25</t>
  </si>
  <si>
    <t>"zřízení bednění - dno a stěny tl. 200 a 250 mm</t>
  </si>
  <si>
    <t>1,2*4*1,55</t>
  </si>
  <si>
    <t>0,7*4*1,35</t>
  </si>
  <si>
    <t>"odstranění bednění - dno a stěny tl. 200 a 250 mm</t>
  </si>
  <si>
    <t>678765571</t>
  </si>
  <si>
    <t>0,7*4   "vnitřní hrana"</t>
  </si>
  <si>
    <t>1,2*4   "venkovní hrana"</t>
  </si>
  <si>
    <t>"dle výpisu výztuže na výkresu D.1.2.5 (Stavebně konstrukční část)</t>
  </si>
  <si>
    <t>141,9*0,001*1,05</t>
  </si>
  <si>
    <t>1,5*1,5*4,44*0,001*1,15</t>
  </si>
  <si>
    <t>1053236758</t>
  </si>
  <si>
    <t>"výplňový beton tl. 120 - 150 mm</t>
  </si>
  <si>
    <t>0,7*0,7*(0,12+0,15)/2</t>
  </si>
  <si>
    <t>"prostupy pro potrubí PP UR2 DN 200 (plné žebro)</t>
  </si>
  <si>
    <t>1   "P4 - 1 ks"</t>
  </si>
  <si>
    <t>1   "P5 - 1 ks"</t>
  </si>
  <si>
    <t>1   "P6 - 1 ks"</t>
  </si>
  <si>
    <t>899101111</t>
  </si>
  <si>
    <t>Osazení poklopů litinových a ocelových včetně rámů hmotnosti jednotlivě do 50 kg</t>
  </si>
  <si>
    <t>-1507142117</t>
  </si>
  <si>
    <t>"poklop z kompozitu 700/700 mm - 1 ks</t>
  </si>
  <si>
    <t>5623001.M</t>
  </si>
  <si>
    <t>poklop čtvercový Kompodeck KDB700S - vnitřní rozměr 700 x 700 mm z kompozitní polyesterové pryskyřice se skleněnými vlákny včetně rámu, třída zatížení B125</t>
  </si>
  <si>
    <t>1288239149</t>
  </si>
  <si>
    <t>Poznámka k položce:
Materiál: kompozitní polyesterová pryskyřice se skleněnými vlákny
Provedení: s těsněním (nalepeno mezi rámem a poklopem) – zaručuje vodotěsnost a plynotěsnost poklopu
Příslušenství: klíče (objednávají se zvlášť), všechny poklopy s těsněním mají 4 zámky
Výška rámu: H=51 mm
Třída zatížení: B125</t>
  </si>
  <si>
    <t>"pozice P02 - dle výpisu prvků (výkres D 1.1.12)</t>
  </si>
  <si>
    <t>1,0*4</t>
  </si>
  <si>
    <t>4*1,05 'Přepočtené koeficientem množství</t>
  </si>
  <si>
    <t>0,7*0,7</t>
  </si>
  <si>
    <t>1,2*4*1,44</t>
  </si>
  <si>
    <t>6,912*0,35 'Přepočtené koeficientem množství</t>
  </si>
  <si>
    <t>1,2*4*1,44*2</t>
  </si>
  <si>
    <t>13,824*0,0011 'Přepočtené koeficientem množství</t>
  </si>
  <si>
    <t>102 - DSO-01.2 Podzemní nádrže</t>
  </si>
  <si>
    <t xml:space="preserve">    997 - Přesun sutě</t>
  </si>
  <si>
    <t>9,7*3,2*0,1</t>
  </si>
  <si>
    <t>9,66*3,4*0,3</t>
  </si>
  <si>
    <t>(6,46*2+2,4)*3,43*0,3</t>
  </si>
  <si>
    <t>(3,0+2,4)*2*3,29*0,3</t>
  </si>
  <si>
    <t>2,4*3,29*0,4</t>
  </si>
  <si>
    <t>"strop nad kalovou jímkou tl. 200 mm</t>
  </si>
  <si>
    <t>3,0*3,0*0,2</t>
  </si>
  <si>
    <t>(9,66+3,4)*2*0,4   "bednění dna po obvodu"</t>
  </si>
  <si>
    <t>(9,46+3,0)*2*3,53</t>
  </si>
  <si>
    <t>(0,84*2+1,16*2+6,16*2+2,4*6)*3,53</t>
  </si>
  <si>
    <t>"zřízení bednění - strop tl. 200 mm</t>
  </si>
  <si>
    <t>2,4*2,4</t>
  </si>
  <si>
    <t>"odstranění bednění - strop tl. 200 mm</t>
  </si>
  <si>
    <t>-1033828077</t>
  </si>
  <si>
    <t>6,46*2+3,0</t>
  </si>
  <si>
    <t>"dle výpisu výztuže na výkresu D.1.2.7 (Stavebně konstrukční část)</t>
  </si>
  <si>
    <t>6308,0*0,001*1,05</t>
  </si>
  <si>
    <t>9,7*3,2*4,44*0,001*1,15</t>
  </si>
  <si>
    <t>877310440</t>
  </si>
  <si>
    <t>Montáž tvarovek na kanalizačním plastovém potrubí z polypropylenu PP korugovaného šachtových vložek DN 150</t>
  </si>
  <si>
    <t>1774714355</t>
  </si>
  <si>
    <t>"prostup P9 - pro potrubí PP UR2 DN 160 (plné žebro)</t>
  </si>
  <si>
    <t>286172520</t>
  </si>
  <si>
    <t>vložka šachtová sklolaminátová SN8 nebo SN12 DN 150</t>
  </si>
  <si>
    <t>371743700</t>
  </si>
  <si>
    <t>"prostup P7 - pro potrubí PP UR2 DN 200 (plné žebro)</t>
  </si>
  <si>
    <t>"poklop z kompozitu 630/630 mm - 2 ks (osazení poklopů před betonáží)</t>
  </si>
  <si>
    <t>5623002.M</t>
  </si>
  <si>
    <t>poklop čtvercový Kompodeck KDA600S - vnitřní rozměr 600 x 600 mm z kompozitní polyesterové pryskyřice se skleněnými vlákny včetně rámu, třída zatížení A15</t>
  </si>
  <si>
    <t>56383181</t>
  </si>
  <si>
    <t>Poznámka k položce:
Materiál: kompozitní polyesterová pryskyřice se skleněnými vlákny
Provedení: s těsněním (nalepeno mezi rámem a poklopem) – zaručuje vodotěsnost a plynotěsnost poklopu
Příslušenství: klíče (objednávají se zvlášť), všechny poklopy s těsněním mají 4 zámky
Výška rámu: H=38 mm
Třída zatížení: A15</t>
  </si>
  <si>
    <t>9,2*2+2,7*4</t>
  </si>
  <si>
    <t>29,2*1,05 'Přepočtené koeficientem množství</t>
  </si>
  <si>
    <t>(0,84+1,16+6,16)*2,4</t>
  </si>
  <si>
    <t>953171031.1</t>
  </si>
  <si>
    <t>Osazování stupadel z nerezové oceli s PE povlakem dodatečně včetně vyvrtání kotevních otvorů</t>
  </si>
  <si>
    <t>-340529162</t>
  </si>
  <si>
    <t>Poznámka k položce:
- včetně kotevního materiálu</t>
  </si>
  <si>
    <t>"osazení do stěn nádrže pod poklopy</t>
  </si>
  <si>
    <t>5524301.M</t>
  </si>
  <si>
    <t>typové šachtové stupadlo z nerezové oceli s polyethylenovým povlakem 162/335 mm</t>
  </si>
  <si>
    <t>-1102476108</t>
  </si>
  <si>
    <t>"pozice ST1 - dle výpisu prvků (výkres D 1.1.12)</t>
  </si>
  <si>
    <t>977151111</t>
  </si>
  <si>
    <t>Jádrové vrty diamantovými korunkami do stavebních materiálů (železobetonu, betonu, cihel, obkladů, dlažeb, kamene) průměru do 35 mm</t>
  </si>
  <si>
    <t>1930787222</t>
  </si>
  <si>
    <t>"vrtání otvorů v žbet stěnách a stropu nádrže - prostupy pro potrubí</t>
  </si>
  <si>
    <t>0,2   "prostup P23 pro potrubí DN 20 v žbet stropní kci tl. 200 mm - 1 ks (ZTI)"</t>
  </si>
  <si>
    <t>0,3   "prostup P25 pro kabel přípojky elektro NN v žbet stěně tl. 300 mm - 1 ks (EI)"</t>
  </si>
  <si>
    <t>0,2   "prostup P26 pro kabel přípojky elektro NN v žbet stropní kci tl. 200 mm - 1 ks (EI)"</t>
  </si>
  <si>
    <t>977151114</t>
  </si>
  <si>
    <t>Jádrové vrty diamantovými korunkami do stavebních materiálů (železobetonu, betonu, cihel, obkladů, dlažeb, kamene) průměru přes 50 do 60 mm</t>
  </si>
  <si>
    <t>1472337079</t>
  </si>
  <si>
    <t>0,4   "prostup P10 pro potrubí DN 50 v žbet stěně tl. 400 mm - 1 ks"</t>
  </si>
  <si>
    <t>0,2   "prostup P15 pro potrubí DN 50 v žbet stropní kci tl. 200 mm - 1 ks"</t>
  </si>
  <si>
    <t>0,2   "prostup P16 pro potrubí DN 50 v žbet stropní kci tl. 200 mm - 1 ks"</t>
  </si>
  <si>
    <t>0,3   "prostup P17 pro potrubí DN 50 v žbet stěně tl. 300 mm - 1 ks (ZTI)"</t>
  </si>
  <si>
    <t>0,3   "prostup P22 pro potrubí D 40 x 3,7 v žbet stěně tl. 300 mm - 1 ks (ZTI)"</t>
  </si>
  <si>
    <t>977151122</t>
  </si>
  <si>
    <t>Jádrové vrty diamantovými korunkami do stavebních materiálů (železobetonu, betonu, cihel, obkladů, dlažeb, kamene) průměru přes 120 do 130 mm</t>
  </si>
  <si>
    <t>1282354711</t>
  </si>
  <si>
    <t>0,3*2   "prostup P12 pro potrubí DN 110 v žbet stěně tl. 300 mm - 2 ks"</t>
  </si>
  <si>
    <t>0,3   "prostup P13 pro potrubí DN 110 v žbet stěně tl. 300 mm - 1 ks"</t>
  </si>
  <si>
    <t>0,2   "prostup P14 pro potrubí DN 110 v žbet stropní kci tl. 200 mm - 1 ks"</t>
  </si>
  <si>
    <t>977151124</t>
  </si>
  <si>
    <t>Jádrové vrty diamantovými korunkami do stavebních materiálů (železobetonu, betonu, cihel, obkladů, dlažeb, kamene) průměru přes 150 do 180 mm</t>
  </si>
  <si>
    <t>-621495110</t>
  </si>
  <si>
    <t>"vrtání otvorů v žbet stěnách nádrže - prostupy pro potrubí</t>
  </si>
  <si>
    <t>0,4   "prostup P11 pro potrubí DN 160 v žbet stěně tl. 400 mm - 1 ks"</t>
  </si>
  <si>
    <t>997</t>
  </si>
  <si>
    <t>Přesun sutě</t>
  </si>
  <si>
    <t>23</t>
  </si>
  <si>
    <t>997013211</t>
  </si>
  <si>
    <t>Vnitrostaveništní doprava suti a vybouraných hmot vodorovně do 50 m svisle ručně (nošením po schodech) pro budovy a haly výšky do 6 m</t>
  </si>
  <si>
    <t>-1158502014</t>
  </si>
  <si>
    <t>24</t>
  </si>
  <si>
    <t>997013509</t>
  </si>
  <si>
    <t>Odvoz suti a vybouraných hmot na skládku nebo meziskládku se složením, na vzdálenost Příplatek k ceně za každý další i započatý 1 km přes 1 km</t>
  </si>
  <si>
    <t>650614723</t>
  </si>
  <si>
    <t>0,117*9 'Přepočtené koeficientem množství</t>
  </si>
  <si>
    <t>25</t>
  </si>
  <si>
    <t>997013511</t>
  </si>
  <si>
    <t>Odvoz suti a vybouraných hmot z meziskládky na skládku s naložením a se složením, na vzdálenost do 1 km</t>
  </si>
  <si>
    <t>-1765269078</t>
  </si>
  <si>
    <t>26</t>
  </si>
  <si>
    <t>997013801</t>
  </si>
  <si>
    <t>Poplatek za uložení stavebního odpadu na skládce (skládkovné) betonového</t>
  </si>
  <si>
    <t>-1062209243</t>
  </si>
  <si>
    <t>27</t>
  </si>
  <si>
    <t>28</t>
  </si>
  <si>
    <t>"izolace stěn nádrže z venkovní strany - 1x penetrační nátěr</t>
  </si>
  <si>
    <t>(9,66+3,4)*2*0,4   "boky dna po obvodu"</t>
  </si>
  <si>
    <t>(9,46+3,0)*2*3,43</t>
  </si>
  <si>
    <t>29</t>
  </si>
  <si>
    <t>95,924*0,35 'Přepočtené koeficientem množství</t>
  </si>
  <si>
    <t>30</t>
  </si>
  <si>
    <t>"izolace stěn nádrže z venkovní strany - 2x asfaltový nátěr</t>
  </si>
  <si>
    <t>(9,66+3,4)*2*0,4*2   "boky dna po obvodu"</t>
  </si>
  <si>
    <t>(9,46+3,0)*2*3,43*2</t>
  </si>
  <si>
    <t>31</t>
  </si>
  <si>
    <t>191,847*0,0011 'Přepočtené koeficientem množství</t>
  </si>
  <si>
    <t>103 - DSO-01.3 Nadzemní objekt</t>
  </si>
  <si>
    <t xml:space="preserve">    6 - Úpravy povrchů, podlahy a osazování výplní</t>
  </si>
  <si>
    <t xml:space="preserve">    713 - Izolace tepelné</t>
  </si>
  <si>
    <t xml:space="preserve">    721 - Zdravotechnika - vnitřní kanalizace</t>
  </si>
  <si>
    <t xml:space="preserve">    722 - Zdravotechnika - vnitřní vodovod</t>
  </si>
  <si>
    <t xml:space="preserve">    725 - Zdravotechnika - zařizovací předměty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</si>
  <si>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</si>
  <si>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</si>
  <si>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</si>
  <si>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</si>
  <si>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767 - Konstrukce zámečnické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</si>
  <si>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</si>
  <si>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</si>
  <si>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</si>
  <si>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</si>
  <si>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311238144</t>
  </si>
  <si>
    <t>Zdivo nosné jednovrstvé z cihel děrovaných vnitřní [POROTHERM] broušené, spojené na pero a drážku, lepené tenkovrstvou maltou, pevnost cihel P10, tl. zdiva 300 mm</t>
  </si>
  <si>
    <t>1443018836</t>
  </si>
  <si>
    <t>"od žbet stropní desky ±0,0 m po s.h. ztužujícího věnce +2,25 m</t>
  </si>
  <si>
    <t>(3,0+2,4)*2*2,25</t>
  </si>
  <si>
    <t>"zdivo štítů - od h.h. žbet ztužujícího věnce po h.h. roviny krovu</t>
  </si>
  <si>
    <t>3,0*0,15*2+3,0*1,1*0,5*2</t>
  </si>
  <si>
    <t>"odpočet otvorů</t>
  </si>
  <si>
    <t>-(1,0*2,25+1,0*1,25)</t>
  </si>
  <si>
    <t>317168131</t>
  </si>
  <si>
    <t>Překlady keramické vysoké [HELUZ] osazené do maltového lože, šířky překladu 7 cm výšky 23,8 cm, délky 125 cm</t>
  </si>
  <si>
    <t>991329088</t>
  </si>
  <si>
    <t>317998113</t>
  </si>
  <si>
    <t>Izolace tepelná mezi překlady z pěnového polystyrénu výšky 24 cm, tloušťky 80 mm</t>
  </si>
  <si>
    <t>-463941135</t>
  </si>
  <si>
    <t>1,25*2</t>
  </si>
  <si>
    <t>342241155</t>
  </si>
  <si>
    <t>Příčky nebo přizdívky jednoduché z cihel nebo příčkovek pálených na maltu MVC nebo MC voštinových CV 14 (290x140x140 mm) P 10 až P 20 o tl. 140 mm</t>
  </si>
  <si>
    <t>-882245132</t>
  </si>
  <si>
    <t>"obezdívka pozednice (z venkovní strany)</t>
  </si>
  <si>
    <t>3,6*0,15*2</t>
  </si>
  <si>
    <t>417238112.1</t>
  </si>
  <si>
    <t>Obezdívka ztužujícího věnce věncovkou pálenou [POROTHERM] včetně tepelné izolace z pěnového polystyrenu tl. 20 mm jednostranná, výška věnce přes 210 do 250 mm</t>
  </si>
  <si>
    <t>119966947</t>
  </si>
  <si>
    <t>"obezdívka ztužujícího věnce V1</t>
  </si>
  <si>
    <t>3,0*4</t>
  </si>
  <si>
    <t>417321414.1</t>
  </si>
  <si>
    <t>Ztužující pásy a věnce z betonu železového (bez výztuže) tř. C 20/25 XA1</t>
  </si>
  <si>
    <t>-1564350910</t>
  </si>
  <si>
    <t>"ztužující věnec V1 - 200 x 250 mm</t>
  </si>
  <si>
    <t>(3,0+2,4)*2*0,2*0,25</t>
  </si>
  <si>
    <t>417351115</t>
  </si>
  <si>
    <t>Bednění bočnic ztužujících pásů a věnců včetně vzpěr zřízení</t>
  </si>
  <si>
    <t>-615007891</t>
  </si>
  <si>
    <t>"zřízení bednění vnitřní strany</t>
  </si>
  <si>
    <t>2,4*4*0,3</t>
  </si>
  <si>
    <t>417351116</t>
  </si>
  <si>
    <t>Bednění bočnic ztužujících pásů a věnců včetně vzpěr odstranění</t>
  </si>
  <si>
    <t>1608256825</t>
  </si>
  <si>
    <t>"odstranění bednění vnitřní strany</t>
  </si>
  <si>
    <t>417361821</t>
  </si>
  <si>
    <t>Výztuž ztužujících pásů a věnců z betonářské oceli 10 505 (R) nebo BSt 500</t>
  </si>
  <si>
    <t>-1026744680</t>
  </si>
  <si>
    <t>"výztuž ztužujícího věnce V1 - 200 x 250 mm</t>
  </si>
  <si>
    <t>"hlavní výztuž R10 dl. 3,2 m - 16 ks, hmotnost 0,617 kg/m</t>
  </si>
  <si>
    <t>3,2*16*0,617*0,001</t>
  </si>
  <si>
    <t>"třmínky z R6 po 14,3 cm, dl. 0,8 m - 76 ks, hmotnost 0,222 kg/m</t>
  </si>
  <si>
    <t>0,8*76*0,222*0,001</t>
  </si>
  <si>
    <t>0,045*0,05</t>
  </si>
  <si>
    <t>Úpravy povrchů, podlahy a osazování výplní</t>
  </si>
  <si>
    <t>612131102</t>
  </si>
  <si>
    <t>Podkladní a spojovací vrstva vnitřních omítaných ploch cementový postřik nanášený ručně síťovitě (pokrytí plochy 50 až 75 %) stěn</t>
  </si>
  <si>
    <t>763751374</t>
  </si>
  <si>
    <t>2,4*4*2,65</t>
  </si>
  <si>
    <t>-(1,0*2,0+1,0*1,0)</t>
  </si>
  <si>
    <t>612142001</t>
  </si>
  <si>
    <t>Potažení vnitřních ploch pletivem v ploše nebo pruzích, na plném podkladu sklovláknitým vtlačením do tmelu stěn</t>
  </si>
  <si>
    <t>2095695715</t>
  </si>
  <si>
    <t>1,0*3*0,15   "okenní ostění a nadpraží"</t>
  </si>
  <si>
    <t>612311131</t>
  </si>
  <si>
    <t>Potažení vnitřních ploch štukem tloušťky do 3 mm svislých konstrukcí stěn</t>
  </si>
  <si>
    <t>-934878164</t>
  </si>
  <si>
    <t>612321121</t>
  </si>
  <si>
    <t>Omítka vápenocementová vnitřních ploch nanášená ručně jednovrstvá, tloušťky do 10 mm hladká svislých konstrukcí stěn</t>
  </si>
  <si>
    <t>-1118387506</t>
  </si>
  <si>
    <t>612325302</t>
  </si>
  <si>
    <t>Vápenocementová nebo vápenná omítka ostění nebo nadpraží štuková</t>
  </si>
  <si>
    <t>-1369768038</t>
  </si>
  <si>
    <t>1,0*3*0,15</t>
  </si>
  <si>
    <t>622131102</t>
  </si>
  <si>
    <t>Podkladní a spojovací vrstva vnějších omítaných ploch cementový postřik nanášený ručně síťovitě (pokrytí plochy 50 až 75 %) stěn</t>
  </si>
  <si>
    <t>-1882082166</t>
  </si>
  <si>
    <t>3,0*4*2,65</t>
  </si>
  <si>
    <t>3,0*1,25*0,5*2   "štíty"</t>
  </si>
  <si>
    <t>(1,0+2,0*2)*0,22   "dveřní ostění"</t>
  </si>
  <si>
    <t>1,0*3*0,15   "okenní ostění"</t>
  </si>
  <si>
    <t>622143004</t>
  </si>
  <si>
    <t>Montáž omítkových profilů plastových nebo pozinkovaných, upevněných vtlačením do podkladní vrstvy nebo přibitím začišťovacích samolepících [APU lišty]</t>
  </si>
  <si>
    <t>1490273108</t>
  </si>
  <si>
    <t>"vnitřní omítky</t>
  </si>
  <si>
    <t>1,0*3</t>
  </si>
  <si>
    <t>1,0+2,0*2</t>
  </si>
  <si>
    <t>"vnější omítky</t>
  </si>
  <si>
    <t>590514760</t>
  </si>
  <si>
    <t>profil okenní začišťovací se sklovláknitou armovací tkaninou 9 mm/2,4 m</t>
  </si>
  <si>
    <t>-824752040</t>
  </si>
  <si>
    <t>16*1,05 'Přepočtené koeficientem množství</t>
  </si>
  <si>
    <t>622321141</t>
  </si>
  <si>
    <t>Omítka vápenocementová vnějších ploch nanášená ručně dvouvrstvá, tloušťky jádrové omítky do 15 mm a tloušťky štuku do 3 mm štuková stěn</t>
  </si>
  <si>
    <t>154328384</t>
  </si>
  <si>
    <t>622321191</t>
  </si>
  <si>
    <t>Omítka vápenocementová vnějších ploch nanášená ručně Příplatek k cenám za každých dalších i započatých 5 mm tloušťky omítky přes 15 mm stěn</t>
  </si>
  <si>
    <t>582470765</t>
  </si>
  <si>
    <t>629135101</t>
  </si>
  <si>
    <t>Vyrovnávací vrstva z cementové malty pod klempířskými prvky šířky do 150 mm</t>
  </si>
  <si>
    <t>-441490703</t>
  </si>
  <si>
    <t>632450122</t>
  </si>
  <si>
    <t>Potěr cementový vyrovnávací ze suchých směsí v pásu o průměrné (střední) tl. přes 20 do 30 mm</t>
  </si>
  <si>
    <t>2097748260</t>
  </si>
  <si>
    <t>1,0*0,15</t>
  </si>
  <si>
    <t>644941112</t>
  </si>
  <si>
    <t>Montáž průvětrníků nebo mřížek odvětrávacích velikosti přes 150 x 200 do 300 x 300 mm</t>
  </si>
  <si>
    <t>1482559036</t>
  </si>
  <si>
    <t>"větrací mříž 200 x 200 mm - 2 ks</t>
  </si>
  <si>
    <t>5534101.M</t>
  </si>
  <si>
    <t>větrací mříž ALU 200 x 200 mm s pohyblivými lamelami Al, s ručním ovládáním lankem</t>
  </si>
  <si>
    <t>1322792667</t>
  </si>
  <si>
    <t>"pozice P06 dle výpisu prvků</t>
  </si>
  <si>
    <t>949101111</t>
  </si>
  <si>
    <t>Lešení pomocné pracovní pro objekty pozemních staveb pro zatížení do 150 kg/m2, o výšce lešeňové podlahy do 1,9 m</t>
  </si>
  <si>
    <t>1124116325</t>
  </si>
  <si>
    <t>"lešení pro omítky a SDK podhled</t>
  </si>
  <si>
    <t>2,4*2,4*2</t>
  </si>
  <si>
    <t>"lešení pro fasádu</t>
  </si>
  <si>
    <t>4,0*1,5*2   "podélné strany"</t>
  </si>
  <si>
    <t>949101112</t>
  </si>
  <si>
    <t>Lešení pomocné pracovní pro objekty pozemních staveb pro zatížení do 150 kg/m2, o výšce lešeňové podlahy přes 1,9 do 3,5 m</t>
  </si>
  <si>
    <t>-1068469221</t>
  </si>
  <si>
    <t>4,0*1,5*2   "strany se štíty"</t>
  </si>
  <si>
    <t>952901221</t>
  </si>
  <si>
    <t>Vyčištění budov nebo objektů před předáním do užívání průmyslových budov a objektů výrobních, skladovacích, garáží, dílen nebo hal apod. s nespalnou podlahou-zametení podlahy, umytí dlažeb nebo keramických podlah v přilehlých místnostech, chodbách a schodištích, umytí obkladů, schodů, vyčištění a umytí oken a dveří s rámy a zárubněmi, umytí a vyčištění jiných zasklených a natíraných ploch a zařizovacích předmětů jakékoliv výšky podlaží</t>
  </si>
  <si>
    <t>-1916366524</t>
  </si>
  <si>
    <t>-1244797967</t>
  </si>
  <si>
    <t>"vrtání otvorů v cihelné stěně - prostupy pro potrubí</t>
  </si>
  <si>
    <t>0,3   "prostup P18 pro potrubí DN 50 v cihelné stěně tl. 300 mm - 1 ks"</t>
  </si>
  <si>
    <t>1533698980</t>
  </si>
  <si>
    <t>0,3   "prostup P17 pro potrubí DN 110 v cihelné stěně tl. 300 mm - 1 ks"</t>
  </si>
  <si>
    <t>998021021</t>
  </si>
  <si>
    <t>Přesun hmot pro haly občanské výstavby, výrobu a služby s nosnou svislou konstrukcí zděnou nebo betonovou monolitickou vodorovná dopravní vzdálenost do 100 m, pro haly výšky do 20 m</t>
  </si>
  <si>
    <t>1047918833</t>
  </si>
  <si>
    <t>711111001</t>
  </si>
  <si>
    <t>Provedení izolace proti zemní vlhkosti natěradly a tmely za studena na ploše vodorovné V nátěrem penetračním</t>
  </si>
  <si>
    <t>-1136732591</t>
  </si>
  <si>
    <t>"hydroizolace pod zdivem</t>
  </si>
  <si>
    <t>(3,0+2,4)*2*0,4</t>
  </si>
  <si>
    <t>-0,95*0,4</t>
  </si>
  <si>
    <t>613873551</t>
  </si>
  <si>
    <t>3,94*0,3 'Přepočtené koeficientem množství</t>
  </si>
  <si>
    <t>7111390.R</t>
  </si>
  <si>
    <t>M+D lehké lepenky na sucho pod pozednici</t>
  </si>
  <si>
    <t>-744590740</t>
  </si>
  <si>
    <t>3,0*2</t>
  </si>
  <si>
    <t>33</t>
  </si>
  <si>
    <t>711141559</t>
  </si>
  <si>
    <t>Provedení izolace proti zemní vlhkosti pásy přitavením NAIP na ploše vodorovné V</t>
  </si>
  <si>
    <t>-1625469137</t>
  </si>
  <si>
    <t>34</t>
  </si>
  <si>
    <t>628522640</t>
  </si>
  <si>
    <t>pásy s modifikovaným asfaltem vložka skelná tkanina minerální posyp</t>
  </si>
  <si>
    <t>291991591</t>
  </si>
  <si>
    <t>3,94*1,2 'Přepočtené koeficientem množství</t>
  </si>
  <si>
    <t>35</t>
  </si>
  <si>
    <t>-733808443</t>
  </si>
  <si>
    <t>713</t>
  </si>
  <si>
    <t>Izolace tepelné</t>
  </si>
  <si>
    <t>36</t>
  </si>
  <si>
    <t>713111121</t>
  </si>
  <si>
    <t>Montáž tepelné izolace stropů rohožemi, pásy, dílci, deskami, bloky (izolační materiál ve specifikaci) rovných spodem s uchycením (drátem, páskou apod.)</t>
  </si>
  <si>
    <t>1650642200</t>
  </si>
  <si>
    <t>"tepelná izolace 2x tl. 120 mm dle skladby C z minerální vlny hydrofobizované (s překrytím mezi a nad kleštiny)</t>
  </si>
  <si>
    <t>2,8*2,4*2</t>
  </si>
  <si>
    <t>37</t>
  </si>
  <si>
    <t>631481550</t>
  </si>
  <si>
    <t>deska izolační minerální pro suchou výstavbu univerzální λ-0.035 600x1200 mm tl. 120 mm</t>
  </si>
  <si>
    <t>-912561156</t>
  </si>
  <si>
    <t>13,44*1,05 'Přepočtené koeficientem množství</t>
  </si>
  <si>
    <t>38</t>
  </si>
  <si>
    <t>713131141</t>
  </si>
  <si>
    <t>Montáž tepelné izolace stěn rohožemi, pásy, deskami, dílci, bloky (izolační materiál ve specifikaci) lepením celoplošně</t>
  </si>
  <si>
    <t>1788015817</t>
  </si>
  <si>
    <t>"montáž extrudovaného polystyrenu tl. 20 mm z vnitřní strany pozednice</t>
  </si>
  <si>
    <t>2,4*0,2*2</t>
  </si>
  <si>
    <t>39</t>
  </si>
  <si>
    <t>283763600</t>
  </si>
  <si>
    <t>deska z polystyrénu XPS, hrana rovná a strukturovaný povrch 1250 x 600 x 20 mm</t>
  </si>
  <si>
    <t>1284271507</t>
  </si>
  <si>
    <t>0,96*1,15 'Přepočtené koeficientem množství</t>
  </si>
  <si>
    <t>40</t>
  </si>
  <si>
    <t>998713201</t>
  </si>
  <si>
    <t>Přesun hmot pro izolace tepelné stanovený procentní sazbou (%) z ceny vodorovná dopravní vzdálenost do 50 m v objektech výšky do 6 m</t>
  </si>
  <si>
    <t>1841711029</t>
  </si>
  <si>
    <t>721</t>
  </si>
  <si>
    <t>Zdravotechnika - vnitřní kanalizace</t>
  </si>
  <si>
    <t>41</t>
  </si>
  <si>
    <t>721174043</t>
  </si>
  <si>
    <t>Potrubí z plastových trub polypropylenové [HT systém] připojovací DN 50</t>
  </si>
  <si>
    <t>415033660</t>
  </si>
  <si>
    <t>42</t>
  </si>
  <si>
    <t>721194105</t>
  </si>
  <si>
    <t>Vyměření přípojek na potrubí vyvedení a upevnění odpadních výpustek DN 50</t>
  </si>
  <si>
    <t>-1843149077</t>
  </si>
  <si>
    <t>43</t>
  </si>
  <si>
    <t>998721201</t>
  </si>
  <si>
    <t>Přesun hmot pro vnitřní kanalizace stanovený procentní sazbou (%) z ceny vodorovná dopravní vzdálenost do 50 m v objektech výšky do 6 m</t>
  </si>
  <si>
    <t>-126970171</t>
  </si>
  <si>
    <t>722</t>
  </si>
  <si>
    <t>Zdravotechnika - vnitřní vodovod</t>
  </si>
  <si>
    <t>44</t>
  </si>
  <si>
    <t>722174002</t>
  </si>
  <si>
    <t>Potrubí z plastových trubek z polypropylenu (PPR) svařovaných polyfuzně PN 16 (SDR 7,4) D 20 x 2,8</t>
  </si>
  <si>
    <t>1124667339</t>
  </si>
  <si>
    <t>45</t>
  </si>
  <si>
    <t>722179191</t>
  </si>
  <si>
    <t>Příplatek k ceně rozvody vody z plastů za práce malého rozsahu na zakázce do 20 m rozvodu</t>
  </si>
  <si>
    <t>soubor</t>
  </si>
  <si>
    <t>-297839231</t>
  </si>
  <si>
    <t>46</t>
  </si>
  <si>
    <t>722181231</t>
  </si>
  <si>
    <t>Ochrana potrubí termoizolačními trubicemi z pěnového polyetylenu PE přilepenými v příčných a podélných spojích, tloušťky izolace přes 9 do 13 mm, vnitřního průměru izolace DN do 22 mm</t>
  </si>
  <si>
    <t>-910197286</t>
  </si>
  <si>
    <t>47</t>
  </si>
  <si>
    <t>722190401</t>
  </si>
  <si>
    <t>Zřízení přípojek na potrubí vyvedení a upevnění výpustek do DN 25</t>
  </si>
  <si>
    <t>-992973952</t>
  </si>
  <si>
    <t>48</t>
  </si>
  <si>
    <t>998722201</t>
  </si>
  <si>
    <t>Přesun hmot pro vnitřní vodovod stanovený procentní sazbou (%) z ceny vodorovná dopravní vzdálenost do 50 m v objektech výšky do 6 m</t>
  </si>
  <si>
    <t>1048608856</t>
  </si>
  <si>
    <t>725</t>
  </si>
  <si>
    <t>Zdravotechnika - zařizovací předměty</t>
  </si>
  <si>
    <t>49</t>
  </si>
  <si>
    <t>725211603</t>
  </si>
  <si>
    <t>Umyvadla keramická bez výtokových armatur se zápachovou uzávěrkou připevněná na stěnu šrouby bílá bez sloupu nebo krytu na sifon 600 mm</t>
  </si>
  <si>
    <t>850448739</t>
  </si>
  <si>
    <t>50</t>
  </si>
  <si>
    <t>725531102</t>
  </si>
  <si>
    <t>Elektrické ohřívače zásobníkové beztlakové přepadové objem nádrže (příkon) 10 l (2,0 kW)</t>
  </si>
  <si>
    <t>-850425204</t>
  </si>
  <si>
    <t>51</t>
  </si>
  <si>
    <t>725811115</t>
  </si>
  <si>
    <t>Ventily nástěnné s pevným výtokem G 1/2 x 80 mm [TGP 201 CV 80]</t>
  </si>
  <si>
    <t>-2124562520</t>
  </si>
  <si>
    <t>52</t>
  </si>
  <si>
    <t>725829131</t>
  </si>
  <si>
    <t>Baterie umyvadlové montáž ostatních typů stojánkových G 1/2</t>
  </si>
  <si>
    <t>-224860176</t>
  </si>
  <si>
    <t>53</t>
  </si>
  <si>
    <t>5514501.M</t>
  </si>
  <si>
    <t>baterie dřezová stojánková páková pro beztlakové ohřívače vody chrom</t>
  </si>
  <si>
    <t>1957201791</t>
  </si>
  <si>
    <t>54</t>
  </si>
  <si>
    <t>998725201</t>
  </si>
  <si>
    <t>Přesun hmot pro zařizovací předměty stanovený procentní sazbou (%) z ceny vodorovná dopravní vzdálenost do 50 m v objektech výšky do 6 m</t>
  </si>
  <si>
    <t>-1829769138</t>
  </si>
  <si>
    <t>762</t>
  </si>
  <si>
    <t>Konstrukce tesařské</t>
  </si>
  <si>
    <t>55</t>
  </si>
  <si>
    <t>762082220</t>
  </si>
  <si>
    <t>Práce společné pro tesařské konstrukce profilování zhlaví trámů a ozdobných konců jednoduché seříznutí dvěma řezy, plochy do 160 cm2</t>
  </si>
  <si>
    <t>1307412418</t>
  </si>
  <si>
    <t>"seříznutí konců krokví</t>
  </si>
  <si>
    <t>56</t>
  </si>
  <si>
    <t>762085103</t>
  </si>
  <si>
    <t>Práce společné pro tesařské konstrukce montáž ocelových spojovacích prostředků (materiál ve specifikaci) kotevních želez příložek, patek, táhel</t>
  </si>
  <si>
    <t>-1695728992</t>
  </si>
  <si>
    <t>"montáž kotevních želez pozednic z pásoviny 30/5 mm - 6 ks</t>
  </si>
  <si>
    <t>57</t>
  </si>
  <si>
    <t>762085112</t>
  </si>
  <si>
    <t>Práce společné pro tesařské konstrukce montáž ocelových spojovacích prostředků (materiál ve specifikaci) svorníků, šroubů délky přes 150 do 300 mm</t>
  </si>
  <si>
    <t>555233263</t>
  </si>
  <si>
    <t>"svorník M12 dl. 260 mm - 6 ks</t>
  </si>
  <si>
    <t>58</t>
  </si>
  <si>
    <t>311111300</t>
  </si>
  <si>
    <t>matice přesná šestihranná ČSN 021401 DIN 934 - 8, M 12</t>
  </si>
  <si>
    <t>tis kus</t>
  </si>
  <si>
    <t>-782722990</t>
  </si>
  <si>
    <t>"ztratné 2%</t>
  </si>
  <si>
    <t>6*2/1000*1,02</t>
  </si>
  <si>
    <t>59</t>
  </si>
  <si>
    <t>311212180</t>
  </si>
  <si>
    <t>podložka pod dřevěnou konstrukci DIN 440, D 12 mm,otvor 14 mm</t>
  </si>
  <si>
    <t>-90147353</t>
  </si>
  <si>
    <t>60</t>
  </si>
  <si>
    <t>311971030</t>
  </si>
  <si>
    <t>tyč závitová pozinkovaná 4.6 M12x 1000 mm</t>
  </si>
  <si>
    <t>562168463</t>
  </si>
  <si>
    <t>"ztratné, prořez 10%</t>
  </si>
  <si>
    <t>"0,26*6*1,1=1,716</t>
  </si>
  <si>
    <t>61</t>
  </si>
  <si>
    <t>762332131</t>
  </si>
  <si>
    <t>Montáž vázaných konstrukcí krovů střech pultových, sedlových, valbových, stanových čtvercového nebo obdélníkového půdorysu, z řeziva hraněného průřezové plochy do 120 cm2</t>
  </si>
  <si>
    <t>2016600038</t>
  </si>
  <si>
    <t>"krokev 8/12 cm - dl. 2,6 m - 10 ks</t>
  </si>
  <si>
    <t>2,6*10</t>
  </si>
  <si>
    <t>"kleštiny 6/16 cm - dl. 3,1 m - 6 ks</t>
  </si>
  <si>
    <t>3,1*6</t>
  </si>
  <si>
    <t>62</t>
  </si>
  <si>
    <t>762332132</t>
  </si>
  <si>
    <t>Montáž vázaných konstrukcí krovů střech pultových, sedlových, valbových, stanových čtvercového nebo obdélníkového půdorysu, z řeziva hraněného průřezové plochy přes 120 do 224 cm2</t>
  </si>
  <si>
    <t>1189452178</t>
  </si>
  <si>
    <t>"vaznice 14/16 cm - dl. 3,5 m - 1 ks</t>
  </si>
  <si>
    <t>3,5</t>
  </si>
  <si>
    <t>"pozednice 14/14 cm - dl. 3,5 m - 2 ks</t>
  </si>
  <si>
    <t>3,5*2</t>
  </si>
  <si>
    <t>63</t>
  </si>
  <si>
    <t>605121210</t>
  </si>
  <si>
    <t>řezivo jehličnaté hranol jakost I-II délka 4 - 5 m</t>
  </si>
  <si>
    <t>-1712004847</t>
  </si>
  <si>
    <t>2,6*10*0,08*0,12</t>
  </si>
  <si>
    <t>3,1*6*0,06*0,16</t>
  </si>
  <si>
    <t>3,5*0,14*0,16</t>
  </si>
  <si>
    <t>3,5*2*0,14*0,14</t>
  </si>
  <si>
    <t>"prořez, ztratné 10%</t>
  </si>
  <si>
    <t>0,644*0,1</t>
  </si>
  <si>
    <t>64</t>
  </si>
  <si>
    <t>762341210</t>
  </si>
  <si>
    <t>Bednění a laťování montáž bednění střech rovných a šikmých sklonu do 60 st. s vyřezáním otvorů z prken hrubých na sraz tl. do 32 mm</t>
  </si>
  <si>
    <t>8983336</t>
  </si>
  <si>
    <t>3,6*2,6*2</t>
  </si>
  <si>
    <t>65</t>
  </si>
  <si>
    <t>605151210</t>
  </si>
  <si>
    <t>řezivo jehličnaté boční prkno jakost I.-II. 4 - 6 cm</t>
  </si>
  <si>
    <t>1104197909</t>
  </si>
  <si>
    <t>"prkna na bednění tl. 24 mm</t>
  </si>
  <si>
    <t>"prořez, ztratné 15%</t>
  </si>
  <si>
    <t>18,72*0,024*1,15</t>
  </si>
  <si>
    <t>66</t>
  </si>
  <si>
    <t>762341660</t>
  </si>
  <si>
    <t>Bednění a laťování montáž bednění štítových okapových říms, krajnic, závětrných prken a žaluzií ve spádu nebo rovnoběžně s okapem z palubek</t>
  </si>
  <si>
    <t>600379314</t>
  </si>
  <si>
    <t>"opláštění přesahů střechy v podélném i příčném směru (štít, římsy) z PVC lamel s dezénem dřeva</t>
  </si>
  <si>
    <t>3,6*0,7*2   "římsy"</t>
  </si>
  <si>
    <t>2,0*0,5*2*2   "štíty"</t>
  </si>
  <si>
    <t>67</t>
  </si>
  <si>
    <t>6119001.M</t>
  </si>
  <si>
    <t>plastová palubka š. 100 mm v barvě dřeva</t>
  </si>
  <si>
    <t>1214957874</t>
  </si>
  <si>
    <t>Poznámka k položce:
- včetně spojovacích prostředků a příslušenství</t>
  </si>
  <si>
    <t>9,04*1,2 'Přepočtené koeficientem množství</t>
  </si>
  <si>
    <t>68</t>
  </si>
  <si>
    <t>762342214</t>
  </si>
  <si>
    <t>Bednění a laťování montáž laťování střech jednoduchých sklonu do 60 st. při osové vzdálenosti latí přes 150 do 360 mm</t>
  </si>
  <si>
    <t>773907081</t>
  </si>
  <si>
    <t>69</t>
  </si>
  <si>
    <t>762342441</t>
  </si>
  <si>
    <t>Bednění a laťování montáž lišt trojúhelníkových nebo kontralatí</t>
  </si>
  <si>
    <t>-1942293157</t>
  </si>
  <si>
    <t>"dle délky krokví</t>
  </si>
  <si>
    <t>70</t>
  </si>
  <si>
    <t>605141140</t>
  </si>
  <si>
    <t>řezivo jehličnaté latě střešní impregnované dl 4 m</t>
  </si>
  <si>
    <t>1549809237</t>
  </si>
  <si>
    <t>"střešní latě 60/40 mm - 6,0 m/m2 včetně prořezu</t>
  </si>
  <si>
    <t>18,72*6,0*0,06*0,04</t>
  </si>
  <si>
    <t>"kontralatě 60/40 mm - prořez 10%</t>
  </si>
  <si>
    <t>26,0*0,06*0,04*1,1</t>
  </si>
  <si>
    <t>0,339*1,1 'Přepočtené koeficientem množství</t>
  </si>
  <si>
    <t>71</t>
  </si>
  <si>
    <t>762395000</t>
  </si>
  <si>
    <t>Spojovací prostředky krovů, bednění a laťování, nadstřešních konstrukcí svory, prkna, hřebíky, pásová ocel, vruty</t>
  </si>
  <si>
    <t>1351231287</t>
  </si>
  <si>
    <t>"hranoly na krov</t>
  </si>
  <si>
    <t>"prkna tl. 24 mm na bednění</t>
  </si>
  <si>
    <t>18,72*0,024</t>
  </si>
  <si>
    <t>"střešní latě 60/40 mm</t>
  </si>
  <si>
    <t>"kontralatě 60/40 mm</t>
  </si>
  <si>
    <t>26,0*0,06*0,04</t>
  </si>
  <si>
    <t>72</t>
  </si>
  <si>
    <t>998762201</t>
  </si>
  <si>
    <t>Přesun hmot pro konstrukce tesařské stanovený procentní sazbou (%) z ceny vodorovná dopravní vzdálenost do 50 m v objektech výšky do 6 m</t>
  </si>
  <si>
    <t>-1360235475</t>
  </si>
  <si>
    <t>763</t>
  </si>
  <si>
    <t>Konstrukce suché výstavby</t>
  </si>
  <si>
    <t>73</t>
  </si>
  <si>
    <t>763131451</t>
  </si>
  <si>
    <t>Podhled ze sádrokartonových desek dvouvrstvá zavěšená spodní konstrukce z ocelových profilů CD, UD jednoduše opláštěná deskou impregnovanou H2, tl. 12,5 mm, bez TI</t>
  </si>
  <si>
    <t>-1796660017</t>
  </si>
  <si>
    <t>"dle skladby C</t>
  </si>
  <si>
    <t>74</t>
  </si>
  <si>
    <t>763131713</t>
  </si>
  <si>
    <t>Podhled ze sádrokartonových desek ostatní práce a konstrukce na podhledech ze sádrokartonových desek napojení na obvodové konstrukce profilem</t>
  </si>
  <si>
    <t>-306945014</t>
  </si>
  <si>
    <t>2,4*4</t>
  </si>
  <si>
    <t>75</t>
  </si>
  <si>
    <t>763131714</t>
  </si>
  <si>
    <t>Podhled ze sádrokartonových desek ostatní práce a konstrukce na podhledech ze sádrokartonových desek základní penetrační nátěr</t>
  </si>
  <si>
    <t>345571322</t>
  </si>
  <si>
    <t>76</t>
  </si>
  <si>
    <t>763131751</t>
  </si>
  <si>
    <t>Podhled ze sádrokartonových desek ostatní práce a konstrukce na podhledech ze sádrokartonových desek montáž parotěsné zábrany</t>
  </si>
  <si>
    <t>-1879428254</t>
  </si>
  <si>
    <t>77</t>
  </si>
  <si>
    <t>283292820</t>
  </si>
  <si>
    <t>folie podstřešní parotěsná s reflexní Al vrstvou 170 g/m2 (1,5 x 50 m)</t>
  </si>
  <si>
    <t>-626511576</t>
  </si>
  <si>
    <t>Poznámka k položce:
- propustnost páry hodnota Sd&gt;100</t>
  </si>
  <si>
    <t>5,76*1,2 'Přepočtené koeficientem množství</t>
  </si>
  <si>
    <t>78</t>
  </si>
  <si>
    <t>998763401</t>
  </si>
  <si>
    <t>Přesun hmot pro konstrukce montované z desek stanovený procentní sazbou (%) z ceny vodorovná dopravní vzdálenost do 50 m v objektech výšky do 6 m</t>
  </si>
  <si>
    <t>-1534694669</t>
  </si>
  <si>
    <t>764</t>
  </si>
  <si>
    <t>Konstrukce klempířské</t>
  </si>
  <si>
    <t>79</t>
  </si>
  <si>
    <t>764202134</t>
  </si>
  <si>
    <t>Montáž oplechování střešních prvků okapu okapovým plechem rovným</t>
  </si>
  <si>
    <t>412500232</t>
  </si>
  <si>
    <t>"pozice K4 (dle výpisu prvků)</t>
  </si>
  <si>
    <t>7,5</t>
  </si>
  <si>
    <t>80</t>
  </si>
  <si>
    <t>592444270</t>
  </si>
  <si>
    <t>okapnice plechová - dl. 185 cm</t>
  </si>
  <si>
    <t>-1390858903</t>
  </si>
  <si>
    <t>"7,5/1,85*1,1=4,459</t>
  </si>
  <si>
    <t>81</t>
  </si>
  <si>
    <t>764206105</t>
  </si>
  <si>
    <t>Montáž oplechování parapetů rovných, bez rohů, rozvinuté šířky do 400 mm</t>
  </si>
  <si>
    <t>-167258335</t>
  </si>
  <si>
    <t>"pozice K1 dle výpisu prvků</t>
  </si>
  <si>
    <t>1,25</t>
  </si>
  <si>
    <t>82</t>
  </si>
  <si>
    <t>2110103.M</t>
  </si>
  <si>
    <t>Al parapet extrudovaný hnědá elox š. 195 dl. 1050 mm, tl. plechu 1,4 mm</t>
  </si>
  <si>
    <t>-1785759334</t>
  </si>
  <si>
    <t>Poznámka k položce:
- RŠ 250 mm</t>
  </si>
  <si>
    <t>83</t>
  </si>
  <si>
    <t>2110203.M</t>
  </si>
  <si>
    <t>hliníková boční krytka před omítkou dl. 195 mm, barva hnědá</t>
  </si>
  <si>
    <t>pár</t>
  </si>
  <si>
    <t>181741002</t>
  </si>
  <si>
    <t>84</t>
  </si>
  <si>
    <t>764521404</t>
  </si>
  <si>
    <t>Žlab podokapní z hliníkového plechu včetně háků a čel půlkruhový rš 330 mm</t>
  </si>
  <si>
    <t>29811251</t>
  </si>
  <si>
    <t>"pozice K3 dle výpisu prvků</t>
  </si>
  <si>
    <t>85</t>
  </si>
  <si>
    <t>764521444</t>
  </si>
  <si>
    <t>Žlab podokapní z hliníkového plechu včetně háků a čel kotlík oválný (trychtýřový), rš žlabu/průměr svodu 330/100 mm</t>
  </si>
  <si>
    <t>-531612795</t>
  </si>
  <si>
    <t>86</t>
  </si>
  <si>
    <t>764528422</t>
  </si>
  <si>
    <t>Svod z hliníkového plechu včetně objímek, kolen a odskoků kruhový, průměru 100 mm</t>
  </si>
  <si>
    <t>-1454578546</t>
  </si>
  <si>
    <t>"pozice K2 dle výpisu prvků</t>
  </si>
  <si>
    <t>5,8</t>
  </si>
  <si>
    <t>87</t>
  </si>
  <si>
    <t>998764201</t>
  </si>
  <si>
    <t>Přesun hmot pro konstrukce klempířské stanovený procentní sazbou (%) z ceny vodorovná dopravní vzdálenost do 50 m v objektech výšky do 6 m</t>
  </si>
  <si>
    <t>288281017</t>
  </si>
  <si>
    <t>765</t>
  </si>
  <si>
    <t>Krytina skládaná</t>
  </si>
  <si>
    <t>88</t>
  </si>
  <si>
    <t>765123013</t>
  </si>
  <si>
    <t>Krytina betonová drážková sklonu střechy do 30 st. na sucho povrch s úpravou se zvýšenou ochranou</t>
  </si>
  <si>
    <t>425498295</t>
  </si>
  <si>
    <t>Poznámka k položce:
- odstín břidlicově černá
- povrchová úprava glazovaná</t>
  </si>
  <si>
    <t>89</t>
  </si>
  <si>
    <t>765123121</t>
  </si>
  <si>
    <t>Krytina betonová drážková sklonu střechy do 30 st. na sucho okapová hrana s větrací mřížkou</t>
  </si>
  <si>
    <t>-1864735344</t>
  </si>
  <si>
    <t>3,6*2</t>
  </si>
  <si>
    <t>90</t>
  </si>
  <si>
    <t>765123313</t>
  </si>
  <si>
    <t>Krytina betonová drážková sklonu střechy do 30 st. na sucho hřeben s větracím pásem z hřebenáčů s povrchem s úpravou se zvýšenou ochranou</t>
  </si>
  <si>
    <t>283040781</t>
  </si>
  <si>
    <t>91</t>
  </si>
  <si>
    <t>765123513</t>
  </si>
  <si>
    <t>Krytina betonová drážková sklonu střechy do 30 st. na sucho štítová hrana z okrajových tašek s povrchem s úpravou se zvýšenou ochranou</t>
  </si>
  <si>
    <t>-72366417</t>
  </si>
  <si>
    <t>2,6*4</t>
  </si>
  <si>
    <t>92</t>
  </si>
  <si>
    <t>765123911</t>
  </si>
  <si>
    <t>Krytina betonová drážková sklonu střechy do 30 st. na sucho Příplatek cenám za sklon přes 30 st. do 40 st.</t>
  </si>
  <si>
    <t>953345601</t>
  </si>
  <si>
    <t>93</t>
  </si>
  <si>
    <t>765125011</t>
  </si>
  <si>
    <t>Montáž střešních doplňků krytiny betonové speciálních tašek na sucho větracích, protisněhových, prosvětlovacích, hromosvodových, prostupových, nosných pro stoupací plošinu drážkových</t>
  </si>
  <si>
    <t>-7636253</t>
  </si>
  <si>
    <t>"taška větrací</t>
  </si>
  <si>
    <t>94</t>
  </si>
  <si>
    <t>592440570</t>
  </si>
  <si>
    <t>taška betonová velmi hladká odvětrávací</t>
  </si>
  <si>
    <t>-837366617</t>
  </si>
  <si>
    <t>95</t>
  </si>
  <si>
    <t>765125121</t>
  </si>
  <si>
    <t>Montáž střešních doplňků krytiny betonové doplňků hřebene a nároží uzávěry hřebene</t>
  </si>
  <si>
    <t>-1519129040</t>
  </si>
  <si>
    <t>96</t>
  </si>
  <si>
    <t>592440320</t>
  </si>
  <si>
    <t>uzávěra hřebene PVC</t>
  </si>
  <si>
    <t>823849189</t>
  </si>
  <si>
    <t>97</t>
  </si>
  <si>
    <t>765191013</t>
  </si>
  <si>
    <t>Montáž pojistné hydroizolační fólie kladené ve sklonu přes 20 st. volně na bednění nebo tepelnou izolaci</t>
  </si>
  <si>
    <t>580720340</t>
  </si>
  <si>
    <t>98</t>
  </si>
  <si>
    <t>553501910</t>
  </si>
  <si>
    <t>fólie difúzní kontaktní antikondenzační</t>
  </si>
  <si>
    <t>-281853542</t>
  </si>
  <si>
    <t>Poznámka k položce:
- kontaktní difuzně otevřená fólie sd ≤ 0,03 m</t>
  </si>
  <si>
    <t>18,72*1,15 'Přepočtené koeficientem množství</t>
  </si>
  <si>
    <t>99</t>
  </si>
  <si>
    <t>765191091</t>
  </si>
  <si>
    <t>Montáž pojistné hydroizolační fólie Příplatek k cenám montáže na bednění nebo tepelnou izolaci za sklon přes 30 st.</t>
  </si>
  <si>
    <t>401973386</t>
  </si>
  <si>
    <t>998765201</t>
  </si>
  <si>
    <t>Přesun hmot pro krytiny skládané stanovený procentní sazbou (%) z ceny vodorovná dopravní vzdálenost do 50 m v objektech výšky do 6 m</t>
  </si>
  <si>
    <t>594188680</t>
  </si>
  <si>
    <t>766622216</t>
  </si>
  <si>
    <t>Montáž oken plastových plochy do 1 m2 včetně montáže rámu na polyuretanovou pěnu otevíravých nebo sklápěcích do zdiva</t>
  </si>
  <si>
    <t>-1015024034</t>
  </si>
  <si>
    <t>"okno plastové 100 x 100 cm - 1 ks</t>
  </si>
  <si>
    <t>6113001.M</t>
  </si>
  <si>
    <t>okno dřevěné zdvojené jednokřídlové otvíravé a sklápěcí 100 x 100 cm</t>
  </si>
  <si>
    <t>947118467</t>
  </si>
  <si>
    <t>Poznámka k položce:
- rám i křídlo z plastového profilu
- zasklení izolačním dvojsklem
- součinitel prostupu tepla - minimální Uw = 1,2 W/m2K
- konstrukce okna -  minimálně 5-ti komorový systém s ocelovými výztuženi
- barevný odstín bílý
- třída zvukové izolace oken TZI 2 (Rw=30-34 dB)</t>
  </si>
  <si>
    <t>"pozice P05 dle výpisu prvků</t>
  </si>
  <si>
    <t>766660411</t>
  </si>
  <si>
    <t>Montáž dveřních křídel dřevěných nebo plastových vchodových dveří včetně rámu do zdiva jednokřídlových bez nadsvětlíku</t>
  </si>
  <si>
    <t>-67528119</t>
  </si>
  <si>
    <t>"vstupní dveře 1000 x 2100 mm - 1 ks</t>
  </si>
  <si>
    <t>6114403.M</t>
  </si>
  <si>
    <t>dveře plastové vchodové 1křídlové otevíravé 100 x 210 cm, plné</t>
  </si>
  <si>
    <t>1338660381</t>
  </si>
  <si>
    <t>Poznámka k položce:
- vstupní dveře z plastového profilu
- otevíravé křídlo o světlé šířce 840 mm
- součinitel prostupu tepla - minimální U(dveře) = 1,4 W/m2K
- zesílený výztuhový ocelový profil zajišťující dokonalou tuhost a tvarovou stálost
- barevný odstín bílý
- kování - klika/klika, 3 seřizovatelné bezpečnostní závěsy
- vícebodový uzavírací mechanismus
- zámková vložka
- s prahovou lištou</t>
  </si>
  <si>
    <t>"pozice P04 dle výpisu prvků</t>
  </si>
  <si>
    <t>766694111</t>
  </si>
  <si>
    <t>Montáž ostatních truhlářských konstrukcí parapetních desek dřevěných nebo plastových šířky do 300 mm, délky do 1000 mm</t>
  </si>
  <si>
    <t>1036752616</t>
  </si>
  <si>
    <t>"parapety vnitřní dl. 100 cm - 1 ks</t>
  </si>
  <si>
    <t>611444000</t>
  </si>
  <si>
    <t>parapet plastový vnitřní - komůrkový 18 x 2 x 100 cm</t>
  </si>
  <si>
    <t>-1087717643</t>
  </si>
  <si>
    <t>Poznámka k položce:
- vnitřní plastový parapet s velmi odolným povrchem</t>
  </si>
  <si>
    <t>"prořez, ztratné 5%</t>
  </si>
  <si>
    <t>"parapet vnitřní dl. 100 cm - 1 ks</t>
  </si>
  <si>
    <t>1,0*1,05</t>
  </si>
  <si>
    <t>611444150</t>
  </si>
  <si>
    <t>koncovka k parapetu plastovému vnitřnímu 1 pár</t>
  </si>
  <si>
    <t>-432470175</t>
  </si>
  <si>
    <t>590711160</t>
  </si>
  <si>
    <t>pěna polyuretanová tepelně zvukově izolační jednosložková pistolová 750 ml</t>
  </si>
  <si>
    <t>630715974</t>
  </si>
  <si>
    <t>"polyuretanová pěna pro montáž vnitřních parapetů - 1 ks / 10 m parapetu</t>
  </si>
  <si>
    <t>1,0/10,0</t>
  </si>
  <si>
    <t>-440290572</t>
  </si>
  <si>
    <t>767</t>
  </si>
  <si>
    <t>Konstrukce zámečnické</t>
  </si>
  <si>
    <t>767662110</t>
  </si>
  <si>
    <t>Montáž mříží pevných, připevněných šroubováním</t>
  </si>
  <si>
    <t>-169115918</t>
  </si>
  <si>
    <t>"osazení okenní mříže 100 x 100 cm - 1 ks</t>
  </si>
  <si>
    <t>1,0</t>
  </si>
  <si>
    <t>111</t>
  </si>
  <si>
    <t>3131001.M</t>
  </si>
  <si>
    <t>okenní mříž vel. 100 x 100 cm z ocelových hladkých profilů 10/10 mm, oka cca 150/150 mm</t>
  </si>
  <si>
    <t>914224761</t>
  </si>
  <si>
    <t>Poznámka k položce:
- povrchový úprava žárový zinek</t>
  </si>
  <si>
    <t>"součást pozice P05 dle výpisu prvků</t>
  </si>
  <si>
    <t>112</t>
  </si>
  <si>
    <t>998767201</t>
  </si>
  <si>
    <t>Přesun hmot pro zámečnické konstrukce stanovený procentní sazbou (%) z ceny vodorovná dopravní vzdálenost do 50 m v objektech výšky do 6 m</t>
  </si>
  <si>
    <t>1368830707</t>
  </si>
  <si>
    <t>777</t>
  </si>
  <si>
    <t>Podlahy lité</t>
  </si>
  <si>
    <t>113</t>
  </si>
  <si>
    <t>777510041</t>
  </si>
  <si>
    <t>Podlahy ze stěrky epoxidové tl. 4 mm dvousložkové [Sikafloor 261]</t>
  </si>
  <si>
    <t>799522966</t>
  </si>
  <si>
    <t>114</t>
  </si>
  <si>
    <t>998777201</t>
  </si>
  <si>
    <t>Přesun hmot pro podlahy lité stanovený procentní sazbou (%) z ceny vodorovná dopravní vzdálenost do 50 m v objektech výšky do 6 m</t>
  </si>
  <si>
    <t>841044040</t>
  </si>
  <si>
    <t>781</t>
  </si>
  <si>
    <t>Dokončovací práce - obklady</t>
  </si>
  <si>
    <t>115</t>
  </si>
  <si>
    <t>781414111</t>
  </si>
  <si>
    <t>Montáž obkladů vnitřních stěn z obkladaček a dekorů (listel) pórovinových lepených flexibilním lepidlem z obkladaček pravoúhlých do 22 ks/m2</t>
  </si>
  <si>
    <t>812976044</t>
  </si>
  <si>
    <t>Poznámka k položce:
- spáry v keramických obkladech budou zality flexibilní spárovací hmotou s hydrofobním a antibakteriálním účinkem</t>
  </si>
  <si>
    <t>"keramický obklad kolem umyvadla v 200 cm</t>
  </si>
  <si>
    <t>1,0*2,0</t>
  </si>
  <si>
    <t>116</t>
  </si>
  <si>
    <t>597610000</t>
  </si>
  <si>
    <t>obkládačky keramické koupelnové (bílé i barevné) 25 x 33 x 0,7 cm I. j.</t>
  </si>
  <si>
    <t>-1060051427</t>
  </si>
  <si>
    <t>2*1,1 'Přepočtené koeficientem množství</t>
  </si>
  <si>
    <t>117</t>
  </si>
  <si>
    <t>781494511</t>
  </si>
  <si>
    <t>Ostatní prvky plastové profily ukončovací a dilatační lepené flexibilním lepidlem ukončovací</t>
  </si>
  <si>
    <t>-20710072</t>
  </si>
  <si>
    <t>118</t>
  </si>
  <si>
    <t>998781201</t>
  </si>
  <si>
    <t>Přesun hmot pro obklady keramické stanovený procentní sazbou (%) z ceny vodorovná dopravní vzdálenost do 50 m v objektech výšky do 6 m</t>
  </si>
  <si>
    <t>-79603169</t>
  </si>
  <si>
    <t>783</t>
  </si>
  <si>
    <t>Dokončovací práce - nátěry</t>
  </si>
  <si>
    <t>119</t>
  </si>
  <si>
    <t>783223021</t>
  </si>
  <si>
    <t>Napouštěcí nátěr tesařských prvků proti dřevokazným houbám, hmyzu a plísním nezabudovaných do konstrukce dvojnásobný akrylátový</t>
  </si>
  <si>
    <t>-1726586896</t>
  </si>
  <si>
    <t>2,6*10*0,4</t>
  </si>
  <si>
    <t>3,1*6*0,44</t>
  </si>
  <si>
    <t>3,5*0,6</t>
  </si>
  <si>
    <t>3,5*2*0,56</t>
  </si>
  <si>
    <t>18,72*2*1,15</t>
  </si>
  <si>
    <t>120</t>
  </si>
  <si>
    <t>783823133</t>
  </si>
  <si>
    <t>Penetrační nátěr omítek hladkých omítek hladkých, zrnitých tenkovrstvých nebo štukových stupně členitosti 1 a 2 silikátový</t>
  </si>
  <si>
    <t>-1277124787</t>
  </si>
  <si>
    <t>"nátěr fasády - penetrace</t>
  </si>
  <si>
    <t>121</t>
  </si>
  <si>
    <t>783827423</t>
  </si>
  <si>
    <t>Krycí (ochranný ) nátěr omítek dvojnásobný hladkých omítek hladkých, zrnitých tenkovrstvých nebo štukových stupně členitosti 1 a 2 silikátový</t>
  </si>
  <si>
    <t>-512815188</t>
  </si>
  <si>
    <t>"nátěr fasády</t>
  </si>
  <si>
    <t>784</t>
  </si>
  <si>
    <t>Dokončovací práce - malby a tapety</t>
  </si>
  <si>
    <t>122</t>
  </si>
  <si>
    <t>784111011</t>
  </si>
  <si>
    <t>Obroušení podkladu omítky v místnostech výšky do 3,80 m</t>
  </si>
  <si>
    <t>740457238</t>
  </si>
  <si>
    <t>"příprava podkladu pro malby stěn</t>
  </si>
  <si>
    <t>123</t>
  </si>
  <si>
    <t>784181111</t>
  </si>
  <si>
    <t>Penetrace podkladu jednonásobná základní silikátová v místnostech výšky do 3,80 m</t>
  </si>
  <si>
    <t>-152546859</t>
  </si>
  <si>
    <t>"malby stěn penetrace</t>
  </si>
  <si>
    <t>124</t>
  </si>
  <si>
    <t>784321031</t>
  </si>
  <si>
    <t>Malby silikátové dvojnásobné, bílé v místnostech výšky do 3,80 m</t>
  </si>
  <si>
    <t>-1080861607</t>
  </si>
  <si>
    <t>"malby stěn</t>
  </si>
  <si>
    <t>"nátěr SDK podhledu</t>
  </si>
  <si>
    <t>104 - DSO-01.4 Stavební elektroinstalace a hromosvod</t>
  </si>
  <si>
    <t>Přípojka od elektroměrového rozvaděče, který  je osazen v pilíři venkovního oplocení u přípojkové skříně objektu do rozvaděče v ČOV je řešena jako součást DSO-01.8 - Přípojka NN. Rozvaděč je společný  pro technologickou i stavební elektroinstalaci a je řešen jako dodávka technologie (PS-02, PS-03 - Technologická elektroinstalace a MaR ČOV, pol. č. 1 a 2)</t>
  </si>
  <si>
    <t>PSV -  Práce a dodávky PSV</t>
  </si>
  <si>
    <t xml:space="preserve">    741 - Elektroinstalace - silnoproud</t>
  </si>
  <si>
    <t>M - Práce a dodávky M</t>
  </si>
  <si>
    <t xml:space="preserve">    21-M - Elektromontáže</t>
  </si>
  <si>
    <t xml:space="preserve">    46-M - Zemní práce při extr.mont.pracích</t>
  </si>
  <si>
    <t xml:space="preserve"> Práce a dodávky PSV</t>
  </si>
  <si>
    <t>741</t>
  </si>
  <si>
    <t>Elektroinstalace - silnoproud</t>
  </si>
  <si>
    <t>741110511</t>
  </si>
  <si>
    <t>Montáž lišt a kanálků elektroinstalačních se spojkami, ohyby a rohy a s nasunutím do krabic vkládacích s víčkem, šířky do 60 mm</t>
  </si>
  <si>
    <t>-361123989</t>
  </si>
  <si>
    <t>345718300</t>
  </si>
  <si>
    <t>lišta elektroinstalační hranatá bílá 40 x 20</t>
  </si>
  <si>
    <t>1422808010</t>
  </si>
  <si>
    <t>345718310</t>
  </si>
  <si>
    <t>lišta elektroinstalační hranatá bílá 40 x 40</t>
  </si>
  <si>
    <t>2034912812</t>
  </si>
  <si>
    <t>741112021</t>
  </si>
  <si>
    <t>Montáž krabic elektroinstalačních bez napojení na trubky a lišty, demontáže a montáže víčka a přístroje protahovacích nebo odbočných nástěnných plastových čtyřhranných, vel. do 100x100 mm</t>
  </si>
  <si>
    <t>-612995119</t>
  </si>
  <si>
    <t>11.060.343</t>
  </si>
  <si>
    <t>Úložný a instalační materiál Spojovací materiál Zásuvky, krabice pro montáž na stěnu / strop Krabice 110x110mm inst.IP55 bílá se sv.</t>
  </si>
  <si>
    <t>KS</t>
  </si>
  <si>
    <t>externí ceník dodavatele</t>
  </si>
  <si>
    <t>-1128030324</t>
  </si>
  <si>
    <t>741310041</t>
  </si>
  <si>
    <t>Montáž spínačů jedno nebo dvoupólových nástěnných se zapojením vodičů, pro prostředí venkovní nebo mokré přepínačů, řazení 5-sériových</t>
  </si>
  <si>
    <t>1893055721</t>
  </si>
  <si>
    <t>345355760</t>
  </si>
  <si>
    <t>spínač řazení 5 10A ostatní barvy</t>
  </si>
  <si>
    <t>-562796650</t>
  </si>
  <si>
    <t>741310201</t>
  </si>
  <si>
    <t>Montáž spínačů jedno nebo dvoupólových polozapuštěných nebo zapuštěných se zapojením vodičů šroubové připojení vypínačů, řazení 1-jednopólových</t>
  </si>
  <si>
    <t>1841868544</t>
  </si>
  <si>
    <t>345355160</t>
  </si>
  <si>
    <t>spínač jednopólový 10A ostatní barvy</t>
  </si>
  <si>
    <t>1219009705</t>
  </si>
  <si>
    <t>741313041</t>
  </si>
  <si>
    <t>Montáž zásuvek domovních se zapojením vodičů šroubové připojení polozapuštěných nebo zapuštěných 10/16 A, provedení 2P + PE</t>
  </si>
  <si>
    <t>-1680929389</t>
  </si>
  <si>
    <t>345551240</t>
  </si>
  <si>
    <t>zásuvka 2násobná 16A ostatní barvy</t>
  </si>
  <si>
    <t>-1170394702</t>
  </si>
  <si>
    <t>741313112</t>
  </si>
  <si>
    <t>Montáž zásuvek průmyslových se zapojením vodičů spojovacích, provedení IP 67 3P+PE 32 A</t>
  </si>
  <si>
    <t>-1245753064</t>
  </si>
  <si>
    <t>10.080.117</t>
  </si>
  <si>
    <t>Rozvaděčové systémy a přístroje Průmyslové vidlice, zásuvky a konektory Zásuvky CEE Zásuvka 32A/400V 4-pól. IP67 nás.</t>
  </si>
  <si>
    <t>-2012884806</t>
  </si>
  <si>
    <t>741320105</t>
  </si>
  <si>
    <t>Montáž jističů se zapojením vodičů jednopólových nn do 25 A ve skříni</t>
  </si>
  <si>
    <t>1624568788</t>
  </si>
  <si>
    <t>"doplnění jističů do rozvaděče RM (rozvaděč technologie)</t>
  </si>
  <si>
    <t>358221090</t>
  </si>
  <si>
    <t>jistič 1pólový-charakteristika B 10A</t>
  </si>
  <si>
    <t>591144632</t>
  </si>
  <si>
    <t>Poznámka k položce:
EAN: 8590125338710</t>
  </si>
  <si>
    <t xml:space="preserve">"vývod KS1 – světelný obvod – jistič L7 10A/1/B </t>
  </si>
  <si>
    <t xml:space="preserve">1   </t>
  </si>
  <si>
    <t>358221110</t>
  </si>
  <si>
    <t>jistič 1pólový-charakteristika B 16A</t>
  </si>
  <si>
    <t>-1394824656</t>
  </si>
  <si>
    <t>Poznámka k položce:
EAN: 8590125338734</t>
  </si>
  <si>
    <t xml:space="preserve">"zásuvka vestavná  230V na boku rozvaděče RM – jistič L7 16A/1/B </t>
  </si>
  <si>
    <t>741320165</t>
  </si>
  <si>
    <t>Montáž jističů se zapojením vodičů třípólových nn do 25 A ve skříni</t>
  </si>
  <si>
    <t>853046613</t>
  </si>
  <si>
    <t>"doplnění jističe do rozvaděče RM (rozvaděč technologie)</t>
  </si>
  <si>
    <t>358224040</t>
  </si>
  <si>
    <t>jistič 3pólový-charakteristika B 32A</t>
  </si>
  <si>
    <t>1268324290</t>
  </si>
  <si>
    <t>Poznámka k položce:
EAN: 8590125340232</t>
  </si>
  <si>
    <t xml:space="preserve">"zásuvka vestavná  400V na boku rozvaděče RM – jistič L7 32A/3/B </t>
  </si>
  <si>
    <t>741321033</t>
  </si>
  <si>
    <t>Montáž proudových chráničů se zapojením vodičů čtyřpólových nn do 25 A ve skříni</t>
  </si>
  <si>
    <t>-1539236688</t>
  </si>
  <si>
    <t>358892120</t>
  </si>
  <si>
    <t>chránič proudový 4pólový 40A pracovního proudu 0.03 A</t>
  </si>
  <si>
    <t>1467845114</t>
  </si>
  <si>
    <t>Poznámka k položce:
EAN: 8590125368090</t>
  </si>
  <si>
    <t>741371103</t>
  </si>
  <si>
    <t>Montáž svítidel zářivkových se zapojením vodičů průmyslových stropních přisazených 2 zdroje bez krytu</t>
  </si>
  <si>
    <t>-1389663429</t>
  </si>
  <si>
    <t>348237390</t>
  </si>
  <si>
    <t>svítidlo zářivkové interiérové s kompenzací, barva bílá, 2x18W, délka 1000 mm</t>
  </si>
  <si>
    <t>1116459085</t>
  </si>
  <si>
    <t>741372152</t>
  </si>
  <si>
    <t>Montáž svítidel LED se zapojením vodičů průmyslových závěsných reflektorů</t>
  </si>
  <si>
    <t>-1859140129</t>
  </si>
  <si>
    <t>10.813.859</t>
  </si>
  <si>
    <t>Svítidla Svítidla Průmyslové halové reflektory Sví. LED 20W reflekt. st.bílá MCOB</t>
  </si>
  <si>
    <t>-1054330461</t>
  </si>
  <si>
    <t>741810001</t>
  </si>
  <si>
    <t>Zkoušky a prohlídky elektrických rozvodů a zařízení celková prohlídka a vyhotovení revizní zprávy pro objem montážních prací do 100 tis. Kč</t>
  </si>
  <si>
    <t>-1410205123</t>
  </si>
  <si>
    <t>Práce a dodávky M</t>
  </si>
  <si>
    <t>21-M</t>
  </si>
  <si>
    <t>Elektromontáže</t>
  </si>
  <si>
    <t>210100001</t>
  </si>
  <si>
    <t>Ukončení vodičů izolovaných s označením a zapojením v rozváděči nebo na přístroji průřezu žíly do 2,5 mm2</t>
  </si>
  <si>
    <t>1995714342</t>
  </si>
  <si>
    <t>210100013</t>
  </si>
  <si>
    <t>Ukončení vodičů izolovaných s označením a zapojením v rozváděči nebo na přístroji průřezu žíly do 4 mm2</t>
  </si>
  <si>
    <t>-1661238756</t>
  </si>
  <si>
    <t>210220021</t>
  </si>
  <si>
    <t>Montáž uzemňovacího vedení s upevněním, propojením a připojením pomocí svorek v zemi s izolací spojů vodičů FeZn páskou průřezu do 120 mm2 v průmyslové výstavbě</t>
  </si>
  <si>
    <t>614298562</t>
  </si>
  <si>
    <t>354420620</t>
  </si>
  <si>
    <t>pás zemnící 30 x 4 mm FeZn</t>
  </si>
  <si>
    <t>128</t>
  </si>
  <si>
    <t>962870587</t>
  </si>
  <si>
    <t>Poznámka k položce:
Hmotnost: 0,95 kg/m</t>
  </si>
  <si>
    <t>"přesahy, ztratné 5%</t>
  </si>
  <si>
    <t>33,0*0,95*1,05</t>
  </si>
  <si>
    <t>210220023</t>
  </si>
  <si>
    <t>Montáž uzemňovacího vedení s upevněním, propojením a připojením pomocí svorek v zemi s izolací spojů vodičů FeZn drátem nebo lanem průměru do 10 mm v průmyslové výstavbě</t>
  </si>
  <si>
    <t>301786754</t>
  </si>
  <si>
    <t>354410730</t>
  </si>
  <si>
    <t>drát průměr 10 mm FeZn</t>
  </si>
  <si>
    <t>-1354467092</t>
  </si>
  <si>
    <t>Poznámka k položce:
Hmotnost: 0,62 kg/m</t>
  </si>
  <si>
    <t>10*0,62*1,05</t>
  </si>
  <si>
    <t>354419860</t>
  </si>
  <si>
    <t>svorka odbočovací a spojovací pro pásek 30x4 mm, FeZn</t>
  </si>
  <si>
    <t>1435473409</t>
  </si>
  <si>
    <t>354419960</t>
  </si>
  <si>
    <t>svorka odbočovací a spojovací pro spojování kruhových a páskových vodičů, FeZn</t>
  </si>
  <si>
    <t>-170059732</t>
  </si>
  <si>
    <t>210220101</t>
  </si>
  <si>
    <t>Montáž hromosvodného vedení svodových vodičů s podpěrami, průměru do 10 mm</t>
  </si>
  <si>
    <t>1206868007</t>
  </si>
  <si>
    <t>"vedení na střeše a zdivu nadzemního objektu</t>
  </si>
  <si>
    <t>3,5+2,6*2   "vedení střecha"</t>
  </si>
  <si>
    <t>3,0*2   "svody fasáda"</t>
  </si>
  <si>
    <t>354410720</t>
  </si>
  <si>
    <t>drát průměr 8 mm FeZn</t>
  </si>
  <si>
    <t>943123055</t>
  </si>
  <si>
    <t>Poznámka k položce:
Hmotnost: 0,4 kg/m</t>
  </si>
  <si>
    <t>14,7*0,4*1,05</t>
  </si>
  <si>
    <t>354414150</t>
  </si>
  <si>
    <t>podpěra vedení FeZn do zdiva 150 mm</t>
  </si>
  <si>
    <t>713716977</t>
  </si>
  <si>
    <t>354414700</t>
  </si>
  <si>
    <t>podpěra vedení FeZn pod taškovou krytinu 100 mm</t>
  </si>
  <si>
    <t>-332124998</t>
  </si>
  <si>
    <t>354414900</t>
  </si>
  <si>
    <t>podpěra vedení FeZn na hřebenáče a prejzovou krytinu 120 mm</t>
  </si>
  <si>
    <t>1203740064</t>
  </si>
  <si>
    <t>210220201</t>
  </si>
  <si>
    <t>Montáž hromosvodného vedení jímacích tyčí délky do 3m na střešní hřeben</t>
  </si>
  <si>
    <t>-1533080030</t>
  </si>
  <si>
    <t>354410550</t>
  </si>
  <si>
    <t>tyč jímací s kovaným hrotem 1500 mm FeZn</t>
  </si>
  <si>
    <t>1066065872</t>
  </si>
  <si>
    <t>210220301</t>
  </si>
  <si>
    <t>Montáž hromosvodného vedení svorek se 2 šrouby, [typ SS, SR 03]</t>
  </si>
  <si>
    <t>811896109</t>
  </si>
  <si>
    <t>15   "svorka SS"</t>
  </si>
  <si>
    <t>354418850</t>
  </si>
  <si>
    <t>svorka spojovací pro lano D 8-10 mm</t>
  </si>
  <si>
    <t>-829392772</t>
  </si>
  <si>
    <t>210220302</t>
  </si>
  <si>
    <t>Montáž hromosvodného vedení svorek se 3 a vícešrouby, [typ ST, SJ, SK, SZ, SR 01, 02]</t>
  </si>
  <si>
    <t>-594488714</t>
  </si>
  <si>
    <t>Poznámka k položce:
- na zemnící soustavu se připojí PE připojnice rozvaděče, pospojování velkých kovových konstrukci zařízení ČOV, potrubí,  zábradlí apod.</t>
  </si>
  <si>
    <t>2   "svorka SJ 1"</t>
  </si>
  <si>
    <t>2   "svorka SK"</t>
  </si>
  <si>
    <t>10   "svorka SP 1"</t>
  </si>
  <si>
    <t>2   "svorka SZ"</t>
  </si>
  <si>
    <t>5   "svorka ST 03"</t>
  </si>
  <si>
    <t>5   "svorka ST 04"</t>
  </si>
  <si>
    <t>354418600</t>
  </si>
  <si>
    <t>svorka FeZn k jímací tyči - 4 šrouby</t>
  </si>
  <si>
    <t>-312979997</t>
  </si>
  <si>
    <t>354418750</t>
  </si>
  <si>
    <t>svorka křížová pro vodič D 6-10 mm</t>
  </si>
  <si>
    <t>-1689231220</t>
  </si>
  <si>
    <t>354418950</t>
  </si>
  <si>
    <t>svorka připojovací k připojení kovových částí</t>
  </si>
  <si>
    <t>995318609</t>
  </si>
  <si>
    <t>354419250</t>
  </si>
  <si>
    <t>svorka zkušební pro lano D 6-12 mm, FeZn</t>
  </si>
  <si>
    <t>149670684</t>
  </si>
  <si>
    <t>354419990</t>
  </si>
  <si>
    <t>svorka na potrubí 1" - 34mm, FeZn</t>
  </si>
  <si>
    <t>-468777520</t>
  </si>
  <si>
    <t>354420000</t>
  </si>
  <si>
    <t>svorka na potrubí 5/4" - 43mm, FeZn</t>
  </si>
  <si>
    <t>-1337605550</t>
  </si>
  <si>
    <t>210220303</t>
  </si>
  <si>
    <t>Montáž hromosvodného vedení svorek na okapové žlaby, [typ S0]</t>
  </si>
  <si>
    <t>1073182875</t>
  </si>
  <si>
    <t>354419050</t>
  </si>
  <si>
    <t>svorka připojovací k připojení okapových žlabů</t>
  </si>
  <si>
    <t>671711262</t>
  </si>
  <si>
    <t>210220372</t>
  </si>
  <si>
    <t>Montáž hromosvodného vedení ochranných prvků a doplňků úhelníků nebo trubek s držáky do zdiva</t>
  </si>
  <si>
    <t>-128297153</t>
  </si>
  <si>
    <t>354418300</t>
  </si>
  <si>
    <t>úhelník ochranný na ochranu svodu - 1700 mm, FeZn</t>
  </si>
  <si>
    <t>-825616121</t>
  </si>
  <si>
    <t>354418360</t>
  </si>
  <si>
    <t>držák ochranného úhelníku do zdiva, FeZn</t>
  </si>
  <si>
    <t>1649926521</t>
  </si>
  <si>
    <t>210220452</t>
  </si>
  <si>
    <t>Montáž hromosvodného vedení ochranných prvků a doplňků ochranného pospojování pevně</t>
  </si>
  <si>
    <t>-243498394</t>
  </si>
  <si>
    <t>10.049.159</t>
  </si>
  <si>
    <t>Kabely a vodiče a příslušenství Kabely a vodiče Žilové vodiče H07V-K 6 zž (CYA)</t>
  </si>
  <si>
    <t>256</t>
  </si>
  <si>
    <t>-1645257343</t>
  </si>
  <si>
    <t>210810005</t>
  </si>
  <si>
    <t>Montáž izolovaných kabelů měděných bez ukončení do 1 kV uložených volně CYKY, CYKYD, CYKYDY, NYM, NYY, YSLY, 750 V, počtu a průřezu žil 3 x 1,5 mm2</t>
  </si>
  <si>
    <t>-1852342795</t>
  </si>
  <si>
    <t>341110300</t>
  </si>
  <si>
    <t>kabel silový s Cu jádrem CYKY 3x1,5 mm2</t>
  </si>
  <si>
    <t>120522298</t>
  </si>
  <si>
    <t>210810006</t>
  </si>
  <si>
    <t>Montáž izolovaných kabelů měděných bez ukončení do 1 kV uložených volně CYKY, CYKYD, CYKYDY, NYM, NYY, YSLY, 750 V, počtu a průřezu žil 3 x 2,5 mm2</t>
  </si>
  <si>
    <t>1098528537</t>
  </si>
  <si>
    <t>341110360</t>
  </si>
  <si>
    <t>kabel silový s Cu jádrem CYKY 3x2,5 mm2</t>
  </si>
  <si>
    <t>-50732021</t>
  </si>
  <si>
    <t>210810017</t>
  </si>
  <si>
    <t>Montáž izolovaných kabelů měděných bez ukončení do 1 kV uložených volně CYKY, CYKYD, CYKYDY, NYM, NYY, YSLY, 750 V, počtu a průřezu žil 5 x 4 mm2</t>
  </si>
  <si>
    <t>-682243473</t>
  </si>
  <si>
    <t>341110980</t>
  </si>
  <si>
    <t>kabel silový s Cu jádrem CYKY 5x4 mm2</t>
  </si>
  <si>
    <t>534230299</t>
  </si>
  <si>
    <t>Poznámka k položce:
obsah kovu [kg/m], Cu =0,196, Al =0</t>
  </si>
  <si>
    <t>2109001.R</t>
  </si>
  <si>
    <t>Připojení průtokového el. ohřívače vody</t>
  </si>
  <si>
    <t>-1062542246</t>
  </si>
  <si>
    <t>2109002.R</t>
  </si>
  <si>
    <t>Montáž a připojení elektrického přímotopného panelu</t>
  </si>
  <si>
    <t>1326581895</t>
  </si>
  <si>
    <t>10.586.735.1</t>
  </si>
  <si>
    <t>Konvektor přímotopný elektrický 2000 W s el.term., s vlastní regulací na +5°</t>
  </si>
  <si>
    <t>1736527683</t>
  </si>
  <si>
    <t>PD</t>
  </si>
  <si>
    <t>Přesun dodávek</t>
  </si>
  <si>
    <t>995702223</t>
  </si>
  <si>
    <t>PM</t>
  </si>
  <si>
    <t>Přidružený materiál</t>
  </si>
  <si>
    <t>-1839969633</t>
  </si>
  <si>
    <t>PPV</t>
  </si>
  <si>
    <t>Podíl přidružených výkonů</t>
  </si>
  <si>
    <t>-93004335</t>
  </si>
  <si>
    <t>46-M</t>
  </si>
  <si>
    <t>Zemní práce při extr.mont.pracích</t>
  </si>
  <si>
    <t>460150153</t>
  </si>
  <si>
    <t>Hloubení zapažených i nezapažených kabelových rýh ručně včetně urovnání dna s přemístěním výkopku do vzdálenosti 3 m od okraje jámy nebo naložením na dopravní prostředek šířky 35 cm, hloubky 70 cm, v hornině třídy 3</t>
  </si>
  <si>
    <t>-1454361752</t>
  </si>
  <si>
    <t>460560153</t>
  </si>
  <si>
    <t>Zásyp kabelových rýh ručně včetně zhutnění a uložení výkopku do vrstev a urovnání povrchu šířky 35 cm hloubky 70 cm, v hornině třídy 3</t>
  </si>
  <si>
    <t>-1881951325</t>
  </si>
  <si>
    <t>105 - DSO-01.5 Terénní úpravy a zeleň</t>
  </si>
  <si>
    <t xml:space="preserve">Vytyčení stávajících sítí před zahájením zemních prací je součástí So 03 – kanalizace, stoka A. DSO-01.5 Terenní úpravy a zeleň řeší zemní práce pro celou ČOV. V rámci DSO-01.5 bude provedena skrývka ornice, odtěžení původních hlinitých a dalších vrstev až na úroveň dna stavební jámy (cca -2,85 m pod úrovní původního terénu). UT na úrovni ČOV je cca 1 m nad úrovní terénu původního. </t>
  </si>
  <si>
    <t xml:space="preserve">    1 - Zemní práce</t>
  </si>
  <si>
    <t xml:space="preserve">    18 - Zemní práce - povrchové úpravy terénu</t>
  </si>
  <si>
    <t xml:space="preserve">    18.1 - Zemní práce - povrchové úpravy terénu - výsadba</t>
  </si>
  <si>
    <t xml:space="preserve">    SPEC1 - Specifikace HSV - Seznam rostlin</t>
  </si>
  <si>
    <t xml:space="preserve">      201.1 - Stromy listnaté s balem ok 12/14</t>
  </si>
  <si>
    <t xml:space="preserve">      301 - Okrasné keře</t>
  </si>
  <si>
    <t>Zemní práce</t>
  </si>
  <si>
    <t>115101201</t>
  </si>
  <si>
    <t>Čerpání vody na dopravní výšku do 10 m s uvažovaným průměrným přítokem do 500 l/min</t>
  </si>
  <si>
    <t>hod</t>
  </si>
  <si>
    <t>1947279329</t>
  </si>
  <si>
    <t>"čerpání vody do 1 l/s</t>
  </si>
  <si>
    <t>150</t>
  </si>
  <si>
    <t>115101301</t>
  </si>
  <si>
    <t>Pohotovost záložní čerpací soupravy pro dopravní výšku do 10 m s uvažovaným průměrným přítokem do 500 l/min</t>
  </si>
  <si>
    <t>den</t>
  </si>
  <si>
    <t>-1399505542</t>
  </si>
  <si>
    <t>121101102</t>
  </si>
  <si>
    <t>Sejmutí ornice nebo lesní půdy s vodorovným přemístěním na hromady v místě upotřebení nebo na dočasné či trvalé skládky se složením, na vzdálenost přes 50 do 100 m</t>
  </si>
  <si>
    <t>-281509896</t>
  </si>
  <si>
    <t>"skrývka ornice (organické zeminy) ve vrstvě tl. 15 cm</t>
  </si>
  <si>
    <t>27,0*16,0*0,15</t>
  </si>
  <si>
    <t>27,0*6,2/2*0,15</t>
  </si>
  <si>
    <t>131101102</t>
  </si>
  <si>
    <t>Hloubení nezapažených jam a zářezů s urovnáním dna do předepsaného profilu a spádu v horninách tř. 1 a 2 přes 100 do 1 000 m3</t>
  </si>
  <si>
    <t>1735109613</t>
  </si>
  <si>
    <t>"jíly písčité, slabě plastické až písky jílovité, plastické písčité jíly, měkké až kašovité konzistence které se nachází v hloubce cca 0,85 až 1,0 m</t>
  </si>
  <si>
    <t>"F4(F6), O - I. třída těžitelnosti dle ČSN 73 6133 (třída těžitelnosti 2 dle ČSN 733050)</t>
  </si>
  <si>
    <t>20,6*11,6*0,85</t>
  </si>
  <si>
    <t>5,3*0,9/2*25,6</t>
  </si>
  <si>
    <t>2,6*0,9/2*24,0</t>
  </si>
  <si>
    <t>2,8*0,9/2*13,0</t>
  </si>
  <si>
    <t>131201102</t>
  </si>
  <si>
    <t>Hloubení nezapažených jam a zářezů s urovnáním dna do předepsaného profilu a spádu v hornině tř. 3 přes 100 do 1 000 m3</t>
  </si>
  <si>
    <t>-600464431</t>
  </si>
  <si>
    <t>"eluviální slídnaté písky až štěrkopísky, zvodnělé, středně ulehlé, do hloubky 1,40 m až 2,50 m</t>
  </si>
  <si>
    <t>"S4, S2 - I. třída těžitelnosti dle ČSN 73 6133 (třída těžitelnosti 3 dle ČSN 733050)</t>
  </si>
  <si>
    <t>13,4*9,8*1,0</t>
  </si>
  <si>
    <t>3,7*1,2/2*7,0</t>
  </si>
  <si>
    <t>2,6*0,9/2*7,0</t>
  </si>
  <si>
    <t>2,0*0,8/2*8,2</t>
  </si>
  <si>
    <t>131201109</t>
  </si>
  <si>
    <t>Hloubení nezapažených jam a zářezů s urovnáním dna do předepsaného profilu a spádu Příplatek k cenám za lepivost horniny tř. 3</t>
  </si>
  <si>
    <t>-1997248754</t>
  </si>
  <si>
    <t>"předpoklad lepivosti 100% dle pol. kód 13120 1102</t>
  </si>
  <si>
    <t>161,61</t>
  </si>
  <si>
    <t>131301201</t>
  </si>
  <si>
    <t>Hloubení zapažených jam a zářezů s urovnáním dna do předepsaného profilu a spádu v hornině tř. 4 do 100 m3</t>
  </si>
  <si>
    <t>1297827562</t>
  </si>
  <si>
    <t>"zvětralé pararuly (štěrkopísky, slídnaté, ulehlé) od 1,4 až 2,5 m</t>
  </si>
  <si>
    <t>"R4 (S2-G3) - II třída těžitelnosti dle ČSN 73 6133 (třída těžitelnosti 4 dle ČSN 733050 - 50%)</t>
  </si>
  <si>
    <t>11,0*5,5*0,6*0,5</t>
  </si>
  <si>
    <t>2,4*2,8*0,6*0,5</t>
  </si>
  <si>
    <t>2,0*2,0*2,0*0,6*0,5</t>
  </si>
  <si>
    <t>131301209</t>
  </si>
  <si>
    <t>Hloubení zapažených jam a zářezů s urovnáním dna do předepsaného profilu a spádu Příplatek k cenám za lepivost horniny tř. 4</t>
  </si>
  <si>
    <t>1323685988</t>
  </si>
  <si>
    <t>"předpoklad lepivosti 100% dle pol. kód 13130 1201</t>
  </si>
  <si>
    <t>22,566</t>
  </si>
  <si>
    <t>131401202</t>
  </si>
  <si>
    <t>Hloubení zapažených jam a zářezů s urovnáním dna do předepsaného profilu a spádu v hornině tř. 5 přes 100 do 1 000 m3</t>
  </si>
  <si>
    <t>1006248272</t>
  </si>
  <si>
    <t>"R4 (S2-G3) - II třída těžitelnosti dle ČSN 73 6133 (třída těžitelnosti 5 dle ČSN 733050 - 50%)</t>
  </si>
  <si>
    <t>131501201</t>
  </si>
  <si>
    <t>Hloubení zapažených jam a zářezů s urovnáním dna do předepsaného profilu a spádu v hornině tř. 6 do 100 m3</t>
  </si>
  <si>
    <t>1785623568</t>
  </si>
  <si>
    <t>"navětralá pararula níže R3, III. třída těžitelnosti dle ČSN 73 6133 (třída těžitelnosti 6 dle ČSN 733050 - 70%)</t>
  </si>
  <si>
    <t>"hlavní objekt</t>
  </si>
  <si>
    <t>(5,0*2,3*1,1+5,0*6,5*0,6)*0,7</t>
  </si>
  <si>
    <t>"lapák písku</t>
  </si>
  <si>
    <t>2,4*2,8*0,9*0,7</t>
  </si>
  <si>
    <t>"studny pro odvodnění jámy</t>
  </si>
  <si>
    <t>2*1,5*1,5*0,8*0,7</t>
  </si>
  <si>
    <t>"rýhy pro drenáž</t>
  </si>
  <si>
    <t>0,25*0,4*2*(10,7+4,2+3)*0,7</t>
  </si>
  <si>
    <t>131601201</t>
  </si>
  <si>
    <t>Hloubení zapažených jam a zářezů s urovnáním dna do předepsaného profilu a spádu v hornině tř. 7 do 100 m3</t>
  </si>
  <si>
    <t>-2022181451</t>
  </si>
  <si>
    <t>"navětralá pararula níže R3, III. třída těžitelnosti dle ČSN 73 6133 (třída těžitelnosti 7 dle ČSN 733050 - 30%)</t>
  </si>
  <si>
    <t>(5,0*2,3*1,1+5,0*6,5*0,6)*0,3</t>
  </si>
  <si>
    <t>2,4*2,8*0,9*0,3</t>
  </si>
  <si>
    <t>2*1,5*1,5*0,8*0,3</t>
  </si>
  <si>
    <t>0,25*0,4*2*(10,7+4,2+3)*0,3</t>
  </si>
  <si>
    <t>151711111</t>
  </si>
  <si>
    <t>Osazení ocelových zápor pro pažení hloubených vykopávek do předem provedených vrtů se zabetonováním spodního konce, s příp. nutným obsypem zápory pískem délky od 0 do 8 m</t>
  </si>
  <si>
    <t>-1281884504</t>
  </si>
  <si>
    <t>"dočasně zabudované zápory</t>
  </si>
  <si>
    <t>"nosníky HE-A 200 dl. 5,0 m - 18 ks</t>
  </si>
  <si>
    <t>5,0*18</t>
  </si>
  <si>
    <t>130109600</t>
  </si>
  <si>
    <t>ocel profilová HE-A, v jakosti 11 375, h=200 mm</t>
  </si>
  <si>
    <t>-2031989111</t>
  </si>
  <si>
    <t>Poznámka k položce:
Hmotnost: 43,00 kg/m</t>
  </si>
  <si>
    <t>"dočasně zabudované zápory - specifikaci ocenit s ohledem na obratovost</t>
  </si>
  <si>
    <t>"nosníky HE-A 200 dl. 5,0 m - 18 ks, hmotnost 43,0 kg/m</t>
  </si>
  <si>
    <t>5,0*18*43,0*0,001*1,1</t>
  </si>
  <si>
    <t>589325760</t>
  </si>
  <si>
    <t>směs pro beton třída C 16/20 X0,XC1 kamenivo do 22 mm</t>
  </si>
  <si>
    <t>-798692329</t>
  </si>
  <si>
    <t>"vrty průměru D 300 mm hloubky 2,5 m ve vrstvě zvětralé ruly pro osazení zápor</t>
  </si>
  <si>
    <t>PI*0,15*0,15*2,5*18</t>
  </si>
  <si>
    <t>151711131</t>
  </si>
  <si>
    <t>Vytažení ocelových zápor pro pažení délky od 0 do 8 m</t>
  </si>
  <si>
    <t>-1537085113</t>
  </si>
  <si>
    <t>151721111</t>
  </si>
  <si>
    <t>Pažení do ocelových zápor bez ohledu na druh pažin, s odstraněním pažení, hloubky výkopu do 4 m</t>
  </si>
  <si>
    <t>-1440506801</t>
  </si>
  <si>
    <t>"zapažení svahu pomocí pažnic UNION 3K-10314b šířky 256 mm (osazeny do vodící drážky z L 80/80/6 přivařené k HEA 200)</t>
  </si>
  <si>
    <t>12*1,55*2,0</t>
  </si>
  <si>
    <t>2*1,55*2,4</t>
  </si>
  <si>
    <t>2*1,35*2,4</t>
  </si>
  <si>
    <t>13,9</t>
  </si>
  <si>
    <t>153116112</t>
  </si>
  <si>
    <t>Kleštiny nebo převázky pro hradící stěny beraněné, nasazené, tabulové z oceli jakéhokoliv druhu z terénu montáž</t>
  </si>
  <si>
    <t>963187826</t>
  </si>
  <si>
    <t>"vodící drážky z L 80/80/6 mm, hmotnost 7,34 kg/m</t>
  </si>
  <si>
    <t>(24,0*2+2,4*10)*7,34*0,001</t>
  </si>
  <si>
    <t>130104320</t>
  </si>
  <si>
    <t>úhelník ocelový rovnostranný, v jakosti 11 375, 80 x 80 x 6 mm</t>
  </si>
  <si>
    <t>432642086</t>
  </si>
  <si>
    <t>Poznámka k položce:
Hmotnost: 7,34 kg/m</t>
  </si>
  <si>
    <t>"prořez, ztratné 7%</t>
  </si>
  <si>
    <t>"dočasně zabudované převázky - specifikaci ocenit s ohledem na obratovost</t>
  </si>
  <si>
    <t>"vodící drážky z L 80/80/6 mm</t>
  </si>
  <si>
    <t>(24,0*2+2,4*10)*7,34*0,001*1,07</t>
  </si>
  <si>
    <t>153116113</t>
  </si>
  <si>
    <t>Kleštiny nebo převázky pro hradící stěny beraněné, nasazené, tabulové z oceli jakéhokoliv druhu z terénu demontáž</t>
  </si>
  <si>
    <t>226331695</t>
  </si>
  <si>
    <t>161101101</t>
  </si>
  <si>
    <t>Svislé přemístění výkopku bez naložení do dopravní nádoby avšak s vyprázdněním dopravní nádoby na hromadu nebo do dopravního prostředku z horniny tř. 1 až 4, při hloubce výkopu přes 1 do 2,5 m</t>
  </si>
  <si>
    <t>-30580547</t>
  </si>
  <si>
    <t>161,61*0,08</t>
  </si>
  <si>
    <t>161101151</t>
  </si>
  <si>
    <t>Svislé přemístění výkopku bez naložení do dopravní nádoby avšak s vyprázdněním dopravní nádoby na hromadu nebo do dopravního prostředku z horniny tř. 5 až 7, při hloubce výkopu přes 1 do 2,5 m</t>
  </si>
  <si>
    <t>-1869534671</t>
  </si>
  <si>
    <t>161101152</t>
  </si>
  <si>
    <t>Svislé přemístění výkopku bez naložení do dopravní nádoby avšak s vyprázdněním dopravní nádoby na hromadu nebo do dopravního prostředku z horniny tř. 5 až 7, při hloubce výkopu přes 2,5 do 4 m</t>
  </si>
  <si>
    <t>-347357866</t>
  </si>
  <si>
    <t>31,765</t>
  </si>
  <si>
    <t>13,613</t>
  </si>
  <si>
    <t>162301101</t>
  </si>
  <si>
    <t>Vodorovné přemístění výkopku nebo sypaniny po suchu na obvyklém dopravním prostředku, bez naložení výkopku, avšak se složením bez rozhrnutí z horniny tř. 1 až 4 na vzdálenost přes 50 do 500 m</t>
  </si>
  <si>
    <t>-632216384</t>
  </si>
  <si>
    <t>"přemístění ornice z mezideponie k rozprostření</t>
  </si>
  <si>
    <t>320,7*0,15</t>
  </si>
  <si>
    <t>162501102</t>
  </si>
  <si>
    <t>Vodorovné přemístění výkopku nebo sypaniny po suchu na obvyklém dopravním prostředku, bez naložení výkopku, avšak se složením bez rozhrnutí z horniny tř. 1 až 4 na vzdálenost přes 2 500 do 3 000 m</t>
  </si>
  <si>
    <t>-1304126820</t>
  </si>
  <si>
    <t>"odvoz zeminy na mezideponii (pro zpětné zásypy)</t>
  </si>
  <si>
    <t>325,012+161,61+22,566*2+31,765+13,613   "celkový objem výkopů"</t>
  </si>
  <si>
    <t>-325,012   "nevhodná zemina pro zásypy - jíly"</t>
  </si>
  <si>
    <t>252,12   "přemístění ke zpětným zásypům a násypům"</t>
  </si>
  <si>
    <t>825,281-252,12   "přemístění ke zpětným zásypům a násypům - část přebytečného výkopku z kanalizace"</t>
  </si>
  <si>
    <t>162701105</t>
  </si>
  <si>
    <t>Vodorovné přemístění výkopku nebo sypaniny po suchu na obvyklém dopravním prostředku, bez naložení výkopku, avšak se složením bez rozhrnutí z horniny tř. 1 až 4 na vzdálenost přes 9 000 do 10 000 m</t>
  </si>
  <si>
    <t>-1086704397</t>
  </si>
  <si>
    <t>"odvoz na skládku ve vzdálenosti 10 km</t>
  </si>
  <si>
    <t>325,012</t>
  </si>
  <si>
    <t>167101102</t>
  </si>
  <si>
    <t>Nakládání, skládání a překládání neulehlého výkopku nebo sypaniny nakládání, množství přes 100 m3, z hornin tř. 1 až 4</t>
  </si>
  <si>
    <t>908086616</t>
  </si>
  <si>
    <t>"nakládka výkopku na mezideponii pro zpětné zásypy a násypy</t>
  </si>
  <si>
    <t>252,12   "výkopek z ČOV"</t>
  </si>
  <si>
    <t>573,161   "část přebytečného výkopku z kanalizace"</t>
  </si>
  <si>
    <t>964802396</t>
  </si>
  <si>
    <t>"nakládka ornice na mezideponii - přemístění k rozprostření</t>
  </si>
  <si>
    <t>171201201</t>
  </si>
  <si>
    <t>Uložení sypaniny na skládky</t>
  </si>
  <si>
    <t>1109866814</t>
  </si>
  <si>
    <t>"uložení výkopku na skládku</t>
  </si>
  <si>
    <t>325,012   "písčité jíly"</t>
  </si>
  <si>
    <t>"uložení výkopku na mezideponii (pro zpětné zásypy)</t>
  </si>
  <si>
    <t>174101101</t>
  </si>
  <si>
    <t>Zásyp sypaninou z jakékoliv horniny s uložením výkopku ve vrstvách se zhutněním jam, šachet, rýh nebo kolem objektů v těchto vykopávkách</t>
  </si>
  <si>
    <t>1274279411</t>
  </si>
  <si>
    <t>"zpětné zásypy a násypy</t>
  </si>
  <si>
    <t>"pro zásypové práce bude použito vykopané zeminy od slídnatých písků až štěrkopísků  směrem dolů a vhodná zemina vykopaná při pracech na kanalizaci</t>
  </si>
  <si>
    <t>"sypanina bude ukládána po vrstvách maximálně 0,25 m při hutnění</t>
  </si>
  <si>
    <t>"jáma u podzemního objektu</t>
  </si>
  <si>
    <t>(5,5*11,3-3*9,46)*3,4</t>
  </si>
  <si>
    <t>"pravá  strana</t>
  </si>
  <si>
    <t>3,8*2,3*13,6+3,8*1,3/2*13,6+ 4,2*14,3</t>
  </si>
  <si>
    <t>"levá  strana</t>
  </si>
  <si>
    <t>11,4*6,6</t>
  </si>
  <si>
    <t>"jižní strana</t>
  </si>
  <si>
    <t xml:space="preserve"> 4,4*26,6</t>
  </si>
  <si>
    <t>"severní strana mimo lapač písku</t>
  </si>
  <si>
    <t>16,5*(11,3+7,8-2,7)</t>
  </si>
  <si>
    <t>"v prostoru lapače písku</t>
  </si>
  <si>
    <t>2,8*2,4*4,1-0,6*0,6*3,14*4,1+4,5*2,7</t>
  </si>
  <si>
    <t>182201101</t>
  </si>
  <si>
    <t>Svahování trvalých svahů do projektovaných profilů s potřebným přemístěním výkopku při svahování násypů v jakékoliv hornině</t>
  </si>
  <si>
    <t>-216043139</t>
  </si>
  <si>
    <t>(1,6+0,8)*26+(0,8+0,8)*8+ 3*15+28*0,8</t>
  </si>
  <si>
    <t>Zemní práce - povrchové úpravy terénu</t>
  </si>
  <si>
    <t>181151311</t>
  </si>
  <si>
    <t>Plošná úprava terénu v zemině tř. 1 až 4 s urovnáním povrchu bez doplnění ornice souvislé plochy přes 500 m2 při nerovnostech terénu přes 50 do 100 mm v rovině nebo na svahu do 1:5</t>
  </si>
  <si>
    <t>555679777</t>
  </si>
  <si>
    <t>"úprava a vyrovnání terénu v oblasti zelených ploch</t>
  </si>
  <si>
    <t>320,7</t>
  </si>
  <si>
    <t>182301122</t>
  </si>
  <si>
    <t>Rozprostření a urovnání ornice ve svahu sklonu přes 1:5 při souvislé ploše do 500 m2, tl. vrstvy přes 100 do 150 mm</t>
  </si>
  <si>
    <t>426963474</t>
  </si>
  <si>
    <t>"znovurozprostření ornice - v oblasti nezpevněných povrchů</t>
  </si>
  <si>
    <t>"tl. vrstvy 15 cm (bude použita ornice ze skrývky)</t>
  </si>
  <si>
    <t>416,1-95,4</t>
  </si>
  <si>
    <t>181411131</t>
  </si>
  <si>
    <t>Založení trávníku na půdě předem připravené plochy do 1000 m2 výsevem včetně utažení parkového v rovině nebo na svahu do 1:5</t>
  </si>
  <si>
    <t>-349605493</t>
  </si>
  <si>
    <t>"osetí travním semenem v oblasti zelených ploch</t>
  </si>
  <si>
    <t>005724100</t>
  </si>
  <si>
    <t>osivo směs travní parková</t>
  </si>
  <si>
    <t>1100047479</t>
  </si>
  <si>
    <t>Poznámka k položce:
- travní parková směs do sucha</t>
  </si>
  <si>
    <t>320,7*0,035 'Přepočtené koeficientem množství</t>
  </si>
  <si>
    <t>183403153</t>
  </si>
  <si>
    <t>Obdělání půdy hrabáním v rovině nebo na svahu do 1:5</t>
  </si>
  <si>
    <t>-1862335373</t>
  </si>
  <si>
    <t>"úprava zelené plochy</t>
  </si>
  <si>
    <t>183403161</t>
  </si>
  <si>
    <t>Obdělání půdy válením v rovině nebo na svahu do 1:5</t>
  </si>
  <si>
    <t>655488376</t>
  </si>
  <si>
    <t>184802111</t>
  </si>
  <si>
    <t>Chemické odplevelení půdy před založením kultury, trávníku nebo zpevněných ploch o výměře jednotlivě přes 20 m2 v rovině nebo na svahu do 1:5 postřikem na široko</t>
  </si>
  <si>
    <t>981384693</t>
  </si>
  <si>
    <t>252340010</t>
  </si>
  <si>
    <t>Herbicidy - totální Roundup Klasik                   bal. 1 l</t>
  </si>
  <si>
    <t>litr</t>
  </si>
  <si>
    <t>CS ÚRS 2015 02</t>
  </si>
  <si>
    <t>-525968357</t>
  </si>
  <si>
    <t>320,7*0,003 'Přepočtené koeficientem množství</t>
  </si>
  <si>
    <t>18.1</t>
  </si>
  <si>
    <t>Zemní práce - povrchové úpravy terénu - výsadba</t>
  </si>
  <si>
    <t>183101213</t>
  </si>
  <si>
    <t>Hloubení jamek pro vysazování rostlin v zemině tř.1 až 4 s výměnou půdy z 50% v rovině nebo na svahu do 1:5, objemu přes 0,02 do 0,05 m3</t>
  </si>
  <si>
    <t>-775152009</t>
  </si>
  <si>
    <t>"jamky pro výsadbu keřů</t>
  </si>
  <si>
    <t>103715000.2</t>
  </si>
  <si>
    <t>zahradní zemina</t>
  </si>
  <si>
    <t>525542546</t>
  </si>
  <si>
    <t>6*0,05*0,5</t>
  </si>
  <si>
    <t>183101215</t>
  </si>
  <si>
    <t>Hloubení jamek pro vysazování rostlin v zemině tř.1 až 4 s výměnou půdy z 50% v rovině nebo na svahu do 1:5, objemu přes 0,125 do 0,40 m3</t>
  </si>
  <si>
    <t>-197843195</t>
  </si>
  <si>
    <t>"jamky pro výsadbu stromů</t>
  </si>
  <si>
    <t>-1090534544</t>
  </si>
  <si>
    <t>2*0,4*0,5</t>
  </si>
  <si>
    <t>184102112</t>
  </si>
  <si>
    <t>Výsadba dřeviny s balem do předem vyhloubené jamky se zalitím v rovině nebo na svahu do 1:5, při průměru balu přes 200 do 300 mm</t>
  </si>
  <si>
    <t>-1868963867</t>
  </si>
  <si>
    <t>"výsadba keřů</t>
  </si>
  <si>
    <t>184102116</t>
  </si>
  <si>
    <t>Výsadba dřeviny s balem do předem vyhloubené jamky se zalitím v rovině nebo na svahu do 1:5, při průměru balu přes 600 do 800 mm</t>
  </si>
  <si>
    <t>-1463907572</t>
  </si>
  <si>
    <t>"stromy 12/14 cm, ZB</t>
  </si>
  <si>
    <t>2   "salix caprea"</t>
  </si>
  <si>
    <t>184215132</t>
  </si>
  <si>
    <t>Ukotvení dřeviny kůly třemi kůly, délky přes 1 do 2 m</t>
  </si>
  <si>
    <t>1524337221</t>
  </si>
  <si>
    <t>Poznámka k položce:
- včetně pomocného materiálu (drát, vyvazovací páska)</t>
  </si>
  <si>
    <t>"kotvení vzrostlých stromů (kotvení třemi kůly)</t>
  </si>
  <si>
    <t>605912540</t>
  </si>
  <si>
    <t>kůl vyvazovací dřevěný délka 250 cm průměr 8 cm</t>
  </si>
  <si>
    <t>-2129285540</t>
  </si>
  <si>
    <t>2*3 'Přepočtené koeficientem množství</t>
  </si>
  <si>
    <t>6059102.M</t>
  </si>
  <si>
    <t>příčka vyvazovací - frézovaný půlválec průměr 6 cm, délka 50 cm, bez impregnace</t>
  </si>
  <si>
    <t>-1952791980</t>
  </si>
  <si>
    <t>184215412</t>
  </si>
  <si>
    <t>Zhotovení závlahové mísy u solitérních dřevin v rovině nebo na svahu do 1:5, o průměru mísy přes 0,5 do 1 m</t>
  </si>
  <si>
    <t>-1707776611</t>
  </si>
  <si>
    <t>184911421</t>
  </si>
  <si>
    <t>Mulčování vysazených rostlin mulčovací kůrou, tl. do 100 mm v rovině nebo na svahu do 1:5</t>
  </si>
  <si>
    <t>-270870745</t>
  </si>
  <si>
    <t>"mulčování kolem vysazených stromů (1,0 m2/kus); tl. mulčovací kůry 10 cm</t>
  </si>
  <si>
    <t>1,0*2</t>
  </si>
  <si>
    <t>103911000</t>
  </si>
  <si>
    <t>kůra mulčovací VL</t>
  </si>
  <si>
    <t>-262111455</t>
  </si>
  <si>
    <t>2*0,0707 'Přepočtené koeficientem množství</t>
  </si>
  <si>
    <t>185802114</t>
  </si>
  <si>
    <t>Hnojení půdy nebo trávníku v rovině nebo na svahu do 1:5 umělým hnojivem s rozdělením k jednotlivým rostlinám</t>
  </si>
  <si>
    <t>1024476423</t>
  </si>
  <si>
    <t>"dávkování půdního kondicionéru ke kořenům keřů</t>
  </si>
  <si>
    <t>"100 g/1 ks keře (Terracottem)</t>
  </si>
  <si>
    <t>"0,1*6*0,001=0,0006</t>
  </si>
  <si>
    <t xml:space="preserve">"dávkování půdního kondicoionéru ke kořenům stromů </t>
  </si>
  <si>
    <t>"150 g/1 ks stromu (Terracottem)</t>
  </si>
  <si>
    <t>"0,15*2*0,001=0,0003</t>
  </si>
  <si>
    <t>2519102.M</t>
  </si>
  <si>
    <t>půdní kondicionér granulovaný TERRACOTTEM</t>
  </si>
  <si>
    <t>1561397125</t>
  </si>
  <si>
    <t>Poznámka k položce:
- např. TERRACOTTEM</t>
  </si>
  <si>
    <t>0,001*1000 'Přepočtené koeficientem množství</t>
  </si>
  <si>
    <t>185804311</t>
  </si>
  <si>
    <t>Zalití rostlin vodou plochy záhonů jednotlivě do 20 m2</t>
  </si>
  <si>
    <t>-1636558300</t>
  </si>
  <si>
    <t>"zálivka po výsadbě</t>
  </si>
  <si>
    <t>"keře - spotřeba vody 2,0 l/1 keř</t>
  </si>
  <si>
    <t>2,0*6*0,001</t>
  </si>
  <si>
    <t>"stromy - spotřeba vody 50,0 l/1 strom</t>
  </si>
  <si>
    <t>50,0*2*0,001</t>
  </si>
  <si>
    <t>185851121</t>
  </si>
  <si>
    <t>Dovoz vody pro zálivku rostlin na vzdálenost do 1000 m</t>
  </si>
  <si>
    <t>193181337</t>
  </si>
  <si>
    <t>211531111</t>
  </si>
  <si>
    <t>Výplň kamenivem do rýh odvodňovacích žeber nebo trativodů bez zhutnění, s úpravou povrchu výplně kamenivem hrubým drceným frakce 16 až 63 mm</t>
  </si>
  <si>
    <t>-1674103194</t>
  </si>
  <si>
    <t>"vysypání dna čerpacích studní tl. 20 cm</t>
  </si>
  <si>
    <t>PI*0,5*0,5*0,2*2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</si>
  <si>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</si>
  <si>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</si>
  <si>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189125364</t>
  </si>
  <si>
    <t>"obalení drenážního žebra - cca 1,4 m2/m</t>
  </si>
  <si>
    <t>97,5*1,4</t>
  </si>
  <si>
    <t>693112430</t>
  </si>
  <si>
    <t>geotextilie netkaná PP 300 g/m2</t>
  </si>
  <si>
    <t>-1470462806</t>
  </si>
  <si>
    <t>136,5*1,1 'Přepočtené koeficientem množství</t>
  </si>
  <si>
    <t>212752212</t>
  </si>
  <si>
    <t>Trativody z drenážních trubek se zřízením štěrkopískového lože pod trubky a s jejich obsypem v průměrném celkovém množství do 0,15 m3/m v otevřeném výkopu z trubek plastových flexibilních D přes 65 do 100 mm</t>
  </si>
  <si>
    <t>1223457574</t>
  </si>
  <si>
    <t>"štěrkové lože z kameniva těženého frakce 16/32</t>
  </si>
  <si>
    <t>(20,3+9,5+10,6+4,2)*2+3,1+2+2,2+1</t>
  </si>
  <si>
    <t>226111116</t>
  </si>
  <si>
    <t>Velkoprofilové vrty náběrovým vrtáním svislé nezapažené průměru přes 400 do 450 mm, v hl od 0 do 5 m v hornině tř. VI</t>
  </si>
  <si>
    <t>1171699580</t>
  </si>
  <si>
    <t>2,5*18</t>
  </si>
  <si>
    <t>2421101.R</t>
  </si>
  <si>
    <t>Osazení pláště čerpací studny z betonových skruží na cementovou maltu MC 10 celokruhových, při vnitřním průměru studny 1,00 m</t>
  </si>
  <si>
    <t>-1906619681</t>
  </si>
  <si>
    <t>"čerpací studny DN 1000 mm, hl. 4,0 m - 2 ks (pro snížení hladiny spodní vody)</t>
  </si>
  <si>
    <t>4,0*2</t>
  </si>
  <si>
    <t>592243010</t>
  </si>
  <si>
    <t>skruž betonová šachtová 100x50x9 cm</t>
  </si>
  <si>
    <t>1415643259</t>
  </si>
  <si>
    <t>"skruže v. 500 mm pro čerpací studny DN 1000 mm, hl. 4,0 m - 2 ks</t>
  </si>
  <si>
    <t>8/0,5</t>
  </si>
  <si>
    <t>895170101</t>
  </si>
  <si>
    <t>Drenážní šachta z polypropylenu PP DN 300 pro napojení potrubí D 80/110</t>
  </si>
  <si>
    <t>1646251760</t>
  </si>
  <si>
    <t>895170131</t>
  </si>
  <si>
    <t>Drenážní šachta z polypropylenu PP DN 300 poklop plastový (pro zatížení) pochůzí (1,5 t)</t>
  </si>
  <si>
    <t>-620201394</t>
  </si>
  <si>
    <t>9690210.R</t>
  </si>
  <si>
    <t>Demontáž čerpací studny dn 100 cm, hloubky cca 4,0 m</t>
  </si>
  <si>
    <t>-175579429</t>
  </si>
  <si>
    <t>"odstranění čerpací jímka u lapáku (druhá čerpací jímka se ponechá k monitorování  hladiny spodní vody)</t>
  </si>
  <si>
    <t>998003111</t>
  </si>
  <si>
    <t>Přesun hmot pro piloty, kůly, jehly, zápory, štětové nebo tabulové stěny ocelové nebo dřevěné, zřizované z terénu</t>
  </si>
  <si>
    <t>1927758956</t>
  </si>
  <si>
    <t>SPEC1</t>
  </si>
  <si>
    <t>Specifikace HSV - Seznam rostlin</t>
  </si>
  <si>
    <t>201.1</t>
  </si>
  <si>
    <t>Stromy listnaté s balem ok 12/14</t>
  </si>
  <si>
    <t>201101</t>
  </si>
  <si>
    <t>Salix caprea ok 12/14, ZB (vrba jíva)</t>
  </si>
  <si>
    <t>1915400320</t>
  </si>
  <si>
    <t>Okrasné keře</t>
  </si>
  <si>
    <t>301111</t>
  </si>
  <si>
    <t>Viburnum opulus 100-125 cm; C30 L (kalina obecná)</t>
  </si>
  <si>
    <t>-1208885207</t>
  </si>
  <si>
    <t>106 - DSO-01.6 Oplocení ČOV</t>
  </si>
  <si>
    <t>Vytyčení stávajících sítí před zahájením zemních prací je součástí So 03 – kanalizace, stoka A. V rámci DSO-01.5 bude provedena skrývka ornice, odtěžení původních hlinitých a dalších vrstev až na úroveň dna stavební jámy (cca -2,85 pod úrovní původního terénu). Oblast aktivní zony a pláň bude vytvořena po provedení konstrukcí podzemních nádrží provedením zpětných zásypů. UT na úrovni ČOV je cca 1 m nad úrovní terénu původního.  UT na úrovni ČOV je cca 1 m nad úrovní terénu původního.</t>
  </si>
  <si>
    <t>119001313</t>
  </si>
  <si>
    <t>Ruční vrty pro plotové sloupky a sazenice průměru přes 200 do 300 mm</t>
  </si>
  <si>
    <t>1180078841</t>
  </si>
  <si>
    <t>"vrty D 300 mm hl. 90 cm - 24 ks (po provedení UT)</t>
  </si>
  <si>
    <t>0,9*24</t>
  </si>
  <si>
    <t>133202011</t>
  </si>
  <si>
    <t>Hloubení zapažených i nezapažených šachet plocha výkopu do 20 m2 ručním nebo pneumatickým nářadím s případným nutným přemístěním výkopku ve výkopišti v horninách soudržných tř. 3, plocha výkopu do 4 m2</t>
  </si>
  <si>
    <t>761444483</t>
  </si>
  <si>
    <t>"šachty vel. 50 x 50 x 120 cm - 2 ks (pro betonové patky sloupů brány)</t>
  </si>
  <si>
    <t>0,5*0,5*1,2*2</t>
  </si>
  <si>
    <t>133202019</t>
  </si>
  <si>
    <t>Hloubení zapažených i nezapažených šachet plocha výkopu do 20 m2 ručním nebo pneumatickým nářadím s případným nutným přemístěním výkopku ve výkopišti v horninách soudržných tř. 3, plocha výkopu Příplatek k cenám za lepivost horniny tř. 3</t>
  </si>
  <si>
    <t>-1968839124</t>
  </si>
  <si>
    <t>"předpoklad lepivosti 100 dle pol. kód 13320 2011</t>
  </si>
  <si>
    <t>0,6</t>
  </si>
  <si>
    <t>941646913</t>
  </si>
  <si>
    <t>"přemístění výkopku k místu meziskládky</t>
  </si>
  <si>
    <t>"z vrtů D 300 mm hl. 90 cm - 24 ks</t>
  </si>
  <si>
    <t>PI*0,15*0,15*0,9*24</t>
  </si>
  <si>
    <t>"z šachet vel. 50 x 50 x 120 cm - 2 ks</t>
  </si>
  <si>
    <t>234111775</t>
  </si>
  <si>
    <t>"odvoz výkopku na skládku ve vzdálenosti 10 km</t>
  </si>
  <si>
    <t>1,527   "výkopek z vrtů pro sloupky oplocení"</t>
  </si>
  <si>
    <t>0,6   "z šachet vel. 50 x 50 x 120 cm - 2 ks"</t>
  </si>
  <si>
    <t>167101101</t>
  </si>
  <si>
    <t>Nakládání, skládání a překládání neulehlého výkopku nebo sypaniny nakládání, množství do 100 m3, z hornin tř. 1 až 4</t>
  </si>
  <si>
    <t>511992875</t>
  </si>
  <si>
    <t>"nakládka zeminy na meziskládce k odvozu na skládku</t>
  </si>
  <si>
    <t>2,127</t>
  </si>
  <si>
    <t>1968556335</t>
  </si>
  <si>
    <t>338171123</t>
  </si>
  <si>
    <t>Osazování sloupků a vzpěr plotových ocelových trubkových nebo profilovaných výšky do 2,60 m se zabetonováním (tř. C 25/30) do 0,08 m3 do připravených jamek</t>
  </si>
  <si>
    <t>-374109333</t>
  </si>
  <si>
    <t>"sloupek průběžný</t>
  </si>
  <si>
    <t>"sloupek rohový</t>
  </si>
  <si>
    <t>"vzpěra</t>
  </si>
  <si>
    <t>5534201.M</t>
  </si>
  <si>
    <t>sloupek plotový ocelový 48/1,5 mm dl. 2400 mm</t>
  </si>
  <si>
    <t>-2055356458</t>
  </si>
  <si>
    <t xml:space="preserve">Poznámka k položce:
- ocelový sloupek z podélně svařovaných trubek včetně úchytek PVC s vrutem
- povrchová úprava: žárové zinkování </t>
  </si>
  <si>
    <t>"pozice PL1 dle legendy (výkres č. D 1.1.14)</t>
  </si>
  <si>
    <t>156192100</t>
  </si>
  <si>
    <t>krytka plastová 38 a 48 mm</t>
  </si>
  <si>
    <t>148859928</t>
  </si>
  <si>
    <t>5534220.M</t>
  </si>
  <si>
    <t>vzpěra plotová 48x1,5 mm dl. 2000 mm, včetně objímky</t>
  </si>
  <si>
    <t>184433484</t>
  </si>
  <si>
    <t xml:space="preserve">Poznámka k položce:
- ocelová vzpěra z podélně svařovaných trubek
- objímka d 48 mm
- povrchová úprava: žárové zinkování </t>
  </si>
  <si>
    <t>"pozice PL5 dle legendy (výkres č. D 1.1.14)</t>
  </si>
  <si>
    <t>338171123.1</t>
  </si>
  <si>
    <t>Osazování sloupků pro vrata výšky 2,60 m se zabetonováním (tř. C 25/30) do 0,3 m3 do připravených šachet</t>
  </si>
  <si>
    <t>906418333</t>
  </si>
  <si>
    <t>"včetně betonové patky 50 x 50 x 120 cm (z betonu C 16/20)</t>
  </si>
  <si>
    <t>5534301.M</t>
  </si>
  <si>
    <t>sloupek ocelový d 159/5 mm dl. 2,6 m</t>
  </si>
  <si>
    <t>-625255359</t>
  </si>
  <si>
    <t>Poznámka k položce:
- sloupek s přivařeným víčkem a dolním plechem
- povrchová úprava: žárové zinkování</t>
  </si>
  <si>
    <t>"součást pozice V1 dle legendy (výkres č. D 1.1.14)</t>
  </si>
  <si>
    <t>348101220</t>
  </si>
  <si>
    <t>Montáž vrat a vrátek k oplocení na sloupky ocelové, plochy jednotlivě přes 2 do 4 m2</t>
  </si>
  <si>
    <t>1832523220</t>
  </si>
  <si>
    <t>"dvoukřídlová brána - celková velikost 400 x 150 cm - 1 ks</t>
  </si>
  <si>
    <t>2   "křídla"</t>
  </si>
  <si>
    <t>5534231.M</t>
  </si>
  <si>
    <t>ocelová dvoukřídlá otočná vrata 4000/1500 mm</t>
  </si>
  <si>
    <t>-1737465519</t>
  </si>
  <si>
    <t>Poznámka k položce:
- rám křídel: uzavřený čtvercový profil 60x60x3 mm - dl. 4x (1,97+1,5)=13,88 m
- výplň křídel: uzavřené čtverové profily 20x20x1,5 mm - dl. 26x1,38=35,88 m
- příslušenství: stavitelné závěsy, klika, zámek, stavěč křídel
- povrchová úprava: žárové zinkování</t>
  </si>
  <si>
    <t>"pozice V1 dle legendy (výkres č. D 1.1.14)</t>
  </si>
  <si>
    <t>348401220</t>
  </si>
  <si>
    <t>Osazení oplocení ze strojového pletiva bez napínacích drátů do 15 st. sklonu svahu, výšky do 1,6 m</t>
  </si>
  <si>
    <t>-160404856</t>
  </si>
  <si>
    <t>313275020</t>
  </si>
  <si>
    <t>pletivo drátěné plastifikované se čtvercovými oky 50 mm/2,2 mm, 150 cm</t>
  </si>
  <si>
    <t>-1258123838</t>
  </si>
  <si>
    <t>"pozice PL3 dle legendy (výkres č. D 1.1.14)</t>
  </si>
  <si>
    <t>67*1,03</t>
  </si>
  <si>
    <t>348401350</t>
  </si>
  <si>
    <t>Osazení oplocení ze strojového pletiva rozvinutí, uchycení a napnutí drátu do 15 st. sklonu svahu napínacího</t>
  </si>
  <si>
    <t>-763463795</t>
  </si>
  <si>
    <t>67*3</t>
  </si>
  <si>
    <t>156191000</t>
  </si>
  <si>
    <t>drát poplastovaný kruhový napínací 2,5/3,5 mm bal. 78 m</t>
  </si>
  <si>
    <t>-682100456</t>
  </si>
  <si>
    <t>Poznámka k položce:
- barva zelená</t>
  </si>
  <si>
    <t>201*1,03 'Přepočtené koeficientem množství</t>
  </si>
  <si>
    <t>348401360</t>
  </si>
  <si>
    <t>Osazení oplocení ze strojového pletiva rozvinutí, uchycení a napnutí drátu do 15 st. sklonu svahu přiháčkování pletiva k napínacímu drátu</t>
  </si>
  <si>
    <t>-388123324</t>
  </si>
  <si>
    <t>156192000</t>
  </si>
  <si>
    <t>drát poplastovaný kruhový vázací 1,10/1,50 mm bal. 30 m</t>
  </si>
  <si>
    <t>-2131343392</t>
  </si>
  <si>
    <t>201*0,5 'Přepočtené koeficientem množství</t>
  </si>
  <si>
    <t>5534390.M</t>
  </si>
  <si>
    <t>spojovací materiál k oplocení - napínáky, opasky, očka atd.</t>
  </si>
  <si>
    <t>kpl</t>
  </si>
  <si>
    <t>466518435</t>
  </si>
  <si>
    <t>998232110</t>
  </si>
  <si>
    <t>Přesun hmot pro oplocení se svislou nosnou konstrukcí zděnou z cihel, tvárnic, bloků, popř. kovovou nebo dřevěnou vodorovná dopravní vzdálenost do 50 m, pro oplocení výšky do 3 m</t>
  </si>
  <si>
    <t>1506695064</t>
  </si>
  <si>
    <t>107 - DSO-01.7 Komunikace a zpevněné plochy</t>
  </si>
  <si>
    <t xml:space="preserve">Vytyčení stávajících sítí před zahájením zemních prací je součástí So 03 – kanalizace, stoka A. Zemní práce – jsou součástí DSO-01.5 Terénní úpravy a zeleň.  V rámci DSO-01.5 bude provedena skrývka ornice, odtěžení původních hlinitých a dalších vrstev až na úroveň dna stavební jámy (cca -2,85 pod úrovní původního terénu). Oblast aktivní zony a pláň bude vytvořena po provedení konstrukcí podzemních nádrží provedením zpětných zásypů. UT na úrovni ČOV je cca 1 m nad úrovní terénu původního. </t>
  </si>
  <si>
    <t xml:space="preserve">    5 - Komunikace</t>
  </si>
  <si>
    <t xml:space="preserve">    9 - Ostatní konstrukce a práce-bourání</t>
  </si>
  <si>
    <t>181102302</t>
  </si>
  <si>
    <t>Úprava pláně na stavbách dálnic v zářezech mimo skalních se zhutněním</t>
  </si>
  <si>
    <t>953608401</t>
  </si>
  <si>
    <t>Poznámka k položce:
- zhutnění pláně na Edef,2 min = 30 MPa</t>
  </si>
  <si>
    <t>"úprava pláně pod zpevněné plochy</t>
  </si>
  <si>
    <t>56,246*1,1</t>
  </si>
  <si>
    <t>Komunikace</t>
  </si>
  <si>
    <t>564811111.1</t>
  </si>
  <si>
    <t>Podklad nebo kryt z kameniva hrubého drceného vel. 8-16 mm s rozprostřením a zhutněním, po zhutnění tl. 50 mm</t>
  </si>
  <si>
    <t>-963217920</t>
  </si>
  <si>
    <t>Poznámka k položce:
- vrstva dle ČSN 73 6126
- hutnění na Edef,2 min. 80 MPa</t>
  </si>
  <si>
    <t>"zpevněná betonová plocha - chodník pro pohyb osob</t>
  </si>
  <si>
    <t>56,246</t>
  </si>
  <si>
    <t>564861111</t>
  </si>
  <si>
    <t>Podklad ze štěrkodrti ŠD s rozprostřením a zhutněním, po zhutnění tl. 200 mm</t>
  </si>
  <si>
    <t>-981757612</t>
  </si>
  <si>
    <t>Poznámka k položce:
- frakce štěrkodrti 0/63 mm
- vrstva dle ČSN 73 6126
- hutnění na Edef,2 min. 60 MPa</t>
  </si>
  <si>
    <t>596211210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</si>
  <si>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80 mm skupiny A, pro plochy do 50 m2</t>
  </si>
  <si>
    <t>705757155</t>
  </si>
  <si>
    <t>Poznámka k položce:
- vrstva dle ČSN 73 6131-1,3
- včetně kladecí vrstvy z drceného kameniva frakce 4-8 mm tl. 30 mm
- vyspárování jemným křemičitým pískem frakce 0/2 mm!!</t>
  </si>
  <si>
    <t>10,8*1,5+3*1,5+10,8*1,52+2,4*11,4+4,85*1,16/2-(3*1,5+2,4*1,4+0,8*0,8+0,9*0,9*3,14)</t>
  </si>
  <si>
    <t>592453110</t>
  </si>
  <si>
    <t>dlažba skladebná betonová základní 20 x 10 x 8 cm přírodní</t>
  </si>
  <si>
    <t>1623779869</t>
  </si>
  <si>
    <t>56,246*1,03 'Přepočtené koeficientem množství</t>
  </si>
  <si>
    <t>Ostatní konstrukce a práce-bourání</t>
  </si>
  <si>
    <t>916231213.1</t>
  </si>
  <si>
    <t>Osazení chodníkového obrubníku betonového se zřízením lože, s vyplněním a zatřením spár cementovou maltou stojatého s boční opěrou z betonu prostého tř. C 20/25, do lože z betonu prostého téže značky</t>
  </si>
  <si>
    <t>-1458722326</t>
  </si>
  <si>
    <t>"oddělení chodníku se zámkovou dlažbou od zelených ploch</t>
  </si>
  <si>
    <t>592174110</t>
  </si>
  <si>
    <t>obrubník betonový chodníkový vibrolisovaný 100x8x20 cm</t>
  </si>
  <si>
    <t>-1234461290</t>
  </si>
  <si>
    <t>41*1,03 'Přepočtené koeficientem množství</t>
  </si>
  <si>
    <t>916991121.2</t>
  </si>
  <si>
    <t>Lože pod obrubníky, krajníky nebo obruby z dlažebních kostek z betonu prostého tř. C 20/25</t>
  </si>
  <si>
    <t>-1608529786</t>
  </si>
  <si>
    <t>Poznámka k položce:
- část lože přesahující tl. 100 mm</t>
  </si>
  <si>
    <t>"betonové chodníkové obrubníky - 0,015 m3/m</t>
  </si>
  <si>
    <t>41*0,015</t>
  </si>
  <si>
    <t>998223011</t>
  </si>
  <si>
    <t>Přesun hmot pro pozemní komunikace s krytem dlážděným dopravní vzdálenost do 200 m jakékoliv délky objektu</t>
  </si>
  <si>
    <t>759995569</t>
  </si>
  <si>
    <t>108 - DSO-01.8 Přípojka NN</t>
  </si>
  <si>
    <t>1081 - Přípojka NN</t>
  </si>
  <si>
    <t xml:space="preserve">Přípojka NN je vedena v souběhu se stokou kanalizace A a A1. Pasportizace objektů stávající zástavby je součástí So 03 – kanalizace, stoka A, A1. Vytyčení stávajících sítí před zahájením zemních prací je součástí So 03 – kanalizace, stoka A, A1. Odříznutí souvisejících asfaltových povrchů místních komunikací je součástí So 03 – kanalizace, stoka  A1. </t>
  </si>
  <si>
    <t>OST - Ostatní</t>
  </si>
  <si>
    <t xml:space="preserve">    O01 - Ostatní</t>
  </si>
  <si>
    <t>113107164</t>
  </si>
  <si>
    <t>Odstranění podkladů nebo krytů s přemístěním hmot na skládku na vzdálenost do 20 m nebo s naložením na dopravní prostředek v ploše jednotlivě přes 50 m2 do 200 m2 z kameniva hrubého drceného, o tl. vrstvy přes 300 do 400 mm</t>
  </si>
  <si>
    <t>774462645</t>
  </si>
  <si>
    <t>"demontáž zpevněných povrchů - podkladní vrstvy pod asfaltovými povrchy místních komunikací</t>
  </si>
  <si>
    <t>"podkladní konstrukce na bázi ŠD tl. 35 cm na š. výkopu 0,4 m (rozšíření po stranách je součástí stoky A1)</t>
  </si>
  <si>
    <t>"v úseku dl. 68,0 m</t>
  </si>
  <si>
    <t>68,0*0,4</t>
  </si>
  <si>
    <t>113107184</t>
  </si>
  <si>
    <t>Odstranění podkladů nebo krytů s přemístěním hmot na skládku na vzdálenost do 20 m nebo s naložením na dopravní prostředek v ploše jednotlivě přes 50 m2 do 200 m2 živičných, o tl. vrstvy přes 150 do 200 mm</t>
  </si>
  <si>
    <t>1311326944</t>
  </si>
  <si>
    <t>"demontáž zpevněných povrchů - asfaltové kryty místních komunikací</t>
  </si>
  <si>
    <t>"asfaltový kryt vozovky v tl. 20 cm na š. výkopu 0,4 m (rozšíření po stranách je součástí stoky A1)</t>
  </si>
  <si>
    <t>121101101</t>
  </si>
  <si>
    <t>Sejmutí ornice nebo lesní půdy s vodorovným přemístěním na hromady v místě upotřebení nebo na dočasné či trvalé skládky se složením, na vzdálenost do 50 m</t>
  </si>
  <si>
    <t>-1869373843</t>
  </si>
  <si>
    <t>"skrývka ornice v oblasti nezpevněných ploch ve vrstvě tl. 20 cm - úsek dl. 150 m</t>
  </si>
  <si>
    <t>150*0,4*0,2</t>
  </si>
  <si>
    <t>130001101</t>
  </si>
  <si>
    <t>Příplatek k cenám hloubených vykopávek za ztížení vykopávky v blízkosti podzemního vedení nebo výbušnin pro jakoukoliv třídu horniny</t>
  </si>
  <si>
    <t>1295932870</t>
  </si>
  <si>
    <t>"10% z celkového množství hloubených vykopávek s ohledem na existenci podzemních inženýrských sítí</t>
  </si>
  <si>
    <t>"výkopová rýha š. 40 cm, do hl. 1,1 m (po provedení skrývky ornice a odstranění zpevněných povrchů)</t>
  </si>
  <si>
    <t>"s odpočtem kubatury ornice (150*0,4*0,2=12,0 m3), asfaltu (27,2*0,2=5,44 m3) a podkladních štěrkových vrstev (27,2*0,35=9,52 m3)</t>
  </si>
  <si>
    <t>(0,4*1,1*218,0-12,0-5,44-9,52)*0,1</t>
  </si>
  <si>
    <t>132101101</t>
  </si>
  <si>
    <t>Hloubení zapažených i nezapažených rýh šířky do 600 mm s urovnáním dna do předepsaného profilu a spádu v horninách tř. 1 a 2 do 100 m3</t>
  </si>
  <si>
    <t>-1616354909</t>
  </si>
  <si>
    <t>"délka přípojky NN - 218,0 m</t>
  </si>
  <si>
    <t>"výkopová rýha š. 40 cm, do hl. 1,1 m (po provedení skrývky ornice a odstranění zpevněných povrchů - hor. 2 - 30%)</t>
  </si>
  <si>
    <t>(0,4*1,1*218,0-12,0-5,44-9,52)*0,3</t>
  </si>
  <si>
    <t>132201101</t>
  </si>
  <si>
    <t>Hloubení zapažených i nezapažených rýh šířky do 600 mm s urovnáním dna do předepsaného profilu a spádu v hornině tř. 3 do 100 m3</t>
  </si>
  <si>
    <t>-1609439237</t>
  </si>
  <si>
    <t>"výkopová rýha š. 40 cm, do hl. 1,1 m (po provedení skrývky ornice a odstranění zpevněných povrchů - hor. 3 - 70%)</t>
  </si>
  <si>
    <t>(0,4*1,1*218,0-12,0-5,44-9,52)*0,7</t>
  </si>
  <si>
    <t>132201109</t>
  </si>
  <si>
    <t>Hloubení zapažených i nezapažených rýh šířky do 600 mm s urovnáním dna do předepsaného profilu a spádu v hornině tř. 3 Příplatek k cenám za lepivost horniny tř. 3</t>
  </si>
  <si>
    <t>-1665558460</t>
  </si>
  <si>
    <t>"předpoklad lepivosti 100% dle pol. č. 13220 1101</t>
  </si>
  <si>
    <t>48,272</t>
  </si>
  <si>
    <t>1505862551</t>
  </si>
  <si>
    <t>"svislé přemístění výkopku při hloubení rýh š. do 60 cm</t>
  </si>
  <si>
    <t>20,688   "hornina tř. 2"</t>
  </si>
  <si>
    <t>48,272   "hornina tř. 3"</t>
  </si>
  <si>
    <t>162301102</t>
  </si>
  <si>
    <t>Vodorovné přemístění výkopku nebo sypaniny po suchu na obvyklém dopravním prostředku, bez naložení výkopku, avšak se složením bez rozhrnutí z horniny tř. 1 až 4 na vzdálenost přes 500 do 1 000 m</t>
  </si>
  <si>
    <t>-2012826806</t>
  </si>
  <si>
    <t>"odvoz sejmuté ornice na mezideponii ve vzdálenosti 600 m</t>
  </si>
  <si>
    <t>"odvoz sejmuté ornice z mezideponie k znovurozprostření</t>
  </si>
  <si>
    <t>555852895</t>
  </si>
  <si>
    <t>"odvoz výkopku na mezideponii ve vzdálenosti 3 km</t>
  </si>
  <si>
    <t>34,08   "zemina pro zpětný zásyp"</t>
  </si>
  <si>
    <t>"odvoz výkopku z mezideponie ke zpětným zásypům</t>
  </si>
  <si>
    <t>34,08</t>
  </si>
  <si>
    <t>-81735101</t>
  </si>
  <si>
    <t>"odvoz přebytečného výkopku na skládku ve vzdálenosti 10 km</t>
  </si>
  <si>
    <t>"přípojka NN - celková délka 218,0 m</t>
  </si>
  <si>
    <t>20,688+48,272   "celkový objem výkopku"</t>
  </si>
  <si>
    <t>-34,08   "odpočet zeminy pro zpětný zásyp"</t>
  </si>
  <si>
    <t>619446585</t>
  </si>
  <si>
    <t>"naložení sejmuté ornice k odvozu na mezideponii</t>
  </si>
  <si>
    <t>"naložení ornice na mezideponii k odvozu ke znovurozprostření</t>
  </si>
  <si>
    <t>"naložení výkopku na mezideponii pro odvoz ke zpětným zásypům</t>
  </si>
  <si>
    <t>673977772</t>
  </si>
  <si>
    <t>12,0   "uložení ornice na mezideponii"</t>
  </si>
  <si>
    <t>34,08   "uložení výkopku na mezideponii"</t>
  </si>
  <si>
    <t>34,88   "uložení výkopku na skládku"</t>
  </si>
  <si>
    <t>974612721</t>
  </si>
  <si>
    <t>"zpětný zásyp původní zeminou po vrstvách 20 cm se zhutněním na 93-95% PS</t>
  </si>
  <si>
    <t>-34,88   "odpočet podsypu a obsypu potrubí pískem</t>
  </si>
  <si>
    <t>175111101</t>
  </si>
  <si>
    <t>Obsypání potrubí ručně sypaninou z vhodných hornin tř. 1 až 4 nebo materiálem připraveným podél výkopu ve vzdálenosti do 3 m od jeho kraje, pro jakoukoliv hloubku výkopu a míru zhutnění bez prohození sypaniny</t>
  </si>
  <si>
    <t>868665963</t>
  </si>
  <si>
    <t>"podsyp a obsyp - písek frakce 0-4 mm (0,16 m3/m)</t>
  </si>
  <si>
    <t>218*0,16</t>
  </si>
  <si>
    <t>583313400</t>
  </si>
  <si>
    <t>kamenivo těžené drobné prané frakce 0-4 pr.</t>
  </si>
  <si>
    <t>-951244189</t>
  </si>
  <si>
    <t>34,88*1,8 'Přepočtené koeficientem množství</t>
  </si>
  <si>
    <t>1038105544</t>
  </si>
  <si>
    <t>"oprava konstrukce živičné vozovky místních komunikací - Edef,2 min. 45 MPa</t>
  </si>
  <si>
    <t>"v oblasti rýhy přípojky NN</t>
  </si>
  <si>
    <t>27,2</t>
  </si>
  <si>
    <t>181951102</t>
  </si>
  <si>
    <t>Úprava pláně vyrovnáním výškových rozdílů v hornině tř. 1 až 4 se zhutněním</t>
  </si>
  <si>
    <t>-475844273</t>
  </si>
  <si>
    <t>"úprava dna výkopové rýhy - š. 0,4 m, dl. 218 m</t>
  </si>
  <si>
    <t>0,4*218</t>
  </si>
  <si>
    <t>997221551</t>
  </si>
  <si>
    <t>Vodorovná doprava suti bez naložení, ale se složením a s hrubým urovnáním ze sypkých materiálů, na vzdálenost do 1 km</t>
  </si>
  <si>
    <t>-1240041813</t>
  </si>
  <si>
    <t>15,776   "odpad z kameniva"</t>
  </si>
  <si>
    <t>997221559</t>
  </si>
  <si>
    <t>Vodorovná doprava suti bez naložení, ale se složením a s hrubým urovnáním Příplatek k ceně za každý další i započatý 1 km přes 1 km</t>
  </si>
  <si>
    <t>-971787849</t>
  </si>
  <si>
    <t>"odvoz suti na skládku ve vzdálenosti 10 km</t>
  </si>
  <si>
    <t>"příplatek za dalších 9 km</t>
  </si>
  <si>
    <t>15,776*9</t>
  </si>
  <si>
    <t>997221561</t>
  </si>
  <si>
    <t>Vodorovná doprava suti bez naložení, ale se složením a s hrubým urovnáním z kusových materiálů, na vzdálenost do 1 km</t>
  </si>
  <si>
    <t>112141015</t>
  </si>
  <si>
    <t>12,24   "odpad z odtěžených asfaltových krytů a podkladů"</t>
  </si>
  <si>
    <t>997221569</t>
  </si>
  <si>
    <t>1893542041</t>
  </si>
  <si>
    <t>"odvoz kusové suti na skládku ve vzdálenosti 10 km</t>
  </si>
  <si>
    <t>12,24*9</t>
  </si>
  <si>
    <t>997221611</t>
  </si>
  <si>
    <t>Nakládání na dopravní prostředky pro vodorovnou dopravu suti</t>
  </si>
  <si>
    <t>-1160306806</t>
  </si>
  <si>
    <t>997221845.1</t>
  </si>
  <si>
    <t>Poplatek za uložení stavebního odpadu na recyklační skládce (skládkovné) z asfaltových povrchů</t>
  </si>
  <si>
    <t>-1546015440</t>
  </si>
  <si>
    <t>"asfalt na recyklaci</t>
  </si>
  <si>
    <t>997221855</t>
  </si>
  <si>
    <t>Poplatek za uložení stavebního odpadu na skládce (skládkovné) z kameniva</t>
  </si>
  <si>
    <t>1854218029</t>
  </si>
  <si>
    <t>741130064</t>
  </si>
  <si>
    <t>Ukončení vodičů izolovaných s označením a zapojením nastřelením kabelového oka se smršťovací záklopkou nebo páskou, průřezu žíly do 70 mm2</t>
  </si>
  <si>
    <t>1431068905</t>
  </si>
  <si>
    <t>345672300</t>
  </si>
  <si>
    <t>oko kabelové Al 1 - 36 kV lisovací plná 70 x 8</t>
  </si>
  <si>
    <t>-1881871382</t>
  </si>
  <si>
    <t>2101901.R</t>
  </si>
  <si>
    <t>Montáž skříní pojistkových venkovních rozpojovacích na sloup vedení NN, bez zapojení vodičů</t>
  </si>
  <si>
    <t>-906768045</t>
  </si>
  <si>
    <t>3571101.M</t>
  </si>
  <si>
    <t>skříň přípojková SV100</t>
  </si>
  <si>
    <t>-1893509061</t>
  </si>
  <si>
    <t>Poznámka k položce:
- venkovní rozpojovací, konstrukční provedení na stožár</t>
  </si>
  <si>
    <t>2101902.R</t>
  </si>
  <si>
    <t>M+D Kabelový svod v délce 4 m do připojovací pojistkové skříně z distribuční sítě (po sloupu)</t>
  </si>
  <si>
    <t>-996144535</t>
  </si>
  <si>
    <t>2101905.R</t>
  </si>
  <si>
    <t>M+D Elektroměrová skříň RE1 + pojistková skříň - umístění do zděného pilíře</t>
  </si>
  <si>
    <t>1297914496</t>
  </si>
  <si>
    <t>Poznámka k položce:
- v elektroměrové rozvodnici bude instalován fakturačni přímý elektroměr a hlavni jistič 32A/B/3</t>
  </si>
  <si>
    <t>210280001</t>
  </si>
  <si>
    <t>Zkoušky a prohlídky elektrických rozvodů a zařízení celková prohlídka, zkoušení, měření a vyhotovení revizní zprávy pro objem montážních prací do 100 tisíc Kč</t>
  </si>
  <si>
    <t>581829310</t>
  </si>
  <si>
    <t>210901193</t>
  </si>
  <si>
    <t>Montáž kabelů hliníkových do 1 kV bez ukončení uložených volně AYKYD, do 1 kV, počtu a průřezu žil 4 x 70 mm2</t>
  </si>
  <si>
    <t>-842449919</t>
  </si>
  <si>
    <t>"výměra včetně trasy od elměrového rozvaděče k přípojkové skříni rozvaděče pro technologi a vnitřní EI</t>
  </si>
  <si>
    <t>218</t>
  </si>
  <si>
    <t>10.048.492</t>
  </si>
  <si>
    <t>Kabely a vodiče a příslušenství Kabely a vodiče Nízkonapěťové napájecí kabely AYKY 4J70(4Bx70)</t>
  </si>
  <si>
    <t>-326761819</t>
  </si>
  <si>
    <t>218*1,01 'Přepočtené koeficientem množství</t>
  </si>
  <si>
    <t>460010011</t>
  </si>
  <si>
    <t>Vytyčení trasy vedení vzdušného (nadzemního) silového v terénu přehledném nn</t>
  </si>
  <si>
    <t>km</t>
  </si>
  <si>
    <t>-1546244649</t>
  </si>
  <si>
    <t>4602701.R</t>
  </si>
  <si>
    <t>Pilíře a skříně pro rozvod nn zděné pilíře z vápenopískových cihel šířky do 40 cm, včetně hloubení jámy, naložení přebytečné horniny, zhotovení pískového lože, zřízení základu, izolace a krycí desky a urovnání okolního terénu s koncovkovým dílem</t>
  </si>
  <si>
    <t>-272132078</t>
  </si>
  <si>
    <t>460490013</t>
  </si>
  <si>
    <t>Krytí kabelů, spojek, koncovek a odbočnic kabelů výstražnou fólií z PVC včetně vyrovnání povrchu rýhy, rozvinutí a uložení fólie do rýhy, fólie šířky do 34cm</t>
  </si>
  <si>
    <t>-1877700278</t>
  </si>
  <si>
    <t>"výstražná fólie červené barvy</t>
  </si>
  <si>
    <t>OST</t>
  </si>
  <si>
    <t>Ostatní</t>
  </si>
  <si>
    <t>O01</t>
  </si>
  <si>
    <t>O006.3</t>
  </si>
  <si>
    <t>Zaměření skutečného provedení stavby - trasa přípojky NN</t>
  </si>
  <si>
    <t>262144</t>
  </si>
  <si>
    <t>438670953</t>
  </si>
  <si>
    <t>Poznámka k položce:
- součástí je vyhotovení geometrického plánu</t>
  </si>
  <si>
    <t>"přípojka NN pro ČOV</t>
  </si>
  <si>
    <t>1082 - Přípojka NN - Obnova povrchů</t>
  </si>
  <si>
    <t>181111131</t>
  </si>
  <si>
    <t>Plošná úprava terénu v zemině tř. 1 až 4 s urovnáním povrchu bez doplnění ornice souvislé plochy do 500 m2 při nerovnostech terénu přes 150 do 200 mm v rovině nebo na svahu do 1:5</t>
  </si>
  <si>
    <t>2131816802</t>
  </si>
  <si>
    <t>"úprava a vyrovnání terénu v oblasti zelených ploch v úseku dl. 200 m (po provedení zpětných zásypů)</t>
  </si>
  <si>
    <t>150*0,4</t>
  </si>
  <si>
    <t>-1569964774</t>
  </si>
  <si>
    <t>"osetí travním semenem v oblasti zelených ploch - v úseku dl. 150 m</t>
  </si>
  <si>
    <t>32359145</t>
  </si>
  <si>
    <t>60*0,035 'Přepočtené koeficientem množství</t>
  </si>
  <si>
    <t>-787957730</t>
  </si>
  <si>
    <t>"znovurozprostření ornice - v oblasti nezpevněných povrchů v úseku dl. 150 m</t>
  </si>
  <si>
    <t>"tl. vrstvy 20 cm (bude použita ornice ze skrývky)</t>
  </si>
  <si>
    <t>278562586</t>
  </si>
  <si>
    <t>"úprava zelené plochy - v úseku dl. 150 mm</t>
  </si>
  <si>
    <t>-476732992</t>
  </si>
  <si>
    <t>-2004585428</t>
  </si>
  <si>
    <t>herbicid totální systémový neselektivní, bal. 1 l</t>
  </si>
  <si>
    <t>615675394</t>
  </si>
  <si>
    <t>60*0,003 'Přepočtené koeficientem množství</t>
  </si>
  <si>
    <t>566901232.1</t>
  </si>
  <si>
    <t>Vyspravení podkladu po překopech inženýrských sítí plochy přes 15 m2 s rozprostřením a zhutněním štěrkodrtí tl. 180 mm</t>
  </si>
  <si>
    <t>527290921</t>
  </si>
  <si>
    <t>Poznámka k položce:
- štěrkodrť frakce 0/32 mm
- vrstva dle ČSN 73 6126
- hutnění na Edef,2 min. 70 MPa</t>
  </si>
  <si>
    <t>"oprava konstrukce živičné vozovky místních komunikací (vč. sjezdů)</t>
  </si>
  <si>
    <t>"v oblasti trasy přípojky NN</t>
  </si>
  <si>
    <t>566901244</t>
  </si>
  <si>
    <t>Vyspravení podkladu po překopech inženýrských sítí plochy přes 15 m2 s rozprostřením a zhutněním kamenivem hrubým drceným tl. 250 mm</t>
  </si>
  <si>
    <t>-270925628</t>
  </si>
  <si>
    <t>Poznámka k položce:
- drcené kamenivo frakce 32/63 mm
- vrstva dle ČSN 73 6126
- hutnění na Edef,2 min. 120 MPa</t>
  </si>
  <si>
    <t>572341111</t>
  </si>
  <si>
    <t>Vyspravení krytu komunikací po překopech inženýrských sítí plochy přes 15 m2 asfaltovým betonem ACO (AB), po zhutnění tl. přes 30 do 50 mm</t>
  </si>
  <si>
    <t>-1181813415</t>
  </si>
  <si>
    <t>Poznámka k položce:
- směs pro asfaltový beton vrstva obrusná ACO 11 pojivo 50/70 do 11 mm
- vrstva dle ČSN 73 6121</t>
  </si>
  <si>
    <t>572341112</t>
  </si>
  <si>
    <t>Vyspravení krytu komunikací po překopech inženýrských sítí plochy přes 15 m2 asfaltovým betonem ACO (AB), po zhutnění tl. přes 50 do 70 mm</t>
  </si>
  <si>
    <t>-1931319308</t>
  </si>
  <si>
    <t>Poznámka k položce:
- směs pro asfaltový beton vrstva ložní ACL 16 S+ pojivo 50/70 do 16 mm
- vrstva dle ČSN 73 6121</t>
  </si>
  <si>
    <t>573191111</t>
  </si>
  <si>
    <t>Postřik infiltrační kationaktivní emulzí v množství 1,00 kg/m2</t>
  </si>
  <si>
    <t>1432854695</t>
  </si>
  <si>
    <t>Poznámka k položce:
- vrstva dle ČSN 73 6129</t>
  </si>
  <si>
    <t>573231111</t>
  </si>
  <si>
    <t>Postřik spojovací PS bez posypu kamenivem ze silniční emulze, v množství 0,70 kg/m2</t>
  </si>
  <si>
    <t>-66770012</t>
  </si>
  <si>
    <t>998225111</t>
  </si>
  <si>
    <t>Přesun hmot pro komunikace s krytem z kameniva, monolitickým betonovým nebo živičným dopravní vzdálenost do 200 m jakékoliv délky objektu</t>
  </si>
  <si>
    <t>-1813251696</t>
  </si>
  <si>
    <t>O005.2</t>
  </si>
  <si>
    <t>Zkoušky hutnění v rozsahu dle ČSN 72 1006 - pláň v trase inženýrských sítí</t>
  </si>
  <si>
    <t>2074585327</t>
  </si>
  <si>
    <t>Poznámka k položce:
- zkoušky hutnění jednotlivých konstrukčních vrstev
- včetně dokumentace a vyhodnocení zatěžovacích zkoušek
- míra zhutnění na úrovni pláně (ověřená statickou zatěžovací zkouškou) musí odpovídat modulu přetvárnosti Edef,2 min. 30-45 MPa (chodník - sjezd)
- pokud původní zemina z výkopů nebude mít z hlediska zhutnitelnosti potřebné vlastnosti, nesmí být pro zpětné zásypy použita!</t>
  </si>
  <si>
    <t>"po záhozu a zhutnění výkopových rýh</t>
  </si>
  <si>
    <t>218*0,4</t>
  </si>
  <si>
    <t>109 - DSO-01.9 Přípojka vodovodní</t>
  </si>
  <si>
    <t>Vytyčení stávajících sítí před zahájením zemních prací je součástí So 03 – kanalizace, stoka A. Pasportizace objektů stávající zástavby je součástí So 03 – kanalizace, stoka A, A2. Přípojka je vedena v souběhu se stokou kanalizace A a A2 v oblasti nezpevněných povrchů.</t>
  </si>
  <si>
    <t>1140059567</t>
  </si>
  <si>
    <t>"skrývka ornice v oblasti nezpevněných ploch ve vrstvě tl. 20 cm</t>
  </si>
  <si>
    <t>200*0,5*0,2</t>
  </si>
  <si>
    <t>-1760189970</t>
  </si>
  <si>
    <t>"výkopová rýha š. 50 cm, do hl. 1,1 m (po provedení skrývky ornice)</t>
  </si>
  <si>
    <t>0,5*1,0*261,9*0,1</t>
  </si>
  <si>
    <t>1072413977</t>
  </si>
  <si>
    <t>"délka přípojky 261,9 m</t>
  </si>
  <si>
    <t>"výkopová rýha š. 50 cm, do hl. 1,1 m (po provedení skrývky ornice - hor. 2 - 30%)</t>
  </si>
  <si>
    <t>0,5*1,0*261,9*0,3</t>
  </si>
  <si>
    <t>-2006378681</t>
  </si>
  <si>
    <t>"výkopová rýha š. 50 cm, do hl. 1,1 m (po provedení skrývky ornice - hor. 3 - 70%)</t>
  </si>
  <si>
    <t>0,5*1,0*261,9*0,7</t>
  </si>
  <si>
    <t>1573231908</t>
  </si>
  <si>
    <t>91,665</t>
  </si>
  <si>
    <t>-551131205</t>
  </si>
  <si>
    <t>39,285   "hornina tř. 2"</t>
  </si>
  <si>
    <t>91,665   "hornina tř. 3"</t>
  </si>
  <si>
    <t>1085838859</t>
  </si>
  <si>
    <t>-326858893</t>
  </si>
  <si>
    <t>261,9*0,1   "zemina pro obsyp potrubí - třídění"</t>
  </si>
  <si>
    <t>52,051   "zemina pro zpětný zásyp"</t>
  </si>
  <si>
    <t>"odvoz výkopku z mezideponie k obsypu potrubí a zpětným zásypům</t>
  </si>
  <si>
    <t>78,241</t>
  </si>
  <si>
    <t>-529696086</t>
  </si>
  <si>
    <t>"přípojka - celková délka 261,9 m</t>
  </si>
  <si>
    <t>39,285+91,665   "celkový objem výkopku"</t>
  </si>
  <si>
    <t>-261,9*0,1   "odpočet obsypu potrubí tříděnou zeminou</t>
  </si>
  <si>
    <t>-52,051   "odpočet zeminy pro zpětný zásyp"</t>
  </si>
  <si>
    <t>26825570</t>
  </si>
  <si>
    <t>"naložení výkopku na mezideponii pro odvoz k obsypu potrubí a zpětným zásypům</t>
  </si>
  <si>
    <t>-969015444</t>
  </si>
  <si>
    <t>20,0   "uložení ornice na mezideponii"</t>
  </si>
  <si>
    <t>78,241   "uložení výkopku na mezideponii"</t>
  </si>
  <si>
    <t>52,709   "uložení výkopku na skládku"</t>
  </si>
  <si>
    <t>-732951065</t>
  </si>
  <si>
    <t>"zpětný zásyp původní zeminou po vrstvách 20 cm se zhutněním na 93-95% PS (do úrovně původního terénu - pod ornici)</t>
  </si>
  <si>
    <t>-261,9*0,2   "odpočet podsypu a obsypu potrubí pískem</t>
  </si>
  <si>
    <t>-PI*0,02*0,02*261,9   "vytlačená kubatura potrubím"</t>
  </si>
  <si>
    <t>-1382341636</t>
  </si>
  <si>
    <t>"podsyp a obsyp - písek frakce 0-4 mm (0,2 m3/m)</t>
  </si>
  <si>
    <t>261,9*0,2</t>
  </si>
  <si>
    <t>1699425364</t>
  </si>
  <si>
    <t>52,38*1,8 'Přepočtené koeficientem množství</t>
  </si>
  <si>
    <t>-1489107794</t>
  </si>
  <si>
    <t>"obsyp tříděnou zeminou (0,1 m3/m)</t>
  </si>
  <si>
    <t>261,9*0,1</t>
  </si>
  <si>
    <t>175111109</t>
  </si>
  <si>
    <t>Obsypání potrubí ručně sypaninou z vhodných hornin tř. 1 až 4 nebo materiálem připraveným podél výkopu ve vzdálenosti do 3 m od jeho kraje, pro jakoukoliv hloubku výkopu a míru zhutnění Příplatek k ceně za prohození sypaniny</t>
  </si>
  <si>
    <t>-1668004181</t>
  </si>
  <si>
    <t>-1156725218</t>
  </si>
  <si>
    <t>"úprava dna výkopové rýhy</t>
  </si>
  <si>
    <t>0,5*261,9</t>
  </si>
  <si>
    <t>780769729</t>
  </si>
  <si>
    <t>200*0,5</t>
  </si>
  <si>
    <t>526019515</t>
  </si>
  <si>
    <t>"osetí travním semenem v oblasti zelených ploch - v úseku dl. 200 m</t>
  </si>
  <si>
    <t>-1237203781</t>
  </si>
  <si>
    <t>100*0,035 'Přepočtené koeficientem množství</t>
  </si>
  <si>
    <t>1669005163</t>
  </si>
  <si>
    <t>"znovurozprostření ornice - v oblasti nezpevněných povrchů v úseku dl. 200 m</t>
  </si>
  <si>
    <t>-150458360</t>
  </si>
  <si>
    <t>"úprava zelené plochy - v úseku dl. 200 mm</t>
  </si>
  <si>
    <t>65220674</t>
  </si>
  <si>
    <t>-420176382</t>
  </si>
  <si>
    <t>1586579115</t>
  </si>
  <si>
    <t>100*0,003 'Přepočtené koeficientem množství</t>
  </si>
  <si>
    <t>871171141</t>
  </si>
  <si>
    <t>Montáž vodovodního potrubí z plastů v otevřeném výkopu z polyetylenu PE 100 svařovaných na tupo SDR 11/PN16 D 40 x 3,7 mm</t>
  </si>
  <si>
    <t>-2111493260</t>
  </si>
  <si>
    <t>Poznámka k položce:
- uložení potrubí dle pokynů výrobce</t>
  </si>
  <si>
    <t>"přípojka vodovodu pro ČOV</t>
  </si>
  <si>
    <t>261,9</t>
  </si>
  <si>
    <t>286131110</t>
  </si>
  <si>
    <t>potrubí vodovodní PE100 PN16 SDR11 6 m, 100 m, 40 x 3,7 mm</t>
  </si>
  <si>
    <t>-595335444</t>
  </si>
  <si>
    <t>261,9*1,1 'Přepočtené koeficientem množství</t>
  </si>
  <si>
    <t>891181112</t>
  </si>
  <si>
    <t>Montáž vodovodních armatur na potrubí šoupátek nebo klapek uzavíracích v otevřeném výkopu nebo v šachtách s osazením zemní soupravy (bez poklopů) DN 40</t>
  </si>
  <si>
    <t>-1381172456</t>
  </si>
  <si>
    <t>1   "DN 32-5/4"</t>
  </si>
  <si>
    <t>280000103216</t>
  </si>
  <si>
    <t>VODA Šoupátka domovních přípojek ŠOUPÁTKO ISO DOMOVNÍ PŘÍPOJKY "32-5/4"""</t>
  </si>
  <si>
    <t>-1931514142</t>
  </si>
  <si>
    <t>960113018004</t>
  </si>
  <si>
    <t>VO+KA+PL Zemní soupravy domovních přípojek "SOUPRAVA ZEMNÍ TELESKOPICKÁ DOM. ŠOUPÁTKA-1,3-1,8 DN 3/4""-2"" (1,3-1,8m)"</t>
  </si>
  <si>
    <t>366549206</t>
  </si>
  <si>
    <t>Poznámka k položce:
- včetně plovoucího poklopu</t>
  </si>
  <si>
    <t>891249111</t>
  </si>
  <si>
    <t>Montáž vodovodních armatur na potrubí navrtávacích pasů s ventilem Jt 1 MPa, na potrubí z trub litinových, ocelových nebo plastických hmot DN 80</t>
  </si>
  <si>
    <t>-918665546</t>
  </si>
  <si>
    <t>1   "90-5/4"</t>
  </si>
  <si>
    <t>525009005416</t>
  </si>
  <si>
    <t>VODA+KANAL Navrtávací pasy PAS NAVRTÁVACÍ HAKU 90-5/4''</t>
  </si>
  <si>
    <t>-1365564641</t>
  </si>
  <si>
    <t>892233122</t>
  </si>
  <si>
    <t>Proplach a dezinfekce vodovodního potrubí DN od 40 do 70</t>
  </si>
  <si>
    <t>-1995138971</t>
  </si>
  <si>
    <t>261,9   "D 40 x 3,7 mm"</t>
  </si>
  <si>
    <t>892241111</t>
  </si>
  <si>
    <t>Tlakové zkoušky vodou na potrubí DN do 80</t>
  </si>
  <si>
    <t>1781466626</t>
  </si>
  <si>
    <t>899721111</t>
  </si>
  <si>
    <t>Signalizační vodič na potrubí PVC DN do 150 mm</t>
  </si>
  <si>
    <t>-1287220564</t>
  </si>
  <si>
    <t>899722113</t>
  </si>
  <si>
    <t>Krytí potrubí z plastů výstražnou fólií z PVC šířky 34cm</t>
  </si>
  <si>
    <t>-1562013290</t>
  </si>
  <si>
    <t>"modrá PVC fólie</t>
  </si>
  <si>
    <t>998276101</t>
  </si>
  <si>
    <t>Přesun hmot pro trubní vedení hloubené z trub z plastických hmot nebo sklolaminátových pro vodovody nebo kanalizace v otevřeném výkopu dopravní vzdálenost do 15 m</t>
  </si>
  <si>
    <t>-924720033</t>
  </si>
  <si>
    <t>722260923</t>
  </si>
  <si>
    <t>Oprava vodoměrů zpětná montáž vodoměrů závitových do potrubí z trubek ocelových G 1</t>
  </si>
  <si>
    <t>-524626572</t>
  </si>
  <si>
    <t>"v objektu ČOV</t>
  </si>
  <si>
    <t>388214600</t>
  </si>
  <si>
    <t>vodoměr domovní na studenou užitkovou vodu L165 G1 Q 2,5-BE PB</t>
  </si>
  <si>
    <t>-2067220335</t>
  </si>
  <si>
    <t>722270102</t>
  </si>
  <si>
    <t>Vodoměrové sestavy závitové G 1</t>
  </si>
  <si>
    <t>656923246</t>
  </si>
  <si>
    <t>Poznámka k položce:
Vodoměrná sestava obsahuje:
- kulový uzávěr 1"   - 2 ks
- zpětný ventil  1“	- 1 ks</t>
  </si>
  <si>
    <t>-1293187040</t>
  </si>
  <si>
    <t>92384256</t>
  </si>
  <si>
    <t>261,9*0,5</t>
  </si>
  <si>
    <t>O006.1</t>
  </si>
  <si>
    <t>Zaměření skutečného provedení stavby - trasa vodovodní přípojky</t>
  </si>
  <si>
    <t>784837152</t>
  </si>
  <si>
    <t>110 - DSO-01.10 Propojovací potrubí a výtokový objekt</t>
  </si>
  <si>
    <t xml:space="preserve">DSO 01.10 řeší obtokové a odpadní potrubí z ČOV. V rámci DSO-01.5 bude provedena skrývka ornice, odtěžení původních hlinitých a dalších vrstev až na úroveň dna stavební jámy (cca -2,85 pod úrovní původního terénu). UT na úrovni ČOV je cca 1 m nad úrovní terénu původního. </t>
  </si>
  <si>
    <t>-1503900950</t>
  </si>
  <si>
    <t>"lože a obsyp kanalizačního obtokového a odpadního potrubí pískem</t>
  </si>
  <si>
    <t>"celková délka 18,0 m (0,4 m3/m)</t>
  </si>
  <si>
    <t>18,0*0,4</t>
  </si>
  <si>
    <t>1272471300</t>
  </si>
  <si>
    <t>7,2*1,8 'Přepočtené koeficientem množství</t>
  </si>
  <si>
    <t>452218010</t>
  </si>
  <si>
    <t>Zajišťovací práh z upraveného lomového kamene na dně a ve svahu melioračních kanálů, s patkami nebo bez patek s dlažbovitou úpravou viditelných ploch na sucho</t>
  </si>
  <si>
    <t>-1744408059</t>
  </si>
  <si>
    <t>Poznámka k položce:
- lomový kámen 63/105 mm</t>
  </si>
  <si>
    <t>"dno vodoteče v místě vtoku</t>
  </si>
  <si>
    <t>452321171.1</t>
  </si>
  <si>
    <t>Podkladní a zajišťovací konstrukce z betonu železového v otevřeném výkopu desky pod potrubí, stoky a drobné objekty z betonu tř. C 30/37</t>
  </si>
  <si>
    <t>1893137074</t>
  </si>
  <si>
    <t>Poznámka k položce:
- beton C 30/37 XA2, XC1</t>
  </si>
  <si>
    <t>"vtokový objekt - základy a deska</t>
  </si>
  <si>
    <t>"základ</t>
  </si>
  <si>
    <t>1,35*3*0,3*0,7</t>
  </si>
  <si>
    <t>1,35*0,3*0,8</t>
  </si>
  <si>
    <t>"dno (deska)</t>
  </si>
  <si>
    <t>(0,983*1,7*0,5*2+0,35*1,7)*0,2</t>
  </si>
  <si>
    <t>452351101</t>
  </si>
  <si>
    <t>Bednění podkladních a zajišťovacích konstrukcí v otevřeném výkopu desek nebo sedlových loží pod potrubí, stoky a drobné objekty</t>
  </si>
  <si>
    <t>-2121818909</t>
  </si>
  <si>
    <t>(1,35+1,95)*2*0,9   "venkovní strana"</t>
  </si>
  <si>
    <t>(0,65+1,25)*2*0,9   "vnitřní strana"</t>
  </si>
  <si>
    <t>(1,35+1,95)*2*0,3   "deska po obvodu"</t>
  </si>
  <si>
    <t>465511228</t>
  </si>
  <si>
    <t>Dlažba z lomového kamene lomařsky upraveného vodorovná nebo ve sklonu na sucho, s vyklínováním spár kamenem nebo s vyplněním spár pískem tl. 250 mm</t>
  </si>
  <si>
    <t>-764918083</t>
  </si>
  <si>
    <t>"volné plochy podél stěn vtokového objektu</t>
  </si>
  <si>
    <t>1,95*0,45*2</t>
  </si>
  <si>
    <t>465511511</t>
  </si>
  <si>
    <t>Dlažba z lomového kamene upraveného vodorovná nebo plocha ve sklonu do 1:2 s dodáním hmot do malty MC 10, s vyplněním spár maltou MC 10 a s vyspárováním maltou MCS v ploše do 20 m2, tl. 200 mm</t>
  </si>
  <si>
    <t>-1547493794</t>
  </si>
  <si>
    <t>"vnitřní část výtokového objektu</t>
  </si>
  <si>
    <t>1,7*0,65</t>
  </si>
  <si>
    <t>871350410</t>
  </si>
  <si>
    <t>Montáž kanalizačního potrubí z plastů z polypropylenu PP korugovaného SN 10 DN 200</t>
  </si>
  <si>
    <t>2093350683</t>
  </si>
  <si>
    <t>"obtokové a odpadní potrubí z ČOV (potrubí končí výustním objektem na svahu Tehovského potoka)</t>
  </si>
  <si>
    <t>286147200</t>
  </si>
  <si>
    <t>trubka kanalizační žebrovaná PP vnitřní průměr 200mm, dl. 2m</t>
  </si>
  <si>
    <t>1994286313</t>
  </si>
  <si>
    <t>18,0/2,0*1,05</t>
  </si>
  <si>
    <t>891355111</t>
  </si>
  <si>
    <t>Montáž vodovodních armatur na potrubí koncových klapek (žabích) hrdlových DN 200</t>
  </si>
  <si>
    <t>1294751341</t>
  </si>
  <si>
    <t>422840180</t>
  </si>
  <si>
    <t>klapka zpětná koncová litinová L55 067 601 DN200</t>
  </si>
  <si>
    <t>-269700857</t>
  </si>
  <si>
    <t>894302162</t>
  </si>
  <si>
    <t>Ostatní konstrukce na trubním vedení ze železového betonu stěny šachet tloušťky přes 200 mm ze železového betonu se zvýšenými nároky na prostředí tř. C 30/37</t>
  </si>
  <si>
    <t>-460649048</t>
  </si>
  <si>
    <t>Poznámka k položce:
- beton C 30/37 XA2, XC1
- před betonáží zadní stěny bude osazeno odpadní potrubí z ČOV DN 200 (viz výpis prostupů P24)</t>
  </si>
  <si>
    <t>"zadní stěna</t>
  </si>
  <si>
    <t>1,33*1,55*0,25</t>
  </si>
  <si>
    <t>"boční stěny</t>
  </si>
  <si>
    <t>1,7*1,55*0,5*2*0,25</t>
  </si>
  <si>
    <t>894502201</t>
  </si>
  <si>
    <t>Bednění konstrukcí na trubním vedení stěn šachet pravoúhlých nebo čtyř a vícehranných oboustranné</t>
  </si>
  <si>
    <t>-84862679</t>
  </si>
  <si>
    <t>"venkovní strana</t>
  </si>
  <si>
    <t>(1,33+0,3*2)*1,65</t>
  </si>
  <si>
    <t>(1,65+0,25)*1,7*0,5*2</t>
  </si>
  <si>
    <t>0,75*1,65</t>
  </si>
  <si>
    <t>894608112</t>
  </si>
  <si>
    <t>Výztuž šachet z betonářské oceli 10 505 (R) nebo BSt 500</t>
  </si>
  <si>
    <t>1217980341</t>
  </si>
  <si>
    <t>"výztuž dna a stěn dle výpisu výztuže (výkres č. D.1.2.8)</t>
  </si>
  <si>
    <t>35,5*0,001*1,05</t>
  </si>
  <si>
    <t>894608211</t>
  </si>
  <si>
    <t>Výztuž šachet ze svařovaných sítí typu Kari</t>
  </si>
  <si>
    <t>-162554356</t>
  </si>
  <si>
    <t>"ocelová síť R6 mm, oka 100 x 100 mm</t>
  </si>
  <si>
    <t>"prostřih, ztratné 15%</t>
  </si>
  <si>
    <t>85,2*0,001*1,15</t>
  </si>
  <si>
    <t>894812415</t>
  </si>
  <si>
    <t>Revizní a čistící šachta z polypropylenu PP pro hladké trouby [např. systém KG] DN 1000 šachtové dno (DN šachty / DN trubního vedení) DN 1000/200 průtočné 15 st., 30 st., 45 st., 90 st.</t>
  </si>
  <si>
    <t>1449421571</t>
  </si>
  <si>
    <t>"šachta Š1 (hl. 1,3 m) - odpad přečištěné vody z ČOV</t>
  </si>
  <si>
    <t>"šachta Š2 (hl. 1,4 m) - měření na odtoku z ČOV (Parshalův žlab a ultrazvuková sonda - dodávka technologie pol. 25)</t>
  </si>
  <si>
    <t>"šachta Š3 (hl. 1,4 m) - lomová</t>
  </si>
  <si>
    <t>894812435</t>
  </si>
  <si>
    <t>Revizní a čistící šachta z polypropylenu PP pro hladké trouby [např. systém KG] DN 1000 šachtová skruž, světlé hloubky 625 mm</t>
  </si>
  <si>
    <t>-918990372</t>
  </si>
  <si>
    <t>1   "dl. cca 0,6 m"</t>
  </si>
  <si>
    <t>894812436</t>
  </si>
  <si>
    <t>Revizní a čistící šachta z polypropylenu PP pro hladké trouby [např. systém KG] DN 1000 šachtová skruž, světlé hloubky 750 mm</t>
  </si>
  <si>
    <t>-822718881</t>
  </si>
  <si>
    <t>1   "dl. cca 0,7 m"</t>
  </si>
  <si>
    <t>894812439</t>
  </si>
  <si>
    <t>Revizní a čistící šachta z polypropylenu PP pro hladké trouby [např. systém KG] DN 1000 Příplatek k cenám 2431 - 2438 za uříznutí šachtové skruže</t>
  </si>
  <si>
    <t>1925228901</t>
  </si>
  <si>
    <t>894812451</t>
  </si>
  <si>
    <t>Revizní a čistící šachta z polypropylenu PP pro hladké trouby [např. systém KG] DN 1000 poklop (mříž) litinový s přechodovým konusem a betonovým prstencem, pro zatížení do 1,5 t</t>
  </si>
  <si>
    <t>-754740940</t>
  </si>
  <si>
    <t>286614970</t>
  </si>
  <si>
    <t>žebřík šachtový L=1,63 vč.příslušenství</t>
  </si>
  <si>
    <t>-1243783176</t>
  </si>
  <si>
    <t>286614980</t>
  </si>
  <si>
    <t>náhradní set žebříku šachtového</t>
  </si>
  <si>
    <t>1443928885</t>
  </si>
  <si>
    <t>-1327108224</t>
  </si>
  <si>
    <t>002 - SO 02 Účelová komunikace</t>
  </si>
  <si>
    <t>Nezpevněná krajnice oboustranná v š. 0,4 m je součástí podkladních ŠD vrstev.</t>
  </si>
  <si>
    <t>120001101</t>
  </si>
  <si>
    <t>Příplatek k cenám vykopávek za ztížení vykopávky v blízkosti podzemního vedení nebo výbušnin v horninách jakékoliv třídy</t>
  </si>
  <si>
    <t>319439670</t>
  </si>
  <si>
    <t>"ztížené vykopávky s ohledem na existeni podzemních inženýrských sítí</t>
  </si>
  <si>
    <t>"při výkopu rýh pro podélnou jednostrannou drenáž - 0,07 m3/m - 10% z celkového objemu</t>
  </si>
  <si>
    <t>128*0,07*0,1</t>
  </si>
  <si>
    <t>"při odkopávkách pro těleso komunikace - 5% z celkového objemu</t>
  </si>
  <si>
    <t>172,5*0,05</t>
  </si>
  <si>
    <t>121101103</t>
  </si>
  <si>
    <t>Sejmutí ornice nebo lesní půdy s vodorovným přemístěním na hromady v místě upotřebení nebo na dočasné či trvalé skládky se složením, na vzdálenost přes 100 do 250 m</t>
  </si>
  <si>
    <t>1313704536</t>
  </si>
  <si>
    <t>"skrývka ornice v tl. 20 cm (uskladnění na okolních pozemcích)</t>
  </si>
  <si>
    <t>900*0,2</t>
  </si>
  <si>
    <t>122202202</t>
  </si>
  <si>
    <t>Odkopávky a prokopávky nezapažené pro silnice s přemístěním výkopku v příčných profilech na vzdálenost do 15 m nebo s naložením na dopravní prostředek v hornině tř. 3 přes 100 do 1 000 m3</t>
  </si>
  <si>
    <t>-2007220346</t>
  </si>
  <si>
    <t>"dotěžení na úroveň pláně v průměrné tl. 25 cm</t>
  </si>
  <si>
    <t>(568+122)*0,25</t>
  </si>
  <si>
    <t xml:space="preserve">"výměna nevhodného podloží - dotěžení na úroveň parapláně  v prům. tl. 20 cm </t>
  </si>
  <si>
    <t>(95,34+595,2)*0,2</t>
  </si>
  <si>
    <t>122202209</t>
  </si>
  <si>
    <t>Odkopávky a prokopávky nezapažené pro silnice s přemístěním výkopku v příčných profilech na vzdálenost do 15 m nebo s naložením na dopravní prostředek v hornině tř. 3 Příplatek k cenám za lepivost horniny tř. 3</t>
  </si>
  <si>
    <t>-389665566</t>
  </si>
  <si>
    <t>"předpoklad lepivosti 50% dle pol. kód 12220 2202</t>
  </si>
  <si>
    <t>(172,5+138,108)*0,5</t>
  </si>
  <si>
    <t>669289576</t>
  </si>
  <si>
    <t>"výkop rýh pro podélnou jednostrannou drenáž - 0,07 m3/m (výkop od úrovně parapláně)</t>
  </si>
  <si>
    <t>128*0,07</t>
  </si>
  <si>
    <t>-2062402398</t>
  </si>
  <si>
    <t>"předpoklad lepivosti 50% dle pol. kód 13220 1101</t>
  </si>
  <si>
    <t>8,96*0,5</t>
  </si>
  <si>
    <t>1225402576</t>
  </si>
  <si>
    <t>"přemístění výkopku z odtěženého podloží k rozprostření na okolních pozemcích</t>
  </si>
  <si>
    <t>138,101</t>
  </si>
  <si>
    <t>-1859233449</t>
  </si>
  <si>
    <t>172,5   "výkopek z odkopávek"</t>
  </si>
  <si>
    <t>8,96   "výkopek z rýh š. do 60 cm"</t>
  </si>
  <si>
    <t>305968307</t>
  </si>
  <si>
    <t>"nakládka přebytečného výkopku k odvozu na skládku</t>
  </si>
  <si>
    <t>172,5   "výkopek z odkopávek pro silnici"</t>
  </si>
  <si>
    <t>854734729</t>
  </si>
  <si>
    <t>"uložení ornice na mezideponii</t>
  </si>
  <si>
    <t>180</t>
  </si>
  <si>
    <t>"uložení přebytečného výkopku na skládku</t>
  </si>
  <si>
    <t>171201211</t>
  </si>
  <si>
    <t>Uložení sypaniny poplatek za uložení sypaniny na skládce (skládkovné)</t>
  </si>
  <si>
    <t>-495263386</t>
  </si>
  <si>
    <t>"objemová hmotnost zeminy 1,6 t/m3</t>
  </si>
  <si>
    <t>(172,5+8,96)*1,6</t>
  </si>
  <si>
    <t>1742001.R</t>
  </si>
  <si>
    <t>Roprostření sypaniny bez zhutnění</t>
  </si>
  <si>
    <t>829707626</t>
  </si>
  <si>
    <t>"rozprostření výkopku z odtěženého podloží na okolních pozemcích</t>
  </si>
  <si>
    <t>932453453</t>
  </si>
  <si>
    <t>Poznámka k položce:
- zhutnění pláně chodníku na Edef,2 min = 30 MPa</t>
  </si>
  <si>
    <t>"úprava parapláně pod komunikaci (hutnění na Edef,2 = min. 30 MPa)</t>
  </si>
  <si>
    <t>595,2   "konstrukce mimo areál ČOV"</t>
  </si>
  <si>
    <t>95,34   "konstrukce v areálu ČOV"</t>
  </si>
  <si>
    <t>181301105</t>
  </si>
  <si>
    <t>Rozprostření a urovnání ornice v rovině nebo ve svahu sklonu do 1:5 při souvislé ploše do 500 m2, tl. vrstvy přes 250 do 300 mm</t>
  </si>
  <si>
    <t>-31426908</t>
  </si>
  <si>
    <t>138,101/0,3</t>
  </si>
  <si>
    <t>212752311.2</t>
  </si>
  <si>
    <t>Trativody z drenážních trubek se zřízením štěrkopískového lože pod trubky a s jejich obsypem v průměrném celkovém množství do 0,15 m3/m v otevřeném výkopu z trubek plastových tuhých SN 8 DN 100</t>
  </si>
  <si>
    <t>64112963</t>
  </si>
  <si>
    <t>Poznámka k položce:
- dvouvrstvé potrubí HDPE (černá!!)
- průsakové roury budou dodány dle DIN 4262/1 čl. D.
- v obsypu z kameniva frakce 8/16 mm na vyrovnaném hlinitém podloží</t>
  </si>
  <si>
    <t>"podélný dren v obsypu</t>
  </si>
  <si>
    <t>564761111</t>
  </si>
  <si>
    <t>Podklad nebo kryt z kameniva hrubého drceného vel. 32-63 mm s rozprostřením a zhutněním, po zhutnění tl. 200 mm</t>
  </si>
  <si>
    <t>1165227776</t>
  </si>
  <si>
    <t>Poznámka k položce:
- vrstva dle ČSN 73 6126
- hutnění na Edef,2 min. 70 MPa</t>
  </si>
  <si>
    <t>"konstrukce vozovky mimo areál ČOV</t>
  </si>
  <si>
    <t>595,2</t>
  </si>
  <si>
    <t>"konstrukce vozovky v areálu ČOV</t>
  </si>
  <si>
    <t>95,34</t>
  </si>
  <si>
    <t>564831111</t>
  </si>
  <si>
    <t>Podklad ze štěrkodrti ŠD s rozprostřením a zhutněním, po zhutnění tl. 100 mm</t>
  </si>
  <si>
    <t>-1844911314</t>
  </si>
  <si>
    <t>Poznámka k položce:
- vrstva dle ČSN 73 6126
- štěrkodrť frakce 0/63 mm
- hutnění na Edef,2 min. 45 MPa</t>
  </si>
  <si>
    <t>-194479582</t>
  </si>
  <si>
    <t xml:space="preserve">"výměna nevhodného podloží v prům. tl. 20 cm </t>
  </si>
  <si>
    <t>95,34+595,2</t>
  </si>
  <si>
    <t>564921511</t>
  </si>
  <si>
    <t>Podklad nebo podsyp z R-materiálu s rozprostřením a zhutněním, po zhutnění tl. 60 mm</t>
  </si>
  <si>
    <t>295388091</t>
  </si>
  <si>
    <t>Poznámka k položce:
- recyklát asfaltový (živičný obrus)</t>
  </si>
  <si>
    <t>489,8</t>
  </si>
  <si>
    <t>78,2</t>
  </si>
  <si>
    <t>573452111</t>
  </si>
  <si>
    <t>Dvojitý nátěr DN s posypem kamenivem a se zaválcováním z emulze silniční, v množství 1,7 kg/m2</t>
  </si>
  <si>
    <t>-756062594</t>
  </si>
  <si>
    <t>Poznámka k položce:
- vrstva dle ČSN EN 12271, ČSN 73 6129</t>
  </si>
  <si>
    <t>577134111</t>
  </si>
  <si>
    <t>Asfaltový beton vrstva obrusná ACO 11 (ABS) s rozprostřením a se zhutněním z nemodifikovaného asfaltu v pruhu šířky do 3 m tř. I, po zhutnění tl. 40 mm</t>
  </si>
  <si>
    <t>1442817077</t>
  </si>
  <si>
    <t>Poznámka k položce:
- vrstva dle ČSN EN 13108 - 1</t>
  </si>
  <si>
    <t>8773514.R</t>
  </si>
  <si>
    <t>Zaústění podélného drenu volně ze svahu do potoka, stabilizace bet. blokem 0,3 m3</t>
  </si>
  <si>
    <t>-1242408</t>
  </si>
  <si>
    <t>"vyústění drenáže do Tehovského potoka</t>
  </si>
  <si>
    <t>635053075</t>
  </si>
  <si>
    <t>O001</t>
  </si>
  <si>
    <t>Vytýčení stávajících sítí před zahájením zemních prací</t>
  </si>
  <si>
    <t>1369843056</t>
  </si>
  <si>
    <t>"dle plochy oblasti - vytýčení pro oblast 1000 m2</t>
  </si>
  <si>
    <t>1000</t>
  </si>
  <si>
    <t>O004</t>
  </si>
  <si>
    <t>Zaměření skutečného provedení stavby</t>
  </si>
  <si>
    <t>-778306388</t>
  </si>
  <si>
    <t>"oblast o výměře 700 m2</t>
  </si>
  <si>
    <t>700</t>
  </si>
  <si>
    <t>O005</t>
  </si>
  <si>
    <t>Zkoušky hutnění v rozsahu dle ČSN 72 1006 - konstrukční vrstvy</t>
  </si>
  <si>
    <t>1519718297</t>
  </si>
  <si>
    <t>Poznámka k položce:
- zkoušky hutnění jednotlivých konstrukčních vrstev
- včetně dokumentace a vyhodnocení zatěžovacích zkoušek</t>
  </si>
  <si>
    <t>"konstrukce vozovky včetně pláně</t>
  </si>
  <si>
    <t>003 - SO 03 Kanalizace</t>
  </si>
  <si>
    <t>301 - Stoka A</t>
  </si>
  <si>
    <t>3011 - Stoka A - Kanalizace</t>
  </si>
  <si>
    <t>113106571</t>
  </si>
  <si>
    <t>Rozebrání dlažeb a dílců komunikací pro pěší, vozovek a ploch s přemístěním hmot na skládku na vzdálenost do 3 m nebo s naložením na dopravní prostředek vozovek a ploch, s jakoukoliv výplní spár v ploše jednotlivě přes 200 m2 ze zámkové dlažby s ložem z kameniva</t>
  </si>
  <si>
    <t>-552556609</t>
  </si>
  <si>
    <t>"demontáž zpevněných povrchů pro hlavní stoku - kryt chodníku</t>
  </si>
  <si>
    <t>"demontáž betonové zámkové dlažby chodníku š. cca 2 m (formát beaton)</t>
  </si>
  <si>
    <t>"v úseku 306,0 - 575,0 m</t>
  </si>
  <si>
    <t>536,6</t>
  </si>
  <si>
    <t>-308773585</t>
  </si>
  <si>
    <t>"podkladní konstrukce na bázi ŠD tl. 35 cm na š. výkopu 1 m + 2 x 0,5 m po stranách</t>
  </si>
  <si>
    <t>"v oblast hlavní stoky</t>
  </si>
  <si>
    <t>"v úseku 288,0 - 306,0 m a v oblasti sjezdů</t>
  </si>
  <si>
    <t>28,0*2,0</t>
  </si>
  <si>
    <t>"v úseku 575,0 - 663,8 m</t>
  </si>
  <si>
    <t>90,0*2,0</t>
  </si>
  <si>
    <t>"v oblasti veřejné části domovních přípojek - počet 20 ks</t>
  </si>
  <si>
    <t>632118376</t>
  </si>
  <si>
    <t>"asfaltový kryt vozovky v tl. 20 cm na š. výkopu 1 m + 2 x 0,5 m po stranách</t>
  </si>
  <si>
    <t>113107223</t>
  </si>
  <si>
    <t>Odstranění podkladů nebo krytů s přemístěním hmot na skládku na vzdálenost do 20 m nebo s naložením na dopravní prostředek v ploše jednotlivě přes 200 m2 z kameniva hrubého drceného, o tl. vrstvy přes 200 do 300 mm</t>
  </si>
  <si>
    <t>737758009</t>
  </si>
  <si>
    <t>"demontáž zpevněných povrchů - podkladní vrstvy pod bet. zámkovou dlažbou chodníku</t>
  </si>
  <si>
    <t>"podkladní konstrukce na bázi ŠD tl. 28 cm</t>
  </si>
  <si>
    <t>1345554189</t>
  </si>
  <si>
    <t>"skrývka ornice - v oblasti nezpevněných povrchů</t>
  </si>
  <si>
    <t>"úsek 0,00 - 288 m; tl. vrstvy 20 cm</t>
  </si>
  <si>
    <t>288*2,0*0,2</t>
  </si>
  <si>
    <t>1588663558</t>
  </si>
  <si>
    <t>"30% z celkového množství hloubených vykopávek s ohledem na existenci podzemních inženýrských sítí</t>
  </si>
  <si>
    <t>(109,185+1079,311)*0,3</t>
  </si>
  <si>
    <t>132101201</t>
  </si>
  <si>
    <t>Hloubení zapažených i nezapažených rýh šířky přes 600 do 2 000 mm s urovnáním dna do předepsaného profilu a spádu v horninách tř. 1 a 2 do 100 m3</t>
  </si>
  <si>
    <t>-1908795821</t>
  </si>
  <si>
    <t>"rýhy po provedení skrývky a odstranění zpevněných povrchů tj. od úrovně pláně - hor. 2 (20%)</t>
  </si>
  <si>
    <t>"domovní přípojky - veřejná část - počet 20 ks, celková délka 104,1 m, prům. hl. výkopu 1,5 m, š. výkopu 0,9 m</t>
  </si>
  <si>
    <t>"pro zjednodušení je protlak pod sil II/105 uvažován jako výkop v otevřené rýze (ale bez povrchů)</t>
  </si>
  <si>
    <t>(104,1*0,9*1,5-(114,0*0,2+114,0*0,35)*0,5)*0,2</t>
  </si>
  <si>
    <t>132101202</t>
  </si>
  <si>
    <t>Hloubení zapažených i nezapažených rýh šířky přes 600 do 2 000 mm s urovnáním dna do předepsaného profilu a spádu v horninách tř. 1 a 2 přes 100 do 1 000 m3</t>
  </si>
  <si>
    <t>-537870910</t>
  </si>
  <si>
    <t>"hlavní stoka - celková délka 663,8 m</t>
  </si>
  <si>
    <t>"rýhy š. 1,0 m do hloubky menší než 2,5 m</t>
  </si>
  <si>
    <t>"celkové množství výkopu rýh dle podélného řezu - 1298,4 m3</t>
  </si>
  <si>
    <t>(1298,4-(115,2+236,0*0,2+536,6*0,08+236,0*0,35+536,6*0,28)*0,5)*0,2</t>
  </si>
  <si>
    <t>132201201</t>
  </si>
  <si>
    <t>Hloubení zapažených i nezapažených rýh šířky přes 600 do 2 000 mm s urovnáním dna do předepsaného profilu a spádu v hornině tř. 3 do 100 m3</t>
  </si>
  <si>
    <t>-1563763050</t>
  </si>
  <si>
    <t>"rýhy po provedení skrývky a odstranění zpevněných povrchů tj. od úrovně pláně - hor. 3 (60%)</t>
  </si>
  <si>
    <t>(104,1*0,9*1,5-(114,0*0,2+114,0*0,35)*0,5)*0,6</t>
  </si>
  <si>
    <t>132201202</t>
  </si>
  <si>
    <t>Hloubení zapažených i nezapažených rýh šířky přes 600 do 2 000 mm s urovnáním dna do předepsaného profilu a spádu v hornině tř. 3 přes 100 do 1 000 m3</t>
  </si>
  <si>
    <t>339988021</t>
  </si>
  <si>
    <t>(1298,4-(115,2+236,0*0,2+536,6*0,08+236,0*0,35+536,6*0,28)*0,5)*0,6</t>
  </si>
  <si>
    <t>132201209</t>
  </si>
  <si>
    <t>Hloubení zapažených i nezapažených rýh šířky přes 600 do 2 000 mm s urovnáním dna do předepsaného profilu a spádu v hornině tř. 3 Příplatek k cenám za lepivost horniny tř. 3</t>
  </si>
  <si>
    <t>837154284</t>
  </si>
  <si>
    <t>"předpoklad lepivosti 50% dle pol. č. 13220 1201</t>
  </si>
  <si>
    <t>65,511*0,5   " dle pol. č. 13220 1201"</t>
  </si>
  <si>
    <t>647,587*0,5   " dle pol. č. 13220 1202"</t>
  </si>
  <si>
    <t>132301201</t>
  </si>
  <si>
    <t>Hloubení zapažených i nezapažených rýh šířky přes 600 do 2 000 mm s urovnáním dna do předepsaného profilu a spádu v hornině tř. 4 do 100 m3</t>
  </si>
  <si>
    <t>708291825</t>
  </si>
  <si>
    <t>"rýhy po provedení skrývky a odstranění zpevněných povrchů tj. od úrovně pláně - hor. 4 (20%)</t>
  </si>
  <si>
    <t>132301202</t>
  </si>
  <si>
    <t>Hloubení zapažených i nezapažených rýh šířky přes 600 do 2 000 mm s urovnáním dna do předepsaného profilu a spádu v hornině tř. 4 přes 100 do 1 000 m3</t>
  </si>
  <si>
    <t>-1831093001</t>
  </si>
  <si>
    <t>132301209</t>
  </si>
  <si>
    <t>Hloubení zapažených i nezapažených rýh šířky přes 600 do 2 000 mm s urovnáním dna do předepsaného profilu a spádu v hornině tř. 4 Příplatek k cenám za lepivost horniny tř. 4</t>
  </si>
  <si>
    <t>27242611</t>
  </si>
  <si>
    <t>"předpoklad lepivosti 50%</t>
  </si>
  <si>
    <t>21,837*0,5   " dle pol. č. 13230 1201"</t>
  </si>
  <si>
    <t>215,862*0,5   " dle pol. č. 13230 1202"</t>
  </si>
  <si>
    <t>151101101</t>
  </si>
  <si>
    <t>Zřízení pažení a rozepření stěn rýh pro podzemní vedení pro všechny šířky rýhy příložné pro jakoukoliv mezerovitost, hloubky do 2 m</t>
  </si>
  <si>
    <t>2008754640</t>
  </si>
  <si>
    <t>"se zohledněním odpočtu na odtěžené zpevněné povrchy podél výkopové rýhy až na pláň</t>
  </si>
  <si>
    <t>2473,1-300</t>
  </si>
  <si>
    <t>"domovní přípojky - veřejná část - 20 ks, celková délka 104,1 m</t>
  </si>
  <si>
    <t>104,1*1,5*2</t>
  </si>
  <si>
    <t>151101111</t>
  </si>
  <si>
    <t>Odstranění pažení a rozepření stěn rýh pro podzemní vedení s uložením materiálu na vzdálenost do 3 m od kraje výkopu příložné, hloubky do 2 m</t>
  </si>
  <si>
    <t>1442414900</t>
  </si>
  <si>
    <t>-1528853593</t>
  </si>
  <si>
    <t>21,837+215,862*0,5   "hornina tř. 2"</t>
  </si>
  <si>
    <t>65,511+647,587*0,5   "hornina tř. 3"</t>
  </si>
  <si>
    <t>21,837+215,862*0,5   "hornina tř. 4"</t>
  </si>
  <si>
    <t>6178080</t>
  </si>
  <si>
    <t>"odvoz skryté ornice na deponii ve vzdálenosti 600 m</t>
  </si>
  <si>
    <t>115,2</t>
  </si>
  <si>
    <t>"odvoz ornice z deponie - převoz ke zpětnému rozprostření</t>
  </si>
  <si>
    <t>-325024969</t>
  </si>
  <si>
    <t>661,117</t>
  </si>
  <si>
    <t>75,873</t>
  </si>
  <si>
    <t>736,99</t>
  </si>
  <si>
    <t>2103933272</t>
  </si>
  <si>
    <t>215,862*2+647,587   "celkový objem výkopku"</t>
  </si>
  <si>
    <t>-661,117   "odpočet zeminy pro zpětný zásyp"</t>
  </si>
  <si>
    <t>21,837*2+65,511   "celkový objem výkopku"</t>
  </si>
  <si>
    <t>-75,873   "odpočet zeminy pro zpětný zásyp"</t>
  </si>
  <si>
    <t>-684836985</t>
  </si>
  <si>
    <t>"naložení skryté ornice - pro převoz na deponii</t>
  </si>
  <si>
    <t>"naložení ornice na deponii - pro převoz ke zpětnému rozprostření</t>
  </si>
  <si>
    <t>-1268938431</t>
  </si>
  <si>
    <t>-1860107201</t>
  </si>
  <si>
    <t>736,99   "uložení výkopku na mezideponii"</t>
  </si>
  <si>
    <t>451,506   "uložení výkopku na skládku"</t>
  </si>
  <si>
    <t>-1298918348</t>
  </si>
  <si>
    <t>451,506*1,6</t>
  </si>
  <si>
    <t>702754511</t>
  </si>
  <si>
    <t>"zásyp původní tříděnou zeminou do úrovně pláně, po vrstvách 20 cm za hutnění</t>
  </si>
  <si>
    <t>-663,8*0,55   "odpočet podsypu a obsypu potrubí</t>
  </si>
  <si>
    <t>-663,8*0,08   "vytlačená kubatura potrubím - 0,08 m3/m"</t>
  </si>
  <si>
    <t>-104,1*0,3   "odpočet podsypu a obsypu potrubí</t>
  </si>
  <si>
    <t>-104,1*0,02   "vytlačená kubatura potrubím - 0,02 m3/m"</t>
  </si>
  <si>
    <t>1538359732</t>
  </si>
  <si>
    <t>"lože a obsyp kanalizačního potrubí těženým kamenivem 8/16 mm</t>
  </si>
  <si>
    <t>"hlavní stoka - celková délka 663,8 m (0,55 m3/m)</t>
  </si>
  <si>
    <t>663,8*0,55</t>
  </si>
  <si>
    <t>583336500</t>
  </si>
  <si>
    <t>kamenivo těžené hrubé prané frakce 8-16</t>
  </si>
  <si>
    <t>2081816460</t>
  </si>
  <si>
    <t>365,09*2 'Přepočtené koeficientem množství</t>
  </si>
  <si>
    <t>1917603992</t>
  </si>
  <si>
    <t>"lože a obsyp kanalizačního potrubí pískem</t>
  </si>
  <si>
    <t>"domovní přípojky - veřejná část - 20 ks, celková délka 104,1 m (0,3 m3/m)</t>
  </si>
  <si>
    <t>104,1*0,3</t>
  </si>
  <si>
    <t>-1527676066</t>
  </si>
  <si>
    <t>31,23*1,8 'Přepočtené koeficientem množství</t>
  </si>
  <si>
    <t>-2042657403</t>
  </si>
  <si>
    <t>663,8*1,0</t>
  </si>
  <si>
    <t>104,1*0,9</t>
  </si>
  <si>
    <t>831263195</t>
  </si>
  <si>
    <t>Montáž potrubí z trub kameninových hrdlových s integrovaným těsněním Příplatek k cenám za zřízení kanalizační přípojky DN od 100 do 300</t>
  </si>
  <si>
    <t>2134519623</t>
  </si>
  <si>
    <t>871184201</t>
  </si>
  <si>
    <t>Montáž kanalizačního potrubí z plastů z polyetylenu PE 100 svařovaných na tupo v otevřeném výkopu ve sklonu do 20 % SDR 11/PN16 D 40 x 3,7 mm</t>
  </si>
  <si>
    <t>-1647099371</t>
  </si>
  <si>
    <t>Poznámka k položce:
- uložení dle pokynů výrobce</t>
  </si>
  <si>
    <t>"domovní přípojky - veřejná část</t>
  </si>
  <si>
    <t>28,2</t>
  </si>
  <si>
    <t>286136820</t>
  </si>
  <si>
    <t>potrubí kanalizační tlakové PE100 SDR 11 40 x 3,7 mm</t>
  </si>
  <si>
    <t>-1984535978</t>
  </si>
  <si>
    <t>28,2*1,1 'Přepočtené koeficientem množství</t>
  </si>
  <si>
    <t>871350410.1</t>
  </si>
  <si>
    <t>Montáž kanalizačního potrubí z plastů z polypropylenu PP korugovaného SN 10 DN 150</t>
  </si>
  <si>
    <t>896389133</t>
  </si>
  <si>
    <t>75,9</t>
  </si>
  <si>
    <t>286147160</t>
  </si>
  <si>
    <t>trubka kanalizační žebrovaná PP vnitřní průměr 150mm, dl. 2m</t>
  </si>
  <si>
    <t>178190180</t>
  </si>
  <si>
    <t>Poznámka k položce:
- plné žebro
- pevnostní třída SN 8</t>
  </si>
  <si>
    <t>75,9/2,0*1,05</t>
  </si>
  <si>
    <t>871370420</t>
  </si>
  <si>
    <t>Montáž kanalizačního potrubí z plastů z polypropylenu PP korugovaného SN 12 DN 300</t>
  </si>
  <si>
    <t>1028436608</t>
  </si>
  <si>
    <t>663,8</t>
  </si>
  <si>
    <t>286147310</t>
  </si>
  <si>
    <t>trubka kanalizační žebrovaná PP vnitřní průměr 300mm, dl. 6m</t>
  </si>
  <si>
    <t>-457801106</t>
  </si>
  <si>
    <t>"prořez, ztratné 3%</t>
  </si>
  <si>
    <t>"663,8/6,0*1,03=113,952</t>
  </si>
  <si>
    <t>877310410</t>
  </si>
  <si>
    <t>Montáž tvarovek na kanalizačním plastovém potrubí z polypropylenu PP korugovaného kolen DN 150</t>
  </si>
  <si>
    <t>-857037193</t>
  </si>
  <si>
    <t>286147580</t>
  </si>
  <si>
    <t>koleno 45st. 160mm pro potrubí kanalizační žebrované PP</t>
  </si>
  <si>
    <t>-1139178717</t>
  </si>
  <si>
    <t>8773501.R</t>
  </si>
  <si>
    <t>Zaústění kanalizačních přípojek do hlavní stoky - do odboček osazených při montáži stoky</t>
  </si>
  <si>
    <t>1882188543</t>
  </si>
  <si>
    <t>"zaústění domovních přípojek do vysazených odboček 300/150 mm na hlavní stoce</t>
  </si>
  <si>
    <t>8773502.R</t>
  </si>
  <si>
    <t>Ukončení kanalizační přípojky na hranici pozemku či zástavby, popř. napojení na stávající domovní rozvod</t>
  </si>
  <si>
    <t>-1185534358</t>
  </si>
  <si>
    <t>Poznámka k položce:
- předpokládá se ukončení potrubí zaslepením</t>
  </si>
  <si>
    <t>"domovní přípojky - veřejná část - 20 ks</t>
  </si>
  <si>
    <t>8773506.R</t>
  </si>
  <si>
    <t>Zaústění domovní kanalizační přípojky do betonové revizní šachty kanalizace pomocí navrtání stěny šachty</t>
  </si>
  <si>
    <t>1151792406</t>
  </si>
  <si>
    <t>Poznámka k položce:
- včetně vyvrtání otvoru o průměru cca 180 mm
- domovní přípojky budou do RŠ hlavní stoky zaústěny pomocí dodatečně vsazovaných odboček jako např.  Connex nebo pomocí dodatečně osazené přípojné sedlové odbočky jako např. Wavin</t>
  </si>
  <si>
    <t>877370420</t>
  </si>
  <si>
    <t>Montáž tvarovek na kanalizačním plastovém potrubí z polypropylenu PP korugovaného odboček DN 300</t>
  </si>
  <si>
    <t>-57156293</t>
  </si>
  <si>
    <t>"hlavní stoka</t>
  </si>
  <si>
    <t>"vysazení odboček DN 300/150 na potrubí stoky pro domovní přípojky</t>
  </si>
  <si>
    <t>286147720</t>
  </si>
  <si>
    <t>odbočka 45st. 315/160mm pro potrubí kanalizační žebrované PP</t>
  </si>
  <si>
    <t>1912297064</t>
  </si>
  <si>
    <t>894138001</t>
  </si>
  <si>
    <t>Šachty kanalizační zděné Příplatek k cenám šachet na stokách kruhových a vejčitých za každých dalších 0,60 m výšky</t>
  </si>
  <si>
    <t>-1894456207</t>
  </si>
  <si>
    <t>1   "šachta Š7 hl. 1,84 m"</t>
  </si>
  <si>
    <t>1   "šachta Š8 hl. 2,0 m"</t>
  </si>
  <si>
    <t>1   "šachta Š9 hl. 1,94 m"</t>
  </si>
  <si>
    <t>1   "šachta Š11 hl. 1,62 m"</t>
  </si>
  <si>
    <t>1   "šachta Š12 hl. 1,8 m"</t>
  </si>
  <si>
    <t>1   "šachta Š13 hl. 1,8 m"</t>
  </si>
  <si>
    <t>1   "šachta Š14 hl. 1,8 m"</t>
  </si>
  <si>
    <t>1   "šachta Š15 hl. 1,8 m"</t>
  </si>
  <si>
    <t>1   "šachta Š16 hl. 1,8 m"</t>
  </si>
  <si>
    <t>1   "šachta Š17 hl. 1,8 m"</t>
  </si>
  <si>
    <t>1   "šachta Š18 hl. 1,8 m"</t>
  </si>
  <si>
    <t>1   "šachta Š19 hl. 1,8 m"</t>
  </si>
  <si>
    <t>1   "šachta Š20 hl. 1,8 m"</t>
  </si>
  <si>
    <t>1   "šachta Š21 hl. 1,8 m"</t>
  </si>
  <si>
    <t>1   "šachta Š22 hl. 1,92 m"</t>
  </si>
  <si>
    <t>1   "šachta Š23 hl. 2,09 m"</t>
  </si>
  <si>
    <t>1   "šachta Š24 hl. 2,05 m"</t>
  </si>
  <si>
    <t>1   "šachta Š25 hl. 1,83 m"</t>
  </si>
  <si>
    <t>1   "šachta Š26 hl. 1,75 m"</t>
  </si>
  <si>
    <t>894411121.1</t>
  </si>
  <si>
    <t>Zřízení šachet kanalizačních z betonových dílců výšky vstupu do 1,50 m s obložením dna betonem tř. C 25/30, na potrubí DN přes 200 do 300 - s prefa šachtovým dnem</t>
  </si>
  <si>
    <t>1021505113</t>
  </si>
  <si>
    <t>"revizní šachty na hlavní stoce (Š2 - Š27)</t>
  </si>
  <si>
    <t>592241680</t>
  </si>
  <si>
    <t>skruž betonová přechodová 62,5/100x60x12 cm, stupadla poplastovaná kapsová</t>
  </si>
  <si>
    <t>851838063</t>
  </si>
  <si>
    <t>Poznámka k položce:
- včetně kapsového stupadla</t>
  </si>
  <si>
    <t>"dle tabulky revizních šachet</t>
  </si>
  <si>
    <t>24   "šachta Š4 - Š27"</t>
  </si>
  <si>
    <t>592243150</t>
  </si>
  <si>
    <t>deska betonová zákrytová pro čtvercové šachty 100/62,5 x 16,5 cm</t>
  </si>
  <si>
    <t>1529600883</t>
  </si>
  <si>
    <t>2   "šachta Š2 - Š3"</t>
  </si>
  <si>
    <t>592241600</t>
  </si>
  <si>
    <t>skruž kanalizační s ocelovými stupadly 100 x 25 x 12 cm</t>
  </si>
  <si>
    <t>1833003497</t>
  </si>
  <si>
    <t>592241610</t>
  </si>
  <si>
    <t>skruž kanalizační s ocelovými stupadly 100 x 50 x 12 cm</t>
  </si>
  <si>
    <t>2061865350</t>
  </si>
  <si>
    <t>592241750</t>
  </si>
  <si>
    <t>prstenec betonový vyrovnávací 62,5x6x12 cm</t>
  </si>
  <si>
    <t>-689931182</t>
  </si>
  <si>
    <t>Poznámka k položce:
- teoretický počet vyrovnávacích prstenců je uvažován na výšku 60 mm/1 kus</t>
  </si>
  <si>
    <t>592241830</t>
  </si>
  <si>
    <t>dno betonové šachtové 100x75x15 cm</t>
  </si>
  <si>
    <t>1277293814</t>
  </si>
  <si>
    <t>899102111</t>
  </si>
  <si>
    <t>Osazení poklopů litinových a ocelových včetně rámů hmotnosti jednotlivě přes 50 do 100 kg</t>
  </si>
  <si>
    <t>1721664047</t>
  </si>
  <si>
    <t>21   "poklop C250"</t>
  </si>
  <si>
    <t>286619340</t>
  </si>
  <si>
    <t>poklop šachtový litinový 600 C250</t>
  </si>
  <si>
    <t>-387521757</t>
  </si>
  <si>
    <t>899104111</t>
  </si>
  <si>
    <t>Osazení poklopů litinových a ocelových včetně rámů hmotnosti jednotlivě přes 150 kg</t>
  </si>
  <si>
    <t>956222677</t>
  </si>
  <si>
    <t>5   "poklop D400 - šachta Š13, Š24-27"</t>
  </si>
  <si>
    <t>286619350</t>
  </si>
  <si>
    <t>poklop šachtový litinový 600 D400</t>
  </si>
  <si>
    <t>-2094145695</t>
  </si>
  <si>
    <t>8999101.R</t>
  </si>
  <si>
    <t>Monitoring a revize kanalizačního potrubí DN 40 - 250 přenosnou kamerou</t>
  </si>
  <si>
    <t>-639979304</t>
  </si>
  <si>
    <t>104,1</t>
  </si>
  <si>
    <t>8999102.R</t>
  </si>
  <si>
    <t>Monitoring a revize potrubí stoky DN 200 - DN 1000 pojízdnou průmyslovou kamerou</t>
  </si>
  <si>
    <t>-1170745576</t>
  </si>
  <si>
    <t>90001.R</t>
  </si>
  <si>
    <t>Provizorní přechody pro pěší včetně zábradlí - při provádění stavebních prací</t>
  </si>
  <si>
    <t>-380315422</t>
  </si>
  <si>
    <t>Poznámka k položce:
- mobilní přechody</t>
  </si>
  <si>
    <t>90002.R</t>
  </si>
  <si>
    <t>Ochranná hrazení po dobu provádění stavebních prací</t>
  </si>
  <si>
    <t>-538376752</t>
  </si>
  <si>
    <t>"ochranné hrazení není uvažováno mimo zastavěnou část obce</t>
  </si>
  <si>
    <t>850</t>
  </si>
  <si>
    <t>90007.R</t>
  </si>
  <si>
    <t>Ochrana stávajících sítí po dobu provádění stavebních prací</t>
  </si>
  <si>
    <t>-1873033920</t>
  </si>
  <si>
    <t>"plocha oblasti 2000 m2</t>
  </si>
  <si>
    <t>2000</t>
  </si>
  <si>
    <t>91001.R</t>
  </si>
  <si>
    <t>Provizorní přejezd těžký pro vozidla do 10 t</t>
  </si>
  <si>
    <t>45664485</t>
  </si>
  <si>
    <t>919735114</t>
  </si>
  <si>
    <t>Řezání stávajícího živičného krytu nebo podkladu hloubky přes 150 do 200 mm</t>
  </si>
  <si>
    <t>1396752950</t>
  </si>
  <si>
    <t>"odříznutí souvisejících asfaltových povrchů místních komunikací</t>
  </si>
  <si>
    <t>979054451</t>
  </si>
  <si>
    <t>Očištění vybouraných prvků komunikací od spojovacího materiálu s odklizením a uložením očištěných hmot a spojovacího materiálu na skládku na vzdálenost do 10 m zámkových dlaždic s vyplněním spár kamenivem</t>
  </si>
  <si>
    <t>756411446</t>
  </si>
  <si>
    <t>"očištění demontované betonové zámkové dlažby pro zpětné použití (předpoklad 80% celkového množství)</t>
  </si>
  <si>
    <t>536,6*0,8</t>
  </si>
  <si>
    <t>-220473603</t>
  </si>
  <si>
    <t>478,34   "odpad z kameniva"</t>
  </si>
  <si>
    <t>490267674</t>
  </si>
  <si>
    <t>487,34*9</t>
  </si>
  <si>
    <t>-895921159</t>
  </si>
  <si>
    <t>157,5   "odpad z odtěžených asfaltových krytů a podkladů"</t>
  </si>
  <si>
    <t>16,297   "odpad z poškozené betonové zámkové dlažby - předpoklad 20% z celkového množství"</t>
  </si>
  <si>
    <t>-1312652708</t>
  </si>
  <si>
    <t>(157,5+16,297)*9</t>
  </si>
  <si>
    <t>997221571</t>
  </si>
  <si>
    <t>Vodorovná doprava vybouraných hmot bez naložení, ale se složením a s hrubým urovnáním na vzdálenost do 1 km</t>
  </si>
  <si>
    <t>216319361</t>
  </si>
  <si>
    <t>"odvoz vybouraných hmot na místo dočasného uložení ve vzdálenosti 500 m</t>
  </si>
  <si>
    <t>65,3   "vytříděná a očištěná betonová zámková dlažba - předpoklad 80% z celkového množství"</t>
  </si>
  <si>
    <t>-1340540713</t>
  </si>
  <si>
    <t>"suť ze sypkých materiálů</t>
  </si>
  <si>
    <t>487,34   "odpad z kameniva"</t>
  </si>
  <si>
    <t>"suť z kusových materiálů</t>
  </si>
  <si>
    <t>997221612</t>
  </si>
  <si>
    <t>Nakládání na dopravní prostředky pro vodorovnou dopravu vybouraných hmot</t>
  </si>
  <si>
    <t>1634893358</t>
  </si>
  <si>
    <t>"nakládka vybouraných hmot k odvozu na místo dočasného uložení (včetně paletizace)</t>
  </si>
  <si>
    <t>997221815</t>
  </si>
  <si>
    <t>-26248498</t>
  </si>
  <si>
    <t>356485250</t>
  </si>
  <si>
    <t>100826320</t>
  </si>
  <si>
    <t>-1359536493</t>
  </si>
  <si>
    <t>-1644114502</t>
  </si>
  <si>
    <t>"vytýčení pro oblast plochy 2000 m2</t>
  </si>
  <si>
    <t>"pro hlavní stoku i veřejnou část domovních přípojek</t>
  </si>
  <si>
    <t>O002</t>
  </si>
  <si>
    <t>Pasportizace objektů stávající zástavby</t>
  </si>
  <si>
    <t>-307804730</t>
  </si>
  <si>
    <t>"objekty ve vzdálenosti do 2,0 m od výkopové rýhy</t>
  </si>
  <si>
    <t>O006.2</t>
  </si>
  <si>
    <t>Zaměření skutečného provedení stavby - trasa kanalizace</t>
  </si>
  <si>
    <t>652979131</t>
  </si>
  <si>
    <t>3012 - Stoka A - Obnova povrchů</t>
  </si>
  <si>
    <t xml:space="preserve">    45 - Podkladní a vedlejší konstrukce kromě vozovek a železničního svršku</t>
  </si>
  <si>
    <t>395215463</t>
  </si>
  <si>
    <t>"v oblasti hlavní stoky</t>
  </si>
  <si>
    <t>236</t>
  </si>
  <si>
    <t>"v oblasti domovních přípojek</t>
  </si>
  <si>
    <t>696649564</t>
  </si>
  <si>
    <t>"úprava a vyrovnání terénu v oblasti pracovního pruhu š. 10 m</t>
  </si>
  <si>
    <t>"úsek 0,00 - 288 m</t>
  </si>
  <si>
    <t>288*10</t>
  </si>
  <si>
    <t>181301103</t>
  </si>
  <si>
    <t>Rozprostření a urovnání ornice v rovině nebo ve svahu sklonu do 1:5 při souvislé ploše do 500 m2, tl. vrstvy přes 150 do 200 mm</t>
  </si>
  <si>
    <t>-1823842149</t>
  </si>
  <si>
    <t>"znovurozprostření ornice - v v oblasti nezpevněných povrchů</t>
  </si>
  <si>
    <t>"úsek 0,00 - 288 m; tl. vrstvy 20 cm (bude použita ornice ze skrývky)</t>
  </si>
  <si>
    <t>463701876</t>
  </si>
  <si>
    <t>"osetí travním semenem v oblasti pracovního pruhu š. 10 m</t>
  </si>
  <si>
    <t>19267544</t>
  </si>
  <si>
    <t>2880*0,035 'Přepočtené koeficientem množství</t>
  </si>
  <si>
    <t>-1042642846</t>
  </si>
  <si>
    <t>"úprava zelené plochy v oblasti pracovního pruhu š. 10 m</t>
  </si>
  <si>
    <t>-1619247131</t>
  </si>
  <si>
    <t>-140697714</t>
  </si>
  <si>
    <t>840199669</t>
  </si>
  <si>
    <t>2880*0,003 'Přepočtené koeficientem množství</t>
  </si>
  <si>
    <t>Podkladní a vedlejší konstrukce kromě vozovek a železničního svršku</t>
  </si>
  <si>
    <t>457621411</t>
  </si>
  <si>
    <t>Plášťové těsnění z vodostavebného asfaltobetonu úprava spar asfaltovou zálivkou pro všechny sklony do 1 kg zálivky na 1 m spáry</t>
  </si>
  <si>
    <t>-90718597</t>
  </si>
  <si>
    <t>"zapravení spáry asfaltové vozovky v rozhraní nového a stávajícího krytu vozovky</t>
  </si>
  <si>
    <t>-480901194</t>
  </si>
  <si>
    <t>"oprava konstrukce chodníků</t>
  </si>
  <si>
    <t>-742693197</t>
  </si>
  <si>
    <t>Poznámka k položce:
- podkladní štěrkodrť frakce 0-32 mm
- vrstva dle ČSN 73 6126
- hutnění na Edef,2 min. 60 MPa</t>
  </si>
  <si>
    <t>566901132.1</t>
  </si>
  <si>
    <t>Vyspravení podkladu po překopech inženýrských sítí plochy do 15 m2 s rozprostřením a zhutněním štěrkodrtí tl. 180 mm</t>
  </si>
  <si>
    <t>-905362169</t>
  </si>
  <si>
    <t>566901144</t>
  </si>
  <si>
    <t>Vyspravení podkladu po překopech inženýrských sítí plochy do 15 m2 s rozprostřením a zhutněním kamenivem hrubým drceným tl. 250 mm</t>
  </si>
  <si>
    <t>1441574286</t>
  </si>
  <si>
    <t>1649460009</t>
  </si>
  <si>
    <t>1936609423</t>
  </si>
  <si>
    <t>572340111</t>
  </si>
  <si>
    <t>Vyspravení krytu komunikací po překopech inženýrských sítí plochy do 15 m2 asfaltovým betonem ACO (AB), po zhutnění tl. přes 30 do 50 mm</t>
  </si>
  <si>
    <t>-870008528</t>
  </si>
  <si>
    <t>572340112</t>
  </si>
  <si>
    <t>Vyspravení krytu komunikací po překopech inženýrských sítí plochy do 15 m2 asfaltovým betonem ACO (AB), po zhutnění tl. přes 50 do 70 mm</t>
  </si>
  <si>
    <t>-1315965830</t>
  </si>
  <si>
    <t>1792317844</t>
  </si>
  <si>
    <t>-1027004046</t>
  </si>
  <si>
    <t>-143823469</t>
  </si>
  <si>
    <t>-1167349526</t>
  </si>
  <si>
    <t>573911115</t>
  </si>
  <si>
    <t>Asfaltový postřik regenerační PR s posypem kameniva v množství 0,50 kg/m2</t>
  </si>
  <si>
    <t>-606356475</t>
  </si>
  <si>
    <t>Poznámka k položce:
- nátěr asfaltovou emulzí + posyp drtí 2/5 mm</t>
  </si>
  <si>
    <t>"zapravení spáry asfaltové vozovky v rozhraní nového a stávajícího krytu vozovky v šířce 0,5 m</t>
  </si>
  <si>
    <t>236*0,5</t>
  </si>
  <si>
    <t>120*0,5</t>
  </si>
  <si>
    <t>596211211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</si>
  <si>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80 mm skupiny A, pro plochy přes 50 do 100 m2</t>
  </si>
  <si>
    <t>-308465462</t>
  </si>
  <si>
    <t>Poznámka k položce:
- vrstva dle ČSN 73 6131-1,3
- včetně kladecí vrstvy z drceného kameniva frakce 4-8 mm tl. 30 mm</t>
  </si>
  <si>
    <t>592453000</t>
  </si>
  <si>
    <t>dlažba zámková profilová základní 20x16,5x8 cm přírodní</t>
  </si>
  <si>
    <t>754918639</t>
  </si>
  <si>
    <t>"předpoklad - stávající očištěná dlažba bude použita z 80%, zbylých 20% dodávka dlažby nové</t>
  </si>
  <si>
    <t>536,6*0,2*1,02</t>
  </si>
  <si>
    <t>592453000.1</t>
  </si>
  <si>
    <t>2026765019</t>
  </si>
  <si>
    <t>"předpoklad - stávající očištěná dlažba bude použita z 80%</t>
  </si>
  <si>
    <t>"položku neoceňovat!!</t>
  </si>
  <si>
    <t>"položka uvedena z důvodu zahrnutí hmotnosti stávající dlažby pro aut. výpočet vnitrostaveništního přesunu hmot</t>
  </si>
  <si>
    <t>536,6*0,8*1,02</t>
  </si>
  <si>
    <t>437,866*1,02 'Přepočtené koeficientem množství</t>
  </si>
  <si>
    <t>-716392655</t>
  </si>
  <si>
    <t>-72354538</t>
  </si>
  <si>
    <t>236,0+114,0</t>
  </si>
  <si>
    <t>"konstrukce chodníků včetně pláně</t>
  </si>
  <si>
    <t>302 - Stoka A1</t>
  </si>
  <si>
    <t>3021 - Stoka A1 - Kanalizace</t>
  </si>
  <si>
    <t>(15,18+72,95)*2,0</t>
  </si>
  <si>
    <t>"v oblasti veřejné části domovních přípojek - počet 7 ks (z toho 5 ks na obecním pozemku)</t>
  </si>
  <si>
    <t>55,0*2,0</t>
  </si>
  <si>
    <t>"tl. vrstvy 10 cm</t>
  </si>
  <si>
    <t>(46,26+21,51)*2,0*0,1</t>
  </si>
  <si>
    <t>(54,475+281,351)*0,3</t>
  </si>
  <si>
    <t>"domovní přípojky - veřejná část - počet 7 ks, celková délka 63,5 m, prům. hl. výkopu 1,5 m, š. výkopu 0,9 m</t>
  </si>
  <si>
    <t>(63,5*0,9*1,5-(110,0*0,2+110,0*0,35)*0,5)*0,2</t>
  </si>
  <si>
    <t>"hlavní stoka - celková délka 155,9 m</t>
  </si>
  <si>
    <t>"celkové množství výkopu rýh dle podélného řezu - 336,6 m3</t>
  </si>
  <si>
    <t>(336,6-(13,554+176,26*0,2+176,26*0,35)*0,5)*0,2</t>
  </si>
  <si>
    <t>(63,5*0,9*1,5-(110,0*0,2+110,0*0,35)*0,5)*0,6</t>
  </si>
  <si>
    <t>(336,6-(13,554+176,26*0,2+176,26*0,35)*0,5)*0,6</t>
  </si>
  <si>
    <t>33,285*0,5   " dle pol. č. 13220 1201"</t>
  </si>
  <si>
    <t>168,811*0,5   " dle pol. č. 13220 1202"</t>
  </si>
  <si>
    <t>11,095*0,5   " dle pol. č. 13230 1201"</t>
  </si>
  <si>
    <t>56,27*0,5   " dle pol. č. 13230 1202"</t>
  </si>
  <si>
    <t>626,2-110,49</t>
  </si>
  <si>
    <t>"domovní přípojky - veřejná část - 7 ks, celková délka 63,5 m</t>
  </si>
  <si>
    <t>63,5*1,5*2</t>
  </si>
  <si>
    <t>11,095+56,27*0,5   "hornina tř. 2"</t>
  </si>
  <si>
    <t>33,285+168,811*0,5   "hornina tř. 3"</t>
  </si>
  <si>
    <t>11,095+56,27*0,5   "hornina tř. 4"</t>
  </si>
  <si>
    <t>13,554</t>
  </si>
  <si>
    <t>183,134</t>
  </si>
  <si>
    <t>35,155</t>
  </si>
  <si>
    <t>218,289</t>
  </si>
  <si>
    <t>56,27*2+168,811   "celkový objem výkopku"</t>
  </si>
  <si>
    <t>-183,134   "odpočet zeminy pro zpětný zásyp"</t>
  </si>
  <si>
    <t>11,095*2+33,285   "celkový objem výkopku"</t>
  </si>
  <si>
    <t>-35,155   "odpočet zeminy pro zpětný zásyp"</t>
  </si>
  <si>
    <t>370048459</t>
  </si>
  <si>
    <t>218,289   "uložení výkopku na mezideponii"</t>
  </si>
  <si>
    <t>118,537   "uložení výkopku na skládku"</t>
  </si>
  <si>
    <t>118,537*1,6</t>
  </si>
  <si>
    <t>-155,9*0,55   "odpočet podsypu a obsypu potrubí</t>
  </si>
  <si>
    <t>-155,9*0,08   "vytlačená kubatura potrubím - 0,08 m3/m"</t>
  </si>
  <si>
    <t>-63,5*0,3   "odpočet podsypu a obsypu potrubí</t>
  </si>
  <si>
    <t>-63,5*0,02   "vytlačená kubatura potrubím - 0,02 m3/m"</t>
  </si>
  <si>
    <t>"hlavní stoka - celková délka 155,9 m (0,55 m3/m)</t>
  </si>
  <si>
    <t>155,9*0,55</t>
  </si>
  <si>
    <t>85,745*2 'Přepočtené koeficientem množství</t>
  </si>
  <si>
    <t>"domovní přípojky - veřejná část - 7 ks, celková délka 63,5 m (0,3 m3/m)</t>
  </si>
  <si>
    <t>63,5*0,3</t>
  </si>
  <si>
    <t>19,05*1,8 'Přepočtené koeficientem množství</t>
  </si>
  <si>
    <t>155,9*1,0</t>
  </si>
  <si>
    <t>63,5*0,9</t>
  </si>
  <si>
    <t>63,5</t>
  </si>
  <si>
    <t>63,5/2,0*1,05</t>
  </si>
  <si>
    <t>155,9</t>
  </si>
  <si>
    <t>"155,9/6,0*1,03=26,763</t>
  </si>
  <si>
    <t>"zaústění domovních přípojek vysazených odboček 300/150 mm na hlavní stoce</t>
  </si>
  <si>
    <t>-1310994985</t>
  </si>
  <si>
    <t>"domovní přípojky - veřejná část - 7 ks</t>
  </si>
  <si>
    <t>-835880527</t>
  </si>
  <si>
    <t>"napojení společné pro 2 přípojky</t>
  </si>
  <si>
    <t>1   "šachta Š31 hl. 1,62 m"</t>
  </si>
  <si>
    <t>1   "šachta Š36 hl. 2,2 m"</t>
  </si>
  <si>
    <t>1   "šachta Š37 hl. 2,17 m"</t>
  </si>
  <si>
    <t>1   "šachta Š39 hl. 1,8 m"</t>
  </si>
  <si>
    <t>1   "šachta Š40 hl. 2,17 m"</t>
  </si>
  <si>
    <t>"revizní šachty na hlavní stoce (Š30 - Š40)</t>
  </si>
  <si>
    <t>3   "poklop C250"</t>
  </si>
  <si>
    <t>5   "poklop D400 - šachta Š35, Š36, Š38-40"</t>
  </si>
  <si>
    <t>1934017005</t>
  </si>
  <si>
    <t>249196153</t>
  </si>
  <si>
    <t>"ochranné hrazení není uvažovaáno mimo zastavěnou část obce</t>
  </si>
  <si>
    <t>400</t>
  </si>
  <si>
    <t>-1057876222</t>
  </si>
  <si>
    <t>"plocha oblasti 450 m2</t>
  </si>
  <si>
    <t>450</t>
  </si>
  <si>
    <t>-514222998</t>
  </si>
  <si>
    <t>(15,18+72,95)*2</t>
  </si>
  <si>
    <t>55,0*2</t>
  </si>
  <si>
    <t>160,306   "odpad z kameniva"</t>
  </si>
  <si>
    <t>160,306*9</t>
  </si>
  <si>
    <t>128,817   "odpad z odtěžených asfaltových krytů a podkladů"</t>
  </si>
  <si>
    <t>128,817*9</t>
  </si>
  <si>
    <t>-1400561577</t>
  </si>
  <si>
    <t>"vytýčení pro oblast plochy 450 m2</t>
  </si>
  <si>
    <t>3022 - Stoka A1 - Obnova povrchů</t>
  </si>
  <si>
    <t>"úprava pláně pod živičnou vozovkou místních komunikací</t>
  </si>
  <si>
    <t>(46,26+21,51)*10,0</t>
  </si>
  <si>
    <t>181301101</t>
  </si>
  <si>
    <t>Rozprostření a urovnání ornice v rovině nebo ve svahu sklonu do 1:5 při souvislé ploše do 500 m2, tl. vrstvy do 100 mm</t>
  </si>
  <si>
    <t>1506437164</t>
  </si>
  <si>
    <t>"tl. vrstvy 10 cm (bude použita ornice ze skrývky)</t>
  </si>
  <si>
    <t>(46,26+21,51)*2,0</t>
  </si>
  <si>
    <t>677,7*0,035 'Přepočtené koeficientem množství</t>
  </si>
  <si>
    <t>677,7*0,003 'Přepočtené koeficientem množství</t>
  </si>
  <si>
    <t>"oprava konstrukce živičné vozovky místních komunikací</t>
  </si>
  <si>
    <t>176,26</t>
  </si>
  <si>
    <t>(15,18+72,95)*2*0,5</t>
  </si>
  <si>
    <t>"v oblasti veřejné části domovních přípojek - počet 6 ks</t>
  </si>
  <si>
    <t>55,0*2,0*0,5</t>
  </si>
  <si>
    <t>-627791224</t>
  </si>
  <si>
    <t>-1530733910</t>
  </si>
  <si>
    <t>176,26+110</t>
  </si>
  <si>
    <t>303 - Stoka A2</t>
  </si>
  <si>
    <t>3031 - Stoka A2 - Kanalizace</t>
  </si>
  <si>
    <t>203,4*2,0</t>
  </si>
  <si>
    <t>"v oblasti veřejné části domovních přípojek - počet 10 ks</t>
  </si>
  <si>
    <t>35,0*2,0</t>
  </si>
  <si>
    <t>"tl. vrstvy 20 cm</t>
  </si>
  <si>
    <t>104,87*2,0*0,2</t>
  </si>
  <si>
    <t>"20% z celkového množství hloubených vykopávek s ohledem na existenci podzemních inženýrských sítí</t>
  </si>
  <si>
    <t>(54,055+515,656)*0,2</t>
  </si>
  <si>
    <t>"domovní přípojky - veřejná část - počet 10 ks, celková délka 54,3 m, prům. hl. výkopu 1,5 m, š. výkopu 0,9 m</t>
  </si>
  <si>
    <t>(54,3*0,9*1,5-(70,0*0,2+70,0*0,35)*0,5)*0,2</t>
  </si>
  <si>
    <t>"hlavní stoka - celková délka 308,27 m</t>
  </si>
  <si>
    <t>"celkové množství výkopu rýh dle podélného řezu - 648,5 m3</t>
  </si>
  <si>
    <t>(648,5-(41,948+406,8*0,2+406,8*0,35)*0,5)*0,2</t>
  </si>
  <si>
    <t>(54,3*0,9*1,5-(70,0*0,2+70,0*0,35)*0,5)*0,6</t>
  </si>
  <si>
    <t>(648,5-(41,948+406,8*0,2+406,8*0,35)*0,5)*0,6</t>
  </si>
  <si>
    <t>32,433*0,5   " dle pol. č. 13220 1201"</t>
  </si>
  <si>
    <t>309,394*0,5   " dle pol. č. 13220 1202"</t>
  </si>
  <si>
    <t>10,811*0,5   " dle pol. č. 13230 1201"</t>
  </si>
  <si>
    <t>103,131*0,5   " dle pol. č. 13230 1202"</t>
  </si>
  <si>
    <t>1232,6-265,69</t>
  </si>
  <si>
    <t>"domovní přípojky - veřejná část - 10 ks, celková délka 54,3 m</t>
  </si>
  <si>
    <t>54,3*1,5*2</t>
  </si>
  <si>
    <t>10,811+103,131*0,5   "hornina tř. 2"</t>
  </si>
  <si>
    <t>32,433+309,394*0,5   "hornina tř. 3"</t>
  </si>
  <si>
    <t>10,811+103,131*0,5   "hornina tř. 4"</t>
  </si>
  <si>
    <t>41,948</t>
  </si>
  <si>
    <t>321,445</t>
  </si>
  <si>
    <t>36,679</t>
  </si>
  <si>
    <t>358,124</t>
  </si>
  <si>
    <t>103,131*2+309,394   "celkový objem výkopku"</t>
  </si>
  <si>
    <t>-321,445   "odpočet zeminy pro zpětný zásyp"</t>
  </si>
  <si>
    <t>"domovní přípojky - veřejná část - 9 ks, celková délka 47,2 m</t>
  </si>
  <si>
    <t>10,811*2+32,433   "celkový objem výkopku"</t>
  </si>
  <si>
    <t>-36,679   "odpočet zeminy pro zpětný zásyp"</t>
  </si>
  <si>
    <t>358,124   "uložení výkopku na mezideponii"</t>
  </si>
  <si>
    <t>211,587   "uložení výkopku na skládku"</t>
  </si>
  <si>
    <t>211,587*1,6</t>
  </si>
  <si>
    <t>-308,27*0,55   "odpočet podsypu a obsypu potrubí</t>
  </si>
  <si>
    <t>-308,27*0,08   "vytlačená kubatura potrubím - 0,08 m3/m"</t>
  </si>
  <si>
    <t>-54,3*0,3   "odpočet podsypu a obsypu potrubí</t>
  </si>
  <si>
    <t>-54,3*0,02   "vytlačená kubatura potrubím - 0,02 m3/m"</t>
  </si>
  <si>
    <t>"hlavní stoka - celková délka 308,27 m (0,55 m3/m)</t>
  </si>
  <si>
    <t>308,27*0,55</t>
  </si>
  <si>
    <t>169,549*2 'Přepočtené koeficientem množství</t>
  </si>
  <si>
    <t>"domovní přípojky - veřejná část - 10 ks, celková délka 54,3 m (0,3 m3/m)</t>
  </si>
  <si>
    <t>54,3*0,3</t>
  </si>
  <si>
    <t>16,29*1,8 'Přepočtené koeficientem množství</t>
  </si>
  <si>
    <t>308,27*1,0</t>
  </si>
  <si>
    <t>54,3*0,9</t>
  </si>
  <si>
    <t>54,3</t>
  </si>
  <si>
    <t>54,3/2,0*1,05</t>
  </si>
  <si>
    <t>308,27</t>
  </si>
  <si>
    <t>"308,27/6,0*1,03=52,92</t>
  </si>
  <si>
    <t>-1199034815</t>
  </si>
  <si>
    <t>"domovní přípojky - veřejná část - 10 ks</t>
  </si>
  <si>
    <t>-113902332</t>
  </si>
  <si>
    <t>1   "šachta Š41 hl. 1,93 m"</t>
  </si>
  <si>
    <t>1   "šachta Š42 hl. 1,80 m"</t>
  </si>
  <si>
    <t>1   "šachta Š43 hl. 2,09 m"</t>
  </si>
  <si>
    <t>1   "šachta Š44 hl. 1,97 m"</t>
  </si>
  <si>
    <t>1   "šachta Š45 hl. 1,80 m"</t>
  </si>
  <si>
    <t>1   "šachta Š46 hl. 1,80 m"</t>
  </si>
  <si>
    <t>1   "šachta Š47 hl. 1,80 m"</t>
  </si>
  <si>
    <t>1   "šachta Š48 hl. 1,87 m"</t>
  </si>
  <si>
    <t>1   "šachta Š49 hl. 1,69 m"</t>
  </si>
  <si>
    <t>1   "šachta Š50 hl. 1,76 m"</t>
  </si>
  <si>
    <t>1   "šachta Š51 hl. 1,85 m"</t>
  </si>
  <si>
    <t>1   "šachta Š52 hl. 1,80 m"</t>
  </si>
  <si>
    <t>"revizní šachty na hlavní stoce (Š41 - Š52)</t>
  </si>
  <si>
    <t>2   "poklop C250 - šachta Š41 - Š42"</t>
  </si>
  <si>
    <t>10   "poklop D400 - šachta Š43-Š52"</t>
  </si>
  <si>
    <t>1546162943</t>
  </si>
  <si>
    <t>-1265111401</t>
  </si>
  <si>
    <t>620</t>
  </si>
  <si>
    <t>1598245992</t>
  </si>
  <si>
    <t>"plocha oblasti 900 m2</t>
  </si>
  <si>
    <t>900</t>
  </si>
  <si>
    <t>528496331</t>
  </si>
  <si>
    <t>203,4*2</t>
  </si>
  <si>
    <t>"v oblasti veřejné části domovních přípojek</t>
  </si>
  <si>
    <t>267,008   "odpad z kameniva"</t>
  </si>
  <si>
    <t>267,008*9</t>
  </si>
  <si>
    <t>214,56   "odpad z odtěžených asfaltových krytů a podkladů"</t>
  </si>
  <si>
    <t>214,56*9</t>
  </si>
  <si>
    <t>-1804362377</t>
  </si>
  <si>
    <t>"vytýčení pro oblast plochy 900 m2</t>
  </si>
  <si>
    <t>3032 - Stoka A2 - Obnova povrchů</t>
  </si>
  <si>
    <t>104,87*10,0</t>
  </si>
  <si>
    <t>1916177897</t>
  </si>
  <si>
    <t>104,87*2,0</t>
  </si>
  <si>
    <t>1048,7*0,035 'Přepočtené koeficientem množství</t>
  </si>
  <si>
    <t>1048,7*0,003 'Přepočtené koeficientem množství</t>
  </si>
  <si>
    <t>35,0*2</t>
  </si>
  <si>
    <t>406,8</t>
  </si>
  <si>
    <t>203,4*2*0,5</t>
  </si>
  <si>
    <t>35,0*2,0*0,5</t>
  </si>
  <si>
    <t>-1635550652</t>
  </si>
  <si>
    <t>406,8+70</t>
  </si>
  <si>
    <t>304 - Stoka A3</t>
  </si>
  <si>
    <t>3041 - Stoka A3 - Kanalizace</t>
  </si>
  <si>
    <t>(303,27-15,0)*2,0</t>
  </si>
  <si>
    <t>"v oblasti veřejné části domovních přípojek - počet 11 ks</t>
  </si>
  <si>
    <t>60,0*2,0</t>
  </si>
  <si>
    <t>(82,035+471,101)*0,1</t>
  </si>
  <si>
    <t>131201101</t>
  </si>
  <si>
    <t>Hloubení nezapažených jam a zářezů s urovnáním dna do předepsaného profilu a spádu v hornině tř. 3 do 100 m3</t>
  </si>
  <si>
    <t>-864254632</t>
  </si>
  <si>
    <t>"výkop startovací a koncové jámy protlaku</t>
  </si>
  <si>
    <t>3,0*1,5*2,0*2</t>
  </si>
  <si>
    <t>1401537050</t>
  </si>
  <si>
    <t>"předpoklad lepivosti 50% dle pol. kód 13120 1101</t>
  </si>
  <si>
    <t>18*0,5</t>
  </si>
  <si>
    <t>"rýhy po odstranění zpevněných povrchů tj. od úrovně pláně - hor. 2 (20%)</t>
  </si>
  <si>
    <t>"domovní přípojky - veřejná část - 11 ks, celková délka 90,3 m, prům. hl. výkopu 1,5 m, š. výkopu 0,9 m</t>
  </si>
  <si>
    <t>(90,3*0,9*1,5-(120,0*0,2+120,0*0,35)*0,5)*0,2</t>
  </si>
  <si>
    <t>"hlavní stoka - celková délka 288,27 m (bez 15,0 m protlaku)</t>
  </si>
  <si>
    <t>"celkové množství výkopu rýh dle podélného řezu - 637,9 m3</t>
  </si>
  <si>
    <t>(637,9-(576,54*0,2+576,54*0,35)*0,5)*0,2</t>
  </si>
  <si>
    <t>"rýhy po odstranění zpevněných povrchů tj. od úrovně pláně - hor. 3 (60%)</t>
  </si>
  <si>
    <t>(90,3*0,9*1,5-(120,0*0,2+120,0*0,35)*0,5)*0,6</t>
  </si>
  <si>
    <t>(637,9-(576,54*0,2+576,54*0,35)*0,5)*0,6</t>
  </si>
  <si>
    <t>53,343*0,5   " dle pol. č. 13220 1201"</t>
  </si>
  <si>
    <t>287,611*0,5   " dle pol. č. 13220 1202"</t>
  </si>
  <si>
    <t>"rýhy po odstranění zpevněných povrchů tj. od úrovně pláně - hor. 4 (20%)</t>
  </si>
  <si>
    <t>17,781*0,5   " dle pol. č. 13230 1201"</t>
  </si>
  <si>
    <t>95,87*0,5   " dle pol. č. 13230 1202"</t>
  </si>
  <si>
    <t>141721119</t>
  </si>
  <si>
    <t>Řízený zemní protlak v hornině tř. 1 až 4, včetně protlačení trub v hloubce do 6 m vnějšího průměru vrtu přes 350 do 400 mm</t>
  </si>
  <si>
    <t>-617108286</t>
  </si>
  <si>
    <t>"protlak mezi šachtami S12 a S53</t>
  </si>
  <si>
    <t>1403301.M</t>
  </si>
  <si>
    <t>trubka ocelová podélně svařovaná D 406,4 mm tl. 5,0 mm</t>
  </si>
  <si>
    <t>135451164</t>
  </si>
  <si>
    <t>Poznámka k položce:
Hmotnost: 49,4 kg/m</t>
  </si>
  <si>
    <t>"ztratné 3%</t>
  </si>
  <si>
    <t>15,0*1,03</t>
  </si>
  <si>
    <t>1220,4-333,6</t>
  </si>
  <si>
    <t>"domovní přípojky - veřejná část -119 ks, celková délka 90,3 m</t>
  </si>
  <si>
    <t>90,3*1,5*2</t>
  </si>
  <si>
    <t>17,781+95,87*0,5   "hornina tř. 2"</t>
  </si>
  <si>
    <t>53,343+287,611*0,5   "hornina tř. 3"</t>
  </si>
  <si>
    <t>17,781+95,87*0,5   "hornina tř. 4"</t>
  </si>
  <si>
    <t>18   "startovací a koncová jáma protlaku"</t>
  </si>
  <si>
    <t>297,74</t>
  </si>
  <si>
    <t>"domovní přípojky - veřejná část - 11 ks, celková délka 90,3 m</t>
  </si>
  <si>
    <t>60,009</t>
  </si>
  <si>
    <t>"startovací a koncová jáma protlaku</t>
  </si>
  <si>
    <t>375,749</t>
  </si>
  <si>
    <t>95,87*2+287,611   "celkový objem výkopku"</t>
  </si>
  <si>
    <t>-297,74   "odpočet zeminy pro zpětný zásyp"</t>
  </si>
  <si>
    <t>17,781*2+53,343   "celkový objem výkopku"</t>
  </si>
  <si>
    <t>-60,009   "odpočet zeminy pro zpětný zásyp"</t>
  </si>
  <si>
    <t>357,749   "uložení výkopku na mezideponii"</t>
  </si>
  <si>
    <t>210,507   "uložení výkopku na skládku"</t>
  </si>
  <si>
    <t>210,507*1,6</t>
  </si>
  <si>
    <t>-288,27*0,55   "odpočet podsypu a obsypu potrubí</t>
  </si>
  <si>
    <t>-288,27*0,08   "vytlačená kubatura potrubím - 0,08 m3/m"</t>
  </si>
  <si>
    <t>"domovní přípojky - veřejná část - 9 ks, celková délka 79,1 m</t>
  </si>
  <si>
    <t>-90,3*0,3   "odpočet podsypu a obsypu potrubí</t>
  </si>
  <si>
    <t>-90,3*0,02   "vytlačená kubatura potrubím - 0,02 m3/m"</t>
  </si>
  <si>
    <t>"zásyp startovací a koncové jámy protlaku</t>
  </si>
  <si>
    <t>"hlavní stoka - celková délka 288,27 m (0,55 m3/m)</t>
  </si>
  <si>
    <t>288,27*0,55</t>
  </si>
  <si>
    <t>158,549*2 'Přepočtené koeficientem množství</t>
  </si>
  <si>
    <t>"domovní přípojky - veřejná část - 11 ks, celková délka 90,3 m (0,3 m3/m)</t>
  </si>
  <si>
    <t>90,3*0,3</t>
  </si>
  <si>
    <t>27,09*1,8 'Přepočtené koeficientem množství</t>
  </si>
  <si>
    <t>288,27*1,0</t>
  </si>
  <si>
    <t>90,3*0,9</t>
  </si>
  <si>
    <t>90,3</t>
  </si>
  <si>
    <t>90,3/2,0*1,05</t>
  </si>
  <si>
    <t>8713701.R</t>
  </si>
  <si>
    <t>Montáž kanalizačního potrubí z plastů z polypropylenu PP korugovaného SN 12 DN 300 v ocelové chráničce včetně vystředění</t>
  </si>
  <si>
    <t>-157975059</t>
  </si>
  <si>
    <t>"hlavní stoka - v ocelové chráničce protlaku</t>
  </si>
  <si>
    <t>15,0</t>
  </si>
  <si>
    <t>352716589</t>
  </si>
  <si>
    <t>"15,0/6,0*1,05=2,625</t>
  </si>
  <si>
    <t>288,27</t>
  </si>
  <si>
    <t>"288,27/6,0*1,03=49,486</t>
  </si>
  <si>
    <t>-958959588</t>
  </si>
  <si>
    <t>"domovní přípojky - veřejná část - 11ks</t>
  </si>
  <si>
    <t>1707392723</t>
  </si>
  <si>
    <t>1   "šachta Š53 hl. 2,10 m"</t>
  </si>
  <si>
    <t>1   "šachta Š54 hl. 1,80 m"</t>
  </si>
  <si>
    <t>1   "šachta Š55 hl. 1,82 m"</t>
  </si>
  <si>
    <t>1   "šachta Š56 hl. 1,77 m"</t>
  </si>
  <si>
    <t>1   "šachta Š57 hl. 1,80 m"</t>
  </si>
  <si>
    <t>1   "šachta Š58 hl. 1,88 m"</t>
  </si>
  <si>
    <t>1   "šachta Š59 hl. 1,90 m"</t>
  </si>
  <si>
    <t>1   "šachta Š60 hl. 1,80 m"</t>
  </si>
  <si>
    <t>1   "šachta Š61 hl. 1,94 m"</t>
  </si>
  <si>
    <t>1   "šachta Š62 hl. 1,80 m"</t>
  </si>
  <si>
    <t>"revizní šachty na hlavní stoce (Š53 - Š62)</t>
  </si>
  <si>
    <t>10   "poklop D400"</t>
  </si>
  <si>
    <t>"hlavní stoka - celková délka 288,27 m + 15,0 m protlaku; tj. celkem 303,27 m</t>
  </si>
  <si>
    <t>288,27+15,0</t>
  </si>
  <si>
    <t>899911108</t>
  </si>
  <si>
    <t>Kluzné objímky (pojízdná sedla) pro zasunutí potrubí do chráničky výšky 25 mm vnějšího průměru potrubí do 473 mm</t>
  </si>
  <si>
    <t>-731810676</t>
  </si>
  <si>
    <t>"vystředění potrubí v chráničce pomocí kluzných objímek po 0,6 m</t>
  </si>
  <si>
    <t>899913164</t>
  </si>
  <si>
    <t>Koncové uzavírací manžety chrániček DN potrubí x DN chráničky DN 300 x 400</t>
  </si>
  <si>
    <t>468126298</t>
  </si>
  <si>
    <t>-107310330</t>
  </si>
  <si>
    <t>-346532556</t>
  </si>
  <si>
    <t>-1620139461</t>
  </si>
  <si>
    <t>-527699005</t>
  </si>
  <si>
    <t>(303,27-15,0)*2</t>
  </si>
  <si>
    <t>"v oblasti veřejné části domovních přípojek - 11 ks</t>
  </si>
  <si>
    <t>60,0*2</t>
  </si>
  <si>
    <t>390,062   "odpad z kameniva"</t>
  </si>
  <si>
    <t>390,062*9</t>
  </si>
  <si>
    <t>313,443   "odpad z odtěžených asfaltových krytů a podkladů"</t>
  </si>
  <si>
    <t>313,443*9</t>
  </si>
  <si>
    <t>1484528785</t>
  </si>
  <si>
    <t>"hlavní stoka - celková délka 288,27 m</t>
  </si>
  <si>
    <t>3042 - Stoka A3 - Obnova povrchů</t>
  </si>
  <si>
    <t>288,27*2,0</t>
  </si>
  <si>
    <t>"úprava a vyrovnání terénu v oblasti pracovního pruhu š. 5 m</t>
  </si>
  <si>
    <t>(90,3-60,0)*5,0</t>
  </si>
  <si>
    <t>"osetí travním semenem v oblasti pracovního pruhu š. 5 m</t>
  </si>
  <si>
    <t>151,5*0,035 'Přepočtené koeficientem množství</t>
  </si>
  <si>
    <t>"úprava zelené plochy v oblasti pracovního pruhu š. 5 m</t>
  </si>
  <si>
    <t>151,5*0,003 'Přepočtené koeficientem množství</t>
  </si>
  <si>
    <t>288,27*2</t>
  </si>
  <si>
    <t>576,54</t>
  </si>
  <si>
    <t>288,27*2*0,5</t>
  </si>
  <si>
    <t>60,0*2,0*0,5</t>
  </si>
  <si>
    <t>-21049252</t>
  </si>
  <si>
    <t>576,54+120,0</t>
  </si>
  <si>
    <t>305 - Stoka A3-1</t>
  </si>
  <si>
    <t>3051 - Stoka A3-1 - Kanalizace</t>
  </si>
  <si>
    <t>45,29*2,0</t>
  </si>
  <si>
    <t>"v oblasti veřejné části domovních přípojek - počet 2 ks</t>
  </si>
  <si>
    <t>19,4*2,0</t>
  </si>
  <si>
    <t>(95,09+15,52)*0,2</t>
  </si>
  <si>
    <t>"hlavní stoka - celková délka 55,29 m</t>
  </si>
  <si>
    <t>"celkové množství výkopu rýh dle podélného řezu - 120,0 m3</t>
  </si>
  <si>
    <t>(120,0-(90,58*0,2+90,58*0,35)*0,5)*0,2</t>
  </si>
  <si>
    <t>"domovní přípojky - veřejná část - 2 ks, celková délka 19,4 m, prům. hl. výkopu 1,5 m, š. výkopu 0,9 m</t>
  </si>
  <si>
    <t>(19,4*0,9*1,5-(38,8*0,2+38,8*0,35)*0,5)*0,2</t>
  </si>
  <si>
    <t>(120,0-(90,58*0,2+90,58*0,35)*0,5)*0,6</t>
  </si>
  <si>
    <t>(19,4*0,9*1,5-(38,8*0,2+38,8*0,35)*0,5)*0,6</t>
  </si>
  <si>
    <t>66,366*0,5   " dle pol. č. 13220 1201"</t>
  </si>
  <si>
    <t>22,122*0,5   " dle pol. č. 13230 1201"</t>
  </si>
  <si>
    <t>224,4-49,83</t>
  </si>
  <si>
    <t>"domovní přípojky - veřejná část - 2 ks, celková délka 19,4 m</t>
  </si>
  <si>
    <t>19,4*1,5*2</t>
  </si>
  <si>
    <t>22,122   "hornina tř. 2"</t>
  </si>
  <si>
    <t>66,366   "hornina tř. 3"</t>
  </si>
  <si>
    <t>22,122   "hornina tř. 4"</t>
  </si>
  <si>
    <t>60,257</t>
  </si>
  <si>
    <t>9,312</t>
  </si>
  <si>
    <t>69,569</t>
  </si>
  <si>
    <t>19,018*2+57,054   "celkový objem výkopku"</t>
  </si>
  <si>
    <t>-60,257   "odpočet zeminy pro zpětný zásyp"</t>
  </si>
  <si>
    <t>3,104*2+9,312   "celkový objem výkopku"</t>
  </si>
  <si>
    <t>-9,312   "odpočet zeminy pro zpětný zásyp"</t>
  </si>
  <si>
    <t>60,257+9,312   "uložení výkopku na mezideponii"</t>
  </si>
  <si>
    <t>34,833+6,208   "uložení výkopku na skládku"</t>
  </si>
  <si>
    <t>41,041*1,6</t>
  </si>
  <si>
    <t>-55,29*0,55   "odpočet podsypu a obsypu potrubí</t>
  </si>
  <si>
    <t>-55,29*0,08   "vytlačená kubatura potrubím - 0,08 m3/m"</t>
  </si>
  <si>
    <t>-19,4*0,3   "odpočet podsypu a obsypu potrubí</t>
  </si>
  <si>
    <t>-19,4*0,02   "vytlačená kubatura potrubím - 0,02 m3/m"</t>
  </si>
  <si>
    <t>"hlavní stoka - celková délka 55,29 m (0,55 m3/m)</t>
  </si>
  <si>
    <t>55,29*0,55</t>
  </si>
  <si>
    <t>30,41*2 'Přepočtené koeficientem množství</t>
  </si>
  <si>
    <t>"domovní přípojky - veřejná část - 2 ks, celková délka 19,4 m (0,3 m3/m)</t>
  </si>
  <si>
    <t>19,4*0,3</t>
  </si>
  <si>
    <t>5,82*1,8 'Přepočtené koeficientem množství</t>
  </si>
  <si>
    <t>55,29*1,0</t>
  </si>
  <si>
    <t>19,4*0,9</t>
  </si>
  <si>
    <t>19,4</t>
  </si>
  <si>
    <t>19,4/2,0*1,05</t>
  </si>
  <si>
    <t>55,29</t>
  </si>
  <si>
    <t>"55,29/6,0*1,03=9,491</t>
  </si>
  <si>
    <t>"domovní přípojky - veřejná část - 2 ks</t>
  </si>
  <si>
    <t>1335971915</t>
  </si>
  <si>
    <t>1   "šachta Š63 hl. 1,65 m"</t>
  </si>
  <si>
    <t>1   "šachta Š64 hl. 2,05 m"</t>
  </si>
  <si>
    <t>"revizní šachty na hlavní stoce (Š63 - Š64)</t>
  </si>
  <si>
    <t>2   "poklop D400"</t>
  </si>
  <si>
    <t>"plocha oblasti 170 m2</t>
  </si>
  <si>
    <t>170</t>
  </si>
  <si>
    <t>45,29*2</t>
  </si>
  <si>
    <t>"v oblasti veřejné části domovních přípojek - 2 ks</t>
  </si>
  <si>
    <t>19,4*2</t>
  </si>
  <si>
    <t>72,453   "odpad z kameniva"</t>
  </si>
  <si>
    <t>72,453*9</t>
  </si>
  <si>
    <t>58,221   "odpad z odtěžených asfaltových krytů a podkladů"</t>
  </si>
  <si>
    <t>58,221*9</t>
  </si>
  <si>
    <t>776464019</t>
  </si>
  <si>
    <t>"vytýčení pro oblast plochy 170 m2</t>
  </si>
  <si>
    <t>3052 - Stoka A3-1 - Obnova povrchů</t>
  </si>
  <si>
    <t>(55,29-45,29)*5,0</t>
  </si>
  <si>
    <t>50*0,035 'Přepočtené koeficientem množství</t>
  </si>
  <si>
    <t>50*0,003 'Přepočtené koeficientem množství</t>
  </si>
  <si>
    <t>38,8</t>
  </si>
  <si>
    <t>90,58</t>
  </si>
  <si>
    <t>45,29*2*0,5</t>
  </si>
  <si>
    <t>19,4*2*0,5</t>
  </si>
  <si>
    <t>90,58+38,8</t>
  </si>
  <si>
    <t>306 - Stoka A4</t>
  </si>
  <si>
    <t>Demontáž zpevněných povrchů na straně stoky A v oblasti startovací jámy je součástí stoky A. Obnova povrchů na straně stoky A je součástí stoky A. Další úsek 2 ks domovních přípojek není předmětem této stavby, protože se nejedná o úsek ve veřejném uličním profilu.</t>
  </si>
  <si>
    <t>1361133624</t>
  </si>
  <si>
    <t>-1670886357</t>
  </si>
  <si>
    <t>-1647262675</t>
  </si>
  <si>
    <t>"protlak mezi šachtami S18 a S65 (pod silnicí II/125)</t>
  </si>
  <si>
    <t>10,2</t>
  </si>
  <si>
    <t>-284343113</t>
  </si>
  <si>
    <t>10,2*1,03</t>
  </si>
  <si>
    <t>-1974308899</t>
  </si>
  <si>
    <t>18,0   "hornina tř. 3"</t>
  </si>
  <si>
    <t>-573350879</t>
  </si>
  <si>
    <t>3,0*1,5*2,0*2-2,7</t>
  </si>
  <si>
    <t>15,3</t>
  </si>
  <si>
    <t>-1520768735</t>
  </si>
  <si>
    <t>18,0   "celkový objem výkopku"</t>
  </si>
  <si>
    <t>-15,3   "odpočet zeminy pro zpětný zásyp"</t>
  </si>
  <si>
    <t>-273974262</t>
  </si>
  <si>
    <t>-499564809</t>
  </si>
  <si>
    <t>15,3   "uložení výkopku na mezideponii"</t>
  </si>
  <si>
    <t>2,7   "uložení výkopku na skládku"</t>
  </si>
  <si>
    <t>-1721268177</t>
  </si>
  <si>
    <t>2,7*1,6</t>
  </si>
  <si>
    <t>-1086612136</t>
  </si>
  <si>
    <t>18,0</t>
  </si>
  <si>
    <t>-2,7   "objem revizní šachty S65"</t>
  </si>
  <si>
    <t>1811501.R</t>
  </si>
  <si>
    <t>Úprava terénu včetně povrchové úpravy po zpětném zásypu koncové jámy protlaku a osazení betonové kanalizační šachty</t>
  </si>
  <si>
    <t>-2017994995</t>
  </si>
  <si>
    <t>1691067666</t>
  </si>
  <si>
    <t>-205976114</t>
  </si>
  <si>
    <t>"10,2/6,0*1,05=1,785</t>
  </si>
  <si>
    <t>-820454820</t>
  </si>
  <si>
    <t>Poznámka k položce:
- včetně vyvrtání otvoru o průměru cca 180 mm</t>
  </si>
  <si>
    <t>"zaústění domovních přípojek do koncové šachty S65</t>
  </si>
  <si>
    <t>-816683571</t>
  </si>
  <si>
    <t>1   "šachta Š65 hl. 1,8 m"</t>
  </si>
  <si>
    <t>-392148025</t>
  </si>
  <si>
    <t>"revizní šachta Š65</t>
  </si>
  <si>
    <t>638424154</t>
  </si>
  <si>
    <t>-1534708308</t>
  </si>
  <si>
    <t>-2015928708</t>
  </si>
  <si>
    <t>-436128342</t>
  </si>
  <si>
    <t>-1382699636</t>
  </si>
  <si>
    <t>1   "poklop D400"</t>
  </si>
  <si>
    <t>-8010078</t>
  </si>
  <si>
    <t>-494485509</t>
  </si>
  <si>
    <t>"hlavní stoka - celková délka protlaku 10,2 m</t>
  </si>
  <si>
    <t>11,0</t>
  </si>
  <si>
    <t>2025552842</t>
  </si>
  <si>
    <t>-35363290</t>
  </si>
  <si>
    <t>-751295403</t>
  </si>
  <si>
    <t>-1593504983</t>
  </si>
  <si>
    <t>214514630</t>
  </si>
  <si>
    <t>"vytýčení pro oblast plochy 30 m2</t>
  </si>
  <si>
    <t>"pro hlavní stoku</t>
  </si>
  <si>
    <t>O005.1</t>
  </si>
  <si>
    <t>Zkoušky hutnění</t>
  </si>
  <si>
    <t>-362400784</t>
  </si>
  <si>
    <t>Poznámka k položce:
- včetně dokumentace a vyhodnocení zatěžovacích zkoušek</t>
  </si>
  <si>
    <t>"po zásypu koncové jámy protlaku</t>
  </si>
  <si>
    <t>-1467077380</t>
  </si>
  <si>
    <t>"hlavní stoka - celková délka 10,2 m</t>
  </si>
  <si>
    <t>307 - Stoka A5</t>
  </si>
  <si>
    <t>"protlak mezi šachtami Š21 a Š66 (pod silnicí II/125)</t>
  </si>
  <si>
    <t>12,7</t>
  </si>
  <si>
    <t>12,7*1,03</t>
  </si>
  <si>
    <t>-2,7   "objem revizní šachty S66"</t>
  </si>
  <si>
    <t>"12,7/6,0*1,05=2,223</t>
  </si>
  <si>
    <t>"zaústění domovních přípojek do koncové šachty S66</t>
  </si>
  <si>
    <t>1   "šachta Š66 hl. 1,8 m"</t>
  </si>
  <si>
    <t>"revizní šachta Š66</t>
  </si>
  <si>
    <t>899103111</t>
  </si>
  <si>
    <t>Osazení poklopů litinových a ocelových včetně rámů hmotnosti jednotlivě přes 100 do 150 kg</t>
  </si>
  <si>
    <t>128812346</t>
  </si>
  <si>
    <t>1   "poklop C250"</t>
  </si>
  <si>
    <t>1520952258</t>
  </si>
  <si>
    <t>"hlavní stoka - celková délka protlaku 12,7 m</t>
  </si>
  <si>
    <t>"vytýčení pro oblast plochy 40 m2</t>
  </si>
  <si>
    <t>"hlavní stoka - celková délka 12,7 m</t>
  </si>
  <si>
    <t>004 - PS-01 Strojní technologie ČOV</t>
  </si>
  <si>
    <t xml:space="preserve">    35-M.1 - Strojní část ČOV</t>
  </si>
  <si>
    <t>35-M.1</t>
  </si>
  <si>
    <t>Strojní část ČOV</t>
  </si>
  <si>
    <t>351001.M</t>
  </si>
  <si>
    <t>Ručně stírané hrubé česle, nerezové hrábě, nerezový koš na odvodnění shrabků (průlina: 30 mm, hloubka žlabu: 1185 mm, šířka žlabu: 1000 mm)</t>
  </si>
  <si>
    <t>351002.M</t>
  </si>
  <si>
    <t>Zábradlí okolo objektu hrubých česlí (mat. provedení: ocel tř. 11 - žár. pozink.)</t>
  </si>
  <si>
    <t>351003.M</t>
  </si>
  <si>
    <t>Plastová popelnice na shrabky o objemu 120 l</t>
  </si>
  <si>
    <t>351004.M</t>
  </si>
  <si>
    <t>Vertikální lapák  písku Q = 2,3 l/s (celková výška: 4630 mm, průměr: 600 mm/1150 mm, mat. provedení PP, vystrojení: vtokový uklidňovací válec, mamutka na těžení písku, aerační element, rozvaděč vzduchu PPR 50x4,6 mm, přívody k mamutce a aeračnímu elementu)</t>
  </si>
  <si>
    <t>351005.M</t>
  </si>
  <si>
    <t>Potrubí pro odvod odsazené vody z betonového objektu na odvodnění písku (mat. provedení: PVC 110, délka: 1,3 m)</t>
  </si>
  <si>
    <t>351006.M</t>
  </si>
  <si>
    <t>Uzavírací vřetenové hradítko čtyřstranně těsnící DN 200 (mat. provedení: ušlechtilá nerezová ocel, bronz, NBR-těsnění) - betonový objekt obtokování</t>
  </si>
  <si>
    <t>351007.M</t>
  </si>
  <si>
    <t>Prodloužení ovládání vřetenového hradítka (1m) s ručním kolem</t>
  </si>
  <si>
    <t>351008.M</t>
  </si>
  <si>
    <t>Plastová nádrž ČOV 6160x2400x2880 mm (mat. provedení: PP tl. 80 mm) vč. vnějšího vyztužení ocelovými Z-profily</t>
  </si>
  <si>
    <t>351009.M</t>
  </si>
  <si>
    <t>Nástavec plastové nádrže ČOV výšky 840 mm vč. vnějšího vyztužení ocelovými Z-profily a nerezové rámovací lišty při horní hraně nástavce</t>
  </si>
  <si>
    <t>351010.M</t>
  </si>
  <si>
    <t>Technologická vestavba ČOV -150 EO (ručně stírané nerezové jemné česle s průlinou 10 mm; nerezové hrábě česlí; nerezový odvodňovací koš na shrabky; plastový žlab česlí; hrubobublinný aerační systém; jemnobublinný aerační systém; dosazovací nádrž s vystrojením - odtokový žlab, nátokové potrubí do dosazovací nádrže, uklidňovací válec, mamutí čerpadlo vratného kalu, mamutí čerpadlo plovoucích nečistot, mamutí čerpadlo pro snížení hladiny v dosazovací nádrži, víření hladiny v DN, klapky pro vyrovnání hydrostatického tlaku při plnění a prázdnění dosazovací nádrž; odtokové potrubí z dosazovací nádrže, rozvaděč vzduchu PPR 50x4,6 mm, potrubní přívody vzduchu k aeračním elementům a mamutkám vč. uzavíracích armatur; dmychadlo DM 1 (2,2 kW, 400V, 50 Hz, přetlak: 35 kPa, Q=55 m3/hod.) + filtr na sání dmychadla + zpětný/pojistný ventil)</t>
  </si>
  <si>
    <t>351011.M</t>
  </si>
  <si>
    <t>Sklolaminátové zastropení ČOV (nosnost: 250 kg/m2; celkem 5 ks segmentů opatřených panty, madlem a podpěrou s možností aretace polohy)</t>
  </si>
  <si>
    <t>351012.M</t>
  </si>
  <si>
    <t>Mamutí čerpadlo přebytečného kalu DN 150</t>
  </si>
  <si>
    <t>351013.M</t>
  </si>
  <si>
    <t>Plastová nádrž KJ 1160x2400x2880 mm (mat. provedení: PP tl. 80 mm) vč. vnějšího vyztužení ocelovými Z-profily</t>
  </si>
  <si>
    <t>351014.M</t>
  </si>
  <si>
    <t>Nástavec plastové nádrže KJ výšky 700 mm vč. vnějšího vyztužení ocelovými Z-profily a nerezové rámovací lišty při horní hraně nástavce</t>
  </si>
  <si>
    <t>351015.M</t>
  </si>
  <si>
    <t>Potrubí s fekální koncovkou pro napojení fekálního vozu vč. tvarovek a držáků potrubí (mat. provedení: PPR 110x10 mm; délka 6 m)</t>
  </si>
  <si>
    <t>351016.M</t>
  </si>
  <si>
    <t>Žlab na úkapy kotvený do stěny pod potrubím s fekální koncovkou (mat. provedení: PP, nerez)</t>
  </si>
  <si>
    <t>351017.M</t>
  </si>
  <si>
    <t>Odtokové potrubí na odvod úkapové vody ze žlabu na úkapy vč. tvarovek a držáků potrubí (mat. provedení: PVC 110; délka 2 m)</t>
  </si>
  <si>
    <t>351018.M</t>
  </si>
  <si>
    <t>Středobublinný aerační systém vč. potrubních svodů s uzavíracími armaturami - kalová jímka</t>
  </si>
  <si>
    <t>351019.M</t>
  </si>
  <si>
    <t>Ponorné kalové čerpadlo s plovákem vč. flexi hadice s bajonetovými koncovkami a řetězu (mat. provedení: plášť čerpadla - AISI 304, hydraulická část - AISI 304; délka kabelu 10m; 230 V; 50 Hz; 0,75 kW; H=3 m; Q = 6l/s; 2850 ot./min.; hmotnost: 13,4 kg; max. průchodnost 50 mm) - čerpání kalové vody</t>
  </si>
  <si>
    <t>351020.M</t>
  </si>
  <si>
    <t>Výtlačné potrubí s bajonetovou koncovkou pro napojení flexi hadice čerpadla odsazené vody v KJ (mat. provedení PPR 63x5,8 mm; délka 1m)</t>
  </si>
  <si>
    <t>351021.M</t>
  </si>
  <si>
    <t>Dmychadlo DM 2 vč. sacího filtru a zpětného/pojistného ventilu (2,2 kW, 400V, 50 Hz, přetlak: 35 kPa, Q = 55m3/hod.) - provozní rezerva</t>
  </si>
  <si>
    <t>351022.M</t>
  </si>
  <si>
    <t>Rozvodné potrubí vzduchu od dmychadla DM 1 a DM 2  vč. tvarovek, držáků a uzavíracích armatur (mat. provedení: PPR 50x4,6 mm; délka: 15 m) - ukončeno napojením na rozvaděč vzduchu v KJ, LP a ČOV</t>
  </si>
  <si>
    <t>351023.M</t>
  </si>
  <si>
    <t>Zásobní barel na síran železitý (objem 60 l)</t>
  </si>
  <si>
    <t>351024.M</t>
  </si>
  <si>
    <t>Dávkovací čerpadlo síranu železitého Qmax = 2,28 l/hod.; 16W; příslušenství: hadice 4/6, sací koš a vstřikovací ventil</t>
  </si>
  <si>
    <t>351025.M</t>
  </si>
  <si>
    <t>Měrný objekt - Parshallův žlab P1</t>
  </si>
  <si>
    <t>3519001.R</t>
  </si>
  <si>
    <t>Montážní práce, doprava montážních dělníků</t>
  </si>
  <si>
    <t>3519002.R</t>
  </si>
  <si>
    <t>Doprava LP a plastových nádrží ČOV a KJ na místo určení</t>
  </si>
  <si>
    <t>3519003.R</t>
  </si>
  <si>
    <t>Jeřábnické práce (osazení nádrží ČOV a KJ na stavbě na podkladní beton)</t>
  </si>
  <si>
    <t>005 - PS-02, PS-03 Technologická elektroinstalace a MaR ČOV</t>
  </si>
  <si>
    <t xml:space="preserve">    211-M - Elektroinstalace a MaR ČOV</t>
  </si>
  <si>
    <t>211-M</t>
  </si>
  <si>
    <t>Elektroinstalace a MaR ČOV</t>
  </si>
  <si>
    <t>211001.M</t>
  </si>
  <si>
    <t>Rozvaděč 1800 x 800 x 300 mm</t>
  </si>
  <si>
    <t>211002.M</t>
  </si>
  <si>
    <t>Náplň rozvaděče vč. výroby (viz výkresová dokumentace)</t>
  </si>
  <si>
    <t>211003.M</t>
  </si>
  <si>
    <t>MaR (viz výkresová dokumentace)</t>
  </si>
  <si>
    <t>211004.M</t>
  </si>
  <si>
    <t>Vodiče</t>
  </si>
  <si>
    <t>211005.M</t>
  </si>
  <si>
    <t>Montážní materiál</t>
  </si>
  <si>
    <t>2119001.R</t>
  </si>
  <si>
    <t>Montážní práce</t>
  </si>
  <si>
    <t>2119002.R</t>
  </si>
  <si>
    <t>Revize, uvedení do provozu, funkční zkoušky</t>
  </si>
  <si>
    <t>006 - Vedlejší náklady</t>
  </si>
  <si>
    <t>VRN - Vedlejší rozpočtové náklady</t>
  </si>
  <si>
    <t>VRN</t>
  </si>
  <si>
    <t>Vedlejší rozpočtové náklady</t>
  </si>
  <si>
    <t>0132001.R</t>
  </si>
  <si>
    <t>Dodavatelská dokumentace včetně plánu BOZP, havarijního a povodňového plánu</t>
  </si>
  <si>
    <t>1024</t>
  </si>
  <si>
    <t>1641918761</t>
  </si>
  <si>
    <t>0132002.R</t>
  </si>
  <si>
    <t>Dopravně inženýrská opatření</t>
  </si>
  <si>
    <t>2104725189</t>
  </si>
  <si>
    <t>Poznámka k položce:
Součástí jsou:
- vyhotovení a realizace dokumentace DIO
- svislé dočasné dopravní značení po dobu stavby
- projednání, vyznačení a zrušení objízdných tras</t>
  </si>
  <si>
    <t>013254000</t>
  </si>
  <si>
    <t>Průzkumné, geodetické a projektové práce projektové práce dokumentace stavby (výkresová a textová) skutečného provedení stavby</t>
  </si>
  <si>
    <t>-802207285</t>
  </si>
  <si>
    <t>030001000</t>
  </si>
  <si>
    <t>Základní rozdělení průvodních činností a nákladů zařízení staveniště</t>
  </si>
  <si>
    <t>-2108945116</t>
  </si>
  <si>
    <t>032203000</t>
  </si>
  <si>
    <t>Zařízení staveniště vybavení staveniště pronájem ploch staveniště</t>
  </si>
  <si>
    <t>81183905</t>
  </si>
  <si>
    <t>Poznámka k položce:
- pronájmy dočasných záborů a plochy centrálního ZS</t>
  </si>
  <si>
    <t>045002000</t>
  </si>
  <si>
    <t>Hlavní tituly průvodních činností a nákladů inženýrská činnost kompletační a koordinační činnost</t>
  </si>
  <si>
    <t>218924997</t>
  </si>
  <si>
    <t>0491001.R</t>
  </si>
  <si>
    <t>Přípravné a dokončovací práce, projednání + povolení záborů</t>
  </si>
  <si>
    <t>763966733</t>
  </si>
  <si>
    <t>072002000</t>
  </si>
  <si>
    <t>Hlavní tituly průvodních činností a nákladů provozní vlivy silniční provoz</t>
  </si>
  <si>
    <t>-57921910</t>
  </si>
  <si>
    <t>007 - Ostatní náklady</t>
  </si>
  <si>
    <t xml:space="preserve">    O01.2 - Zajištění publicity projektu</t>
  </si>
  <si>
    <t>O01.2</t>
  </si>
  <si>
    <t>Zajištění publicity projektu</t>
  </si>
  <si>
    <t>091504000.1</t>
  </si>
  <si>
    <t>Ostatní náklady související s objektem náklady související s publikační činností - Zajištění povinné publicity projektu dle podmínek OPŽP</t>
  </si>
  <si>
    <t>141564385</t>
  </si>
  <si>
    <t>Poznámka k položce:
- DOČASNÝ BILLBOARD o rozměrech 5100 mm x 2400 mm pod dobu výstavby
- STÁLÁ PAMĚTNÍ DESKA z plastu o rozměrech 300 mm x 400 mm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</si>
  <si>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</si>
  <si>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</si>
  <si>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</si>
  <si>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</si>
  <si>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9"/>
        <rFont val="Trebuchet MS"/>
        <charset val="238"/>
      </rPr>
      <t xml:space="preserve">Rekapitulace stavby </t>
    </r>
    <r>
      <rPr>
        <sz val="9"/>
        <rFont val="Trebuchet MS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</si>
  <si>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9"/>
        <rFont val="Trebuchet MS"/>
        <charset val="238"/>
      </rPr>
      <t>Rekapitulace stavby</t>
    </r>
    <r>
      <rPr>
        <sz val="9"/>
        <rFont val="Trebuchet MS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</si>
  <si>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</si>
  <si>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r>
      <t xml:space="preserve">V sestavě </t>
    </r>
    <r>
      <rPr>
        <b/>
        <sz val="9"/>
        <rFont val="Trebuchet MS"/>
        <charset val="238"/>
      </rPr>
      <t>Rekapitulace objektů stavby a soupisů prací</t>
    </r>
    <r>
      <rPr>
        <sz val="9"/>
        <rFont val="Trebuchet MS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</si>
  <si>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</si>
  <si>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</si>
  <si>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</si>
  <si>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</si>
  <si>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</si>
  <si>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</si>
  <si>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</si>
  <si>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Vedlejší a ostatní náklady</t>
  </si>
  <si>
    <t>Soupis prací pro daný typ objektu</t>
  </si>
  <si>
    <r>
      <rPr>
        <i/>
        <sz val="9"/>
        <rFont val="Trebuchet MS"/>
        <charset val="238"/>
      </rPr>
      <t xml:space="preserve">Soupis prací </t>
    </r>
    <r>
      <rPr>
        <sz val="9"/>
        <rFont val="Trebuchet MS"/>
        <charset val="238"/>
      </rPr>
      <t>pro jednotlivé objekty obsahuje sestavy Krycí list soupisu, Rekapitulace členění soupisu prací, Soupis prací. Za soupis prací může být považován</t>
    </r>
  </si>
  <si>
    <t>i objekt stavby v případě, že neobsahuje podřízenou zakázku.</t>
  </si>
  <si>
    <r>
      <rPr>
        <b/>
        <sz val="9"/>
        <rFont val="Trebuchet MS"/>
        <charset val="238"/>
      </rPr>
      <t>Krycí list soupisu</t>
    </r>
    <r>
      <rPr>
        <sz val="9"/>
        <rFont val="Trebuchet MS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</si>
  <si>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</si>
  <si>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9"/>
        <rFont val="Trebuchet MS"/>
        <charset val="238"/>
      </rPr>
      <t>Rekapitulace členění soupisu prací</t>
    </r>
    <r>
      <rPr>
        <sz val="9"/>
        <rFont val="Trebuchet MS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</si>
  <si>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</si>
  <si>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9"/>
        <rFont val="Trebuchet MS"/>
        <charset val="238"/>
      </rPr>
      <t xml:space="preserve">Soupis prací </t>
    </r>
    <r>
      <rPr>
        <sz val="9"/>
        <rFont val="Trebuchet MS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</si>
  <si>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</si>
  <si>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</si>
  <si>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</si>
  <si>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</si>
  <si>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</si>
  <si>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</si>
  <si>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</si>
  <si>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</si>
  <si>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</si>
  <si>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</si>
  <si>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</si>
  <si>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</si>
  <si>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</si>
  <si>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</si>
  <si>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</si>
  <si>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</si>
  <si>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</si>
  <si>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</si>
  <si>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</si>
  <si>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</si>
  <si>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</si>
  <si>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</si>
  <si>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</si>
  <si>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</si>
  <si>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</si>
  <si>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</si>
  <si>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</si>
  <si>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</si>
  <si>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musí být všechna tato pole vyplněna nenulovými kladnými číslicemi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</si>
  <si>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</si>
  <si>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</si>
  <si>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</si>
  <si>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</si>
  <si>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je v tomto případě povinen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</si>
  <si>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</si>
  <si>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Není však přípustné, aby obě pole - J.materiál, J.Montáž byly u jedné položky vyplněny nulou.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</si>
  <si>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</si>
  <si>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</si>
  <si>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</si>
  <si>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</si>
  <si>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</si>
  <si>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</si>
  <si>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</si>
  <si>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</si>
  <si>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</si>
  <si>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</si>
  <si>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</si>
  <si>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</si>
  <si>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</si>
  <si>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</si>
  <si>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</si>
  <si>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</si>
  <si>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</si>
  <si>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</si>
  <si>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</si>
  <si>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</si>
  <si>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</si>
  <si>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</si>
  <si>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</si>
  <si>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</si>
  <si>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</si>
  <si>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</si>
  <si>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</si>
  <si>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</si>
  <si>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</si>
  <si>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</si>
  <si>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</si>
  <si>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</si>
  <si>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</si>
  <si>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</si>
  <si>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</si>
  <si>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</si>
  <si>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</si>
  <si>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</si>
  <si>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</si>
  <si>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</si>
  <si>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</si>
  <si>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</si>
  <si>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</si>
  <si>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</si>
  <si>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</si>
  <si>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</si>
  <si>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</si>
  <si>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</si>
  <si>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</si>
  <si>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</si>
  <si>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</si>
  <si>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</si>
  <si>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</si>
  <si>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</si>
  <si>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</si>
  <si>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</si>
  <si>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</si>
  <si>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</si>
  <si>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</si>
  <si>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</si>
  <si>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</si>
  <si>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</si>
  <si>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</si>
  <si>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</si>
  <si>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</si>
  <si>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</si>
  <si>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</si>
  <si>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</si>
  <si>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</si>
  <si>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</si>
  <si>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</si>
  <si>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</si>
  <si>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</si>
  <si>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</si>
  <si>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</si>
  <si>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</si>
  <si>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</si>
  <si>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</si>
  <si>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</si>
  <si>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</si>
  <si>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</si>
  <si>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</si>
  <si>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</si>
  <si>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</si>
  <si>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</si>
  <si>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</si>
  <si>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</si>
  <si>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</si>
  <si>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</si>
  <si>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</si>
  <si>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</si>
  <si>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</si>
  <si>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</si>
  <si>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</si>
  <si>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</si>
  <si>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</si>
  <si>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</si>
  <si>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</si>
  <si>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</si>
  <si>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</si>
  <si>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</si>
  <si>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</si>
  <si>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</si>
  <si>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</si>
  <si>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</si>
  <si>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</si>
  <si>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</si>
  <si>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</si>
  <si>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</si>
  <si>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</si>
  <si>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</si>
  <si>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</si>
  <si>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</si>
  <si>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</si>
  <si>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</si>
  <si>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</si>
  <si>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</si>
  <si>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</si>
  <si>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www.cs-urs.cz, sekce Cenové a technické podmínky. Pokud je v zadávací dokumentaci uveden přímý nebo nepřímý odkaz na určité dodavatele nebo výrobky, nebo patenty na vynálezy, užitné vzory, průmyslové vzory, ochranné známky nebo označení původu, jedná se pouze o určení parametrů vyjadřujících požadavky na výkon nebo funkci, popis účelu nebo potřeb, které mají být naplněny, ale u každého takového odkazu zadavatel umožňuje pro plnění veřejné zakázky použití i jiných, kvalitativně a technicky rovnocenných řešení.
Položky soupisu prací, které nejsou součástí ceníků ÚRS (R-položky a M-položky) jsou kalkulovány podle běžných cen na trhu prací. Jejich cena je stanovena na základě zkušeností z realizovaných staveb s položkami obdobného charakteru příslušné cenové soustavy v kombinaci se zjištěním aktuálních cen materiálů a konstrukcí. V soupisu stavebních prací jsou takové položky označeny jako "R-položka", "M-položka". Položky s drobnou odchylkou od databáze ÚRS jsou označeny jako "odvozené Z CS ÚRS".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</si>
</sst>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%"/>
    <numFmt numFmtId="165" formatCode="dd\.mm\.yyyy"/>
    <numFmt numFmtId="166" formatCode="#,##0.00000"/>
    <numFmt numFmtId="167" formatCode="#,##0.000"/>
  </numFmts>
  <fonts count="50">
    <font>
      <sz val="8"/>
      <name val="Trebuchet MS"/>
      <family val="2"/>
    </font>
    <font>
      <sz val="8"/>
      <color rgb="FF969696"/>
      <name val="Trebuchet MS"/>
    </font>
    <font>
      <sz val="9"/>
      <name val="Trebuchet MS"/>
    </font>
    <font>
      <b/>
      <sz val="12"/>
      <name val="Trebuchet MS"/>
    </font>
    <font>
      <sz val="11"/>
      <name val="Trebuchet MS"/>
    </font>
    <font>
      <sz val="10"/>
      <name val="Trebuchet MS"/>
    </font>
    <font>
      <sz val="12"/>
      <color rgb="FF003366"/>
      <name val="Trebuchet MS"/>
    </font>
    <font>
      <sz val="10"/>
      <color rgb="FF003366"/>
      <name val="Trebuchet MS"/>
    </font>
    <font>
      <sz val="8"/>
      <color rgb="FF003366"/>
      <name val="Trebuchet MS"/>
    </font>
    <font>
      <sz val="8"/>
      <color rgb="FF800080"/>
      <name val="Trebuchet MS"/>
    </font>
    <font>
      <sz val="8"/>
      <color rgb="FF505050"/>
      <name val="Trebuchet MS"/>
    </font>
    <font>
      <sz val="8"/>
      <color rgb="FFFF0000"/>
      <name val="Trebuchet MS"/>
    </font>
    <font>
      <sz val="8"/>
      <color rgb="FF0000A8"/>
      <name val="Trebuchet MS"/>
    </font>
    <font>
      <sz val="8"/>
      <color rgb="FFFAE682"/>
      <name val="Trebuchet MS"/>
    </font>
    <font>
      <sz val="10"/>
      <color rgb="FF960000"/>
      <name val="Trebuchet MS"/>
    </font>
    <font>
      <u/>
      <sz val="10"/>
      <color theme="10"/>
      <name val="Trebuchet MS"/>
    </font>
    <font>
      <sz val="8"/>
      <color rgb="FF3366FF"/>
      <name val="Trebuchet MS"/>
    </font>
    <font>
      <b/>
      <sz val="16"/>
      <name val="Trebuchet MS"/>
    </font>
    <font>
      <b/>
      <sz val="12"/>
      <color rgb="FF969696"/>
      <name val="Trebuchet MS"/>
    </font>
    <font>
      <sz val="9"/>
      <color rgb="FF969696"/>
      <name val="Trebuchet MS"/>
    </font>
    <font>
      <b/>
      <sz val="8"/>
      <color rgb="FF969696"/>
      <name val="Trebuchet MS"/>
    </font>
    <font>
      <b/>
      <sz val="10"/>
      <name val="Trebuchet MS"/>
    </font>
    <font>
      <b/>
      <sz val="9"/>
      <name val="Trebuchet MS"/>
    </font>
    <font>
      <sz val="12"/>
      <color rgb="FF969696"/>
      <name val="Trebuchet MS"/>
    </font>
    <font>
      <b/>
      <sz val="12"/>
      <color rgb="FF960000"/>
      <name val="Trebuchet MS"/>
    </font>
    <font>
      <sz val="12"/>
      <name val="Trebuchet MS"/>
    </font>
    <font>
      <b/>
      <sz val="11"/>
      <color rgb="FF003366"/>
      <name val="Trebuchet MS"/>
    </font>
    <font>
      <sz val="11"/>
      <color rgb="FF003366"/>
      <name val="Trebuchet MS"/>
    </font>
    <font>
      <b/>
      <sz val="11"/>
      <name val="Trebuchet MS"/>
    </font>
    <font>
      <sz val="11"/>
      <color rgb="FF969696"/>
      <name val="Trebuchet MS"/>
    </font>
    <font>
      <b/>
      <sz val="10"/>
      <color rgb="FF003366"/>
      <name val="Trebuchet MS"/>
    </font>
    <font>
      <sz val="10"/>
      <color rgb="FF969696"/>
      <name val="Trebuchet MS"/>
    </font>
    <font>
      <sz val="18"/>
      <color theme="10"/>
      <name val="Wingdings 2"/>
    </font>
    <font>
      <sz val="10"/>
      <color theme="10"/>
      <name val="Trebuchet MS"/>
    </font>
    <font>
      <b/>
      <sz val="12"/>
      <color rgb="FF800000"/>
      <name val="Trebuchet MS"/>
    </font>
    <font>
      <sz val="8"/>
      <color rgb="FF960000"/>
      <name val="Trebuchet MS"/>
    </font>
    <font>
      <b/>
      <sz val="8"/>
      <name val="Trebuchet MS"/>
    </font>
    <font>
      <sz val="7"/>
      <color rgb="FF969696"/>
      <name val="Trebuchet MS"/>
    </font>
    <font>
      <i/>
      <sz val="8"/>
      <color rgb="FF0000FF"/>
      <name val="Trebuchet MS"/>
    </font>
    <font>
      <i/>
      <sz val="7"/>
      <color rgb="FF969696"/>
      <name val="Trebuchet MS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u/>
      <sz val="11"/>
      <color theme="10"/>
      <name val="Calibri"/>
      <scheme val="minor"/>
    </font>
    <font>
      <i/>
      <sz val="9"/>
      <name val="Trebuchet MS"/>
      <charset val="238"/>
    </font>
    <font>
      <sz val="9"/>
      <name val="Trebuchet MS"/>
      <family val="2"/>
      <charset val="238"/>
    </font>
  </fonts>
  <fills count="8">
    <fill>
      <patternFill patternType="none"/>
    </fill>
    <fill>
      <patternFill patternType="gray125"/>
    </fill>
    <fill>
      <patternFill patternType="none"/>
    </fill>
    <fill>
      <patternFill patternType="solid">
        <fgColor rgb="FFFAE682"/>
      </patternFill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 style="hair">
        <color rgb="FF969696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7" fillId="0" borderId="0" applyNumberFormat="0" applyFill="0" applyBorder="0" applyAlignment="0" applyProtection="0"/>
  </cellStyleXfs>
  <cellXfs count="393">
    <xf numFmtId="0" fontId="0" fillId="0" borderId="0" xfId="0"/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  <protection locked="0"/>
    </xf>
    <xf numFmtId="0" fontId="13" fillId="3" borderId="0" xfId="0" applyFont="1" applyFill="1" applyAlignment="1" applyProtection="1">
      <alignment horizontal="left" vertical="center"/>
    </xf>
    <xf numFmtId="0" fontId="5" fillId="3" borderId="0" xfId="0" applyFont="1" applyFill="1" applyAlignment="1" applyProtection="1">
      <alignment vertical="center"/>
    </xf>
    <xf numFmtId="0" fontId="14" fillId="3" borderId="0" xfId="0" applyFont="1" applyFill="1" applyAlignment="1" applyProtection="1">
      <alignment horizontal="left" vertical="center"/>
    </xf>
    <xf numFmtId="0" fontId="15" fillId="3" borderId="0" xfId="1" applyFont="1" applyFill="1" applyAlignment="1" applyProtection="1">
      <alignment vertical="center"/>
    </xf>
    <xf numFmtId="0" fontId="47" fillId="3" borderId="0" xfId="1" applyFill="1"/>
    <xf numFmtId="0" fontId="0" fillId="3" borderId="0" xfId="0" applyFill="1"/>
    <xf numFmtId="0" fontId="13" fillId="3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17" fillId="0" borderId="0" xfId="0" applyFont="1" applyBorder="1" applyAlignment="1">
      <alignment horizontal="left" vertical="center"/>
    </xf>
    <xf numFmtId="0" fontId="0" fillId="0" borderId="6" xfId="0" applyBorder="1"/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top"/>
    </xf>
    <xf numFmtId="0" fontId="19" fillId="0" borderId="0" xfId="0" applyFont="1" applyBorder="1" applyAlignment="1">
      <alignment horizontal="left" vertical="center"/>
    </xf>
    <xf numFmtId="0" fontId="2" fillId="5" borderId="0" xfId="0" applyFont="1" applyFill="1" applyBorder="1" applyAlignment="1" applyProtection="1">
      <alignment horizontal="left" vertical="center"/>
      <protection locked="0"/>
    </xf>
    <xf numFmtId="49" fontId="2" fillId="5" borderId="0" xfId="0" applyNumberFormat="1" applyFont="1" applyFill="1" applyBorder="1" applyAlignment="1" applyProtection="1">
      <alignment horizontal="left" vertical="center"/>
      <protection locked="0"/>
    </xf>
    <xf numFmtId="0" fontId="0" fillId="0" borderId="7" xfId="0" applyBorder="1"/>
    <xf numFmtId="0" fontId="0" fillId="0" borderId="5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21" fillId="0" borderId="8" xfId="0" applyFont="1" applyBorder="1" applyAlignment="1">
      <alignment horizontal="left" vertical="center"/>
    </xf>
    <xf numFmtId="0" fontId="0" fillId="0" borderId="8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1" fillId="0" borderId="0" xfId="0" applyFont="1" applyBorder="1" applyAlignment="1">
      <alignment horizontal="right" vertical="center"/>
    </xf>
    <xf numFmtId="0" fontId="1" fillId="0" borderId="5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1" fillId="0" borderId="6" xfId="0" applyFont="1" applyBorder="1" applyAlignment="1">
      <alignment vertical="center"/>
    </xf>
    <xf numFmtId="0" fontId="0" fillId="6" borderId="0" xfId="0" applyFont="1" applyFill="1" applyBorder="1" applyAlignment="1">
      <alignment vertical="center"/>
    </xf>
    <xf numFmtId="0" fontId="3" fillId="6" borderId="9" xfId="0" applyFont="1" applyFill="1" applyBorder="1" applyAlignment="1">
      <alignment horizontal="left" vertical="center"/>
    </xf>
    <xf numFmtId="0" fontId="0" fillId="6" borderId="10" xfId="0" applyFont="1" applyFill="1" applyBorder="1" applyAlignment="1">
      <alignment vertical="center"/>
    </xf>
    <xf numFmtId="0" fontId="3" fillId="6" borderId="10" xfId="0" applyFont="1" applyFill="1" applyBorder="1" applyAlignment="1">
      <alignment horizontal="center" vertical="center"/>
    </xf>
    <xf numFmtId="0" fontId="0" fillId="6" borderId="6" xfId="0" applyFont="1" applyFill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3" fillId="0" borderId="5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6" xfId="0" applyFont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7" borderId="1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0" fontId="19" fillId="0" borderId="20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0" fillId="0" borderId="15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3" fillId="0" borderId="18" xfId="0" applyNumberFormat="1" applyFont="1" applyBorder="1" applyAlignment="1">
      <alignment vertical="center"/>
    </xf>
    <xf numFmtId="4" fontId="23" fillId="0" borderId="0" xfId="0" applyNumberFormat="1" applyFont="1" applyBorder="1" applyAlignment="1">
      <alignment vertical="center"/>
    </xf>
    <xf numFmtId="166" fontId="23" fillId="0" borderId="0" xfId="0" applyNumberFormat="1" applyFont="1" applyBorder="1" applyAlignment="1">
      <alignment vertical="center"/>
    </xf>
    <xf numFmtId="4" fontId="23" fillId="0" borderId="19" xfId="0" applyNumberFormat="1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4" fillId="0" borderId="5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4" fontId="29" fillId="0" borderId="18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166" fontId="29" fillId="0" borderId="0" xfId="0" applyNumberFormat="1" applyFont="1" applyBorder="1" applyAlignment="1">
      <alignment vertical="center"/>
    </xf>
    <xf numFmtId="4" fontId="29" fillId="0" borderId="19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4" fontId="31" fillId="0" borderId="18" xfId="0" applyNumberFormat="1" applyFont="1" applyBorder="1" applyAlignment="1">
      <alignment vertical="center"/>
    </xf>
    <xf numFmtId="4" fontId="31" fillId="0" borderId="0" xfId="0" applyNumberFormat="1" applyFont="1" applyBorder="1" applyAlignment="1">
      <alignment vertical="center"/>
    </xf>
    <xf numFmtId="166" fontId="31" fillId="0" borderId="0" xfId="0" applyNumberFormat="1" applyFont="1" applyBorder="1" applyAlignment="1">
      <alignment vertical="center"/>
    </xf>
    <xf numFmtId="4" fontId="31" fillId="0" borderId="19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2" fillId="0" borderId="0" xfId="1" applyFont="1" applyAlignment="1">
      <alignment horizontal="center" vertical="center"/>
    </xf>
    <xf numFmtId="4" fontId="29" fillId="0" borderId="23" xfId="0" applyNumberFormat="1" applyFont="1" applyBorder="1" applyAlignment="1">
      <alignment vertical="center"/>
    </xf>
    <xf numFmtId="4" fontId="29" fillId="0" borderId="24" xfId="0" applyNumberFormat="1" applyFont="1" applyBorder="1" applyAlignment="1">
      <alignment vertical="center"/>
    </xf>
    <xf numFmtId="166" fontId="29" fillId="0" borderId="24" xfId="0" applyNumberFormat="1" applyFont="1" applyBorder="1" applyAlignment="1">
      <alignment vertical="center"/>
    </xf>
    <xf numFmtId="4" fontId="29" fillId="0" borderId="25" xfId="0" applyNumberFormat="1" applyFont="1" applyBorder="1" applyAlignment="1">
      <alignment vertical="center"/>
    </xf>
    <xf numFmtId="0" fontId="0" fillId="0" borderId="0" xfId="0" applyProtection="1">
      <protection locked="0"/>
    </xf>
    <xf numFmtId="0" fontId="5" fillId="3" borderId="0" xfId="0" applyFont="1" applyFill="1" applyAlignment="1">
      <alignment vertical="center"/>
    </xf>
    <xf numFmtId="0" fontId="14" fillId="3" borderId="0" xfId="0" applyFont="1" applyFill="1" applyAlignment="1">
      <alignment horizontal="left" vertical="center"/>
    </xf>
    <xf numFmtId="0" fontId="33" fillId="3" borderId="0" xfId="1" applyFont="1" applyFill="1" applyAlignment="1">
      <alignment vertical="center"/>
    </xf>
    <xf numFmtId="0" fontId="5" fillId="3" borderId="0" xfId="0" applyFont="1" applyFill="1" applyAlignment="1" applyProtection="1">
      <alignment vertical="center"/>
      <protection locked="0"/>
    </xf>
    <xf numFmtId="0" fontId="0" fillId="0" borderId="3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19" fillId="0" borderId="0" xfId="0" applyFont="1" applyBorder="1" applyAlignment="1" applyProtection="1">
      <alignment horizontal="left" vertical="center"/>
      <protection locked="0"/>
    </xf>
    <xf numFmtId="165" fontId="2" fillId="0" borderId="0" xfId="0" applyNumberFormat="1" applyFont="1" applyBorder="1" applyAlignment="1">
      <alignment horizontal="left" vertical="center"/>
    </xf>
    <xf numFmtId="0" fontId="0" fillId="0" borderId="5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 applyProtection="1">
      <alignment vertical="center" wrapText="1"/>
      <protection locked="0"/>
    </xf>
    <xf numFmtId="0" fontId="0" fillId="0" borderId="6" xfId="0" applyFont="1" applyBorder="1" applyAlignment="1">
      <alignment vertical="center" wrapText="1"/>
    </xf>
    <xf numFmtId="0" fontId="0" fillId="0" borderId="16" xfId="0" applyFont="1" applyBorder="1" applyAlignment="1" applyProtection="1">
      <alignment vertical="center"/>
      <protection locked="0"/>
    </xf>
    <xf numFmtId="0" fontId="0" fillId="0" borderId="26" xfId="0" applyFont="1" applyBorder="1" applyAlignment="1">
      <alignment vertical="center"/>
    </xf>
    <xf numFmtId="0" fontId="21" fillId="0" borderId="0" xfId="0" applyFont="1" applyBorder="1" applyAlignment="1">
      <alignment horizontal="left" vertical="center"/>
    </xf>
    <xf numFmtId="4" fontId="24" fillId="0" borderId="0" xfId="0" applyNumberFormat="1" applyFont="1" applyBorder="1" applyAlignment="1">
      <alignment vertical="center"/>
    </xf>
    <xf numFmtId="0" fontId="1" fillId="0" borderId="0" xfId="0" applyFont="1" applyBorder="1" applyAlignment="1" applyProtection="1">
      <alignment horizontal="right" vertical="center"/>
      <protection locked="0"/>
    </xf>
    <xf numFmtId="4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 applyProtection="1">
      <alignment horizontal="right" vertical="center"/>
      <protection locked="0"/>
    </xf>
    <xf numFmtId="0" fontId="0" fillId="7" borderId="0" xfId="0" applyFont="1" applyFill="1" applyBorder="1" applyAlignment="1">
      <alignment vertical="center"/>
    </xf>
    <xf numFmtId="0" fontId="3" fillId="7" borderId="9" xfId="0" applyFont="1" applyFill="1" applyBorder="1" applyAlignment="1">
      <alignment horizontal="left" vertical="center"/>
    </xf>
    <xf numFmtId="0" fontId="3" fillId="7" borderId="10" xfId="0" applyFont="1" applyFill="1" applyBorder="1" applyAlignment="1">
      <alignment horizontal="right" vertical="center"/>
    </xf>
    <xf numFmtId="0" fontId="3" fillId="7" borderId="10" xfId="0" applyFont="1" applyFill="1" applyBorder="1" applyAlignment="1">
      <alignment horizontal="center" vertical="center"/>
    </xf>
    <xf numFmtId="0" fontId="0" fillId="7" borderId="10" xfId="0" applyFont="1" applyFill="1" applyBorder="1" applyAlignment="1" applyProtection="1">
      <alignment vertical="center"/>
      <protection locked="0"/>
    </xf>
    <xf numFmtId="4" fontId="3" fillId="7" borderId="10" xfId="0" applyNumberFormat="1" applyFont="1" applyFill="1" applyBorder="1" applyAlignment="1">
      <alignment vertical="center"/>
    </xf>
    <xf numFmtId="0" fontId="0" fillId="7" borderId="27" xfId="0" applyFont="1" applyFill="1" applyBorder="1" applyAlignment="1">
      <alignment vertical="center"/>
    </xf>
    <xf numFmtId="0" fontId="0" fillId="0" borderId="13" xfId="0" applyFont="1" applyBorder="1" applyAlignment="1" applyProtection="1">
      <alignment vertical="center"/>
      <protection locked="0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4" xfId="0" applyFont="1" applyBorder="1" applyAlignment="1">
      <alignment vertical="center"/>
    </xf>
    <xf numFmtId="0" fontId="2" fillId="7" borderId="0" xfId="0" applyFont="1" applyFill="1" applyBorder="1" applyAlignment="1">
      <alignment horizontal="left" vertical="center"/>
    </xf>
    <xf numFmtId="0" fontId="0" fillId="7" borderId="0" xfId="0" applyFont="1" applyFill="1" applyBorder="1" applyAlignment="1" applyProtection="1">
      <alignment vertical="center"/>
      <protection locked="0"/>
    </xf>
    <xf numFmtId="0" fontId="2" fillId="7" borderId="0" xfId="0" applyFont="1" applyFill="1" applyBorder="1" applyAlignment="1">
      <alignment horizontal="right" vertical="center"/>
    </xf>
    <xf numFmtId="0" fontId="0" fillId="7" borderId="6" xfId="0" applyFont="1" applyFill="1" applyBorder="1" applyAlignment="1">
      <alignment vertical="center"/>
    </xf>
    <xf numFmtId="0" fontId="34" fillId="0" borderId="0" xfId="0" applyFont="1" applyBorder="1" applyAlignment="1">
      <alignment horizontal="left" vertical="center"/>
    </xf>
    <xf numFmtId="0" fontId="6" fillId="0" borderId="5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24" xfId="0" applyFont="1" applyBorder="1" applyAlignment="1">
      <alignment horizontal="left" vertical="center"/>
    </xf>
    <xf numFmtId="0" fontId="6" fillId="0" borderId="24" xfId="0" applyFont="1" applyBorder="1" applyAlignment="1">
      <alignment vertical="center"/>
    </xf>
    <xf numFmtId="0" fontId="6" fillId="0" borderId="24" xfId="0" applyFont="1" applyBorder="1" applyAlignment="1" applyProtection="1">
      <alignment vertical="center"/>
      <protection locked="0"/>
    </xf>
    <xf numFmtId="4" fontId="6" fillId="0" borderId="24" xfId="0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24" xfId="0" applyFont="1" applyBorder="1" applyAlignment="1">
      <alignment horizontal="left" vertical="center"/>
    </xf>
    <xf numFmtId="0" fontId="7" fillId="0" borderId="24" xfId="0" applyFont="1" applyBorder="1" applyAlignment="1">
      <alignment vertical="center"/>
    </xf>
    <xf numFmtId="0" fontId="7" fillId="0" borderId="24" xfId="0" applyFont="1" applyBorder="1" applyAlignment="1" applyProtection="1">
      <alignment vertical="center"/>
      <protection locked="0"/>
    </xf>
    <xf numFmtId="4" fontId="7" fillId="0" borderId="24" xfId="0" applyNumberFormat="1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0" fillId="0" borderId="5" xfId="0" applyFont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center" vertical="center" wrapText="1"/>
    </xf>
    <xf numFmtId="0" fontId="2" fillId="7" borderId="21" xfId="0" applyFont="1" applyFill="1" applyBorder="1" applyAlignment="1" applyProtection="1">
      <alignment horizontal="center" vertical="center" wrapText="1"/>
      <protection locked="0"/>
    </xf>
    <xf numFmtId="0" fontId="2" fillId="7" borderId="22" xfId="0" applyFont="1" applyFill="1" applyBorder="1" applyAlignment="1">
      <alignment horizontal="center" vertical="center" wrapText="1"/>
    </xf>
    <xf numFmtId="4" fontId="24" fillId="0" borderId="0" xfId="0" applyNumberFormat="1" applyFont="1" applyAlignment="1"/>
    <xf numFmtId="166" fontId="35" fillId="0" borderId="16" xfId="0" applyNumberFormat="1" applyFont="1" applyBorder="1" applyAlignment="1"/>
    <xf numFmtId="166" fontId="35" fillId="0" borderId="17" xfId="0" applyNumberFormat="1" applyFont="1" applyBorder="1" applyAlignment="1"/>
    <xf numFmtId="4" fontId="36" fillId="0" borderId="0" xfId="0" applyNumberFormat="1" applyFont="1" applyAlignment="1">
      <alignment vertical="center"/>
    </xf>
    <xf numFmtId="0" fontId="8" fillId="0" borderId="5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8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9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5" xfId="0" applyFont="1" applyBorder="1" applyAlignment="1" applyProtection="1">
      <alignment vertical="center"/>
      <protection locked="0"/>
    </xf>
    <xf numFmtId="0" fontId="0" fillId="0" borderId="28" xfId="0" applyFont="1" applyBorder="1" applyAlignment="1" applyProtection="1">
      <alignment horizontal="center" vertical="center"/>
      <protection locked="0"/>
    </xf>
    <xf numFmtId="49" fontId="0" fillId="0" borderId="28" xfId="0" applyNumberFormat="1" applyFont="1" applyBorder="1" applyAlignment="1" applyProtection="1">
      <alignment horizontal="left" vertical="center" wrapText="1"/>
      <protection locked="0"/>
    </xf>
    <xf numFmtId="0" fontId="0" fillId="0" borderId="28" xfId="0" applyFont="1" applyBorder="1" applyAlignment="1" applyProtection="1">
      <alignment horizontal="left" vertical="center" wrapText="1"/>
      <protection locked="0"/>
    </xf>
    <xf numFmtId="0" fontId="0" fillId="0" borderId="28" xfId="0" applyFont="1" applyBorder="1" applyAlignment="1" applyProtection="1">
      <alignment horizontal="center" vertical="center" wrapText="1"/>
      <protection locked="0"/>
    </xf>
    <xf numFmtId="167" fontId="0" fillId="0" borderId="28" xfId="0" applyNumberFormat="1" applyFont="1" applyBorder="1" applyAlignment="1" applyProtection="1">
      <alignment vertical="center"/>
      <protection locked="0"/>
    </xf>
    <xf numFmtId="4" fontId="0" fillId="5" borderId="28" xfId="0" applyNumberFormat="1" applyFont="1" applyFill="1" applyBorder="1" applyAlignment="1" applyProtection="1">
      <alignment vertical="center"/>
      <protection locked="0"/>
    </xf>
    <xf numFmtId="4" fontId="0" fillId="0" borderId="28" xfId="0" applyNumberFormat="1" applyFont="1" applyBorder="1" applyAlignment="1" applyProtection="1">
      <alignment vertical="center"/>
      <protection locked="0"/>
    </xf>
    <xf numFmtId="0" fontId="1" fillId="5" borderId="28" xfId="0" applyFont="1" applyFill="1" applyBorder="1" applyAlignment="1" applyProtection="1">
      <alignment horizontal="left" vertical="center"/>
      <protection locked="0"/>
    </xf>
    <xf numFmtId="0" fontId="1" fillId="0" borderId="0" xfId="0" applyFont="1" applyBorder="1" applyAlignment="1">
      <alignment horizontal="center" vertical="center"/>
    </xf>
    <xf numFmtId="166" fontId="1" fillId="0" borderId="0" xfId="0" applyNumberFormat="1" applyFont="1" applyBorder="1" applyAlignment="1">
      <alignment vertical="center"/>
    </xf>
    <xf numFmtId="166" fontId="1" fillId="0" borderId="19" xfId="0" applyNumberFormat="1" applyFont="1" applyBorder="1" applyAlignment="1">
      <alignment vertical="center"/>
    </xf>
    <xf numFmtId="4" fontId="0" fillId="0" borderId="0" xfId="0" applyNumberFormat="1" applyFont="1" applyAlignment="1">
      <alignment vertical="center"/>
    </xf>
    <xf numFmtId="0" fontId="9" fillId="0" borderId="5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8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8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38" fillId="0" borderId="28" xfId="0" applyFont="1" applyBorder="1" applyAlignment="1" applyProtection="1">
      <alignment horizontal="center" vertical="center"/>
      <protection locked="0"/>
    </xf>
    <xf numFmtId="49" fontId="38" fillId="0" borderId="28" xfId="0" applyNumberFormat="1" applyFont="1" applyBorder="1" applyAlignment="1" applyProtection="1">
      <alignment horizontal="left" vertical="center" wrapText="1"/>
      <protection locked="0"/>
    </xf>
    <xf numFmtId="0" fontId="38" fillId="0" borderId="28" xfId="0" applyFont="1" applyBorder="1" applyAlignment="1" applyProtection="1">
      <alignment horizontal="left" vertical="center" wrapText="1"/>
      <protection locked="0"/>
    </xf>
    <xf numFmtId="0" fontId="38" fillId="0" borderId="28" xfId="0" applyFont="1" applyBorder="1" applyAlignment="1" applyProtection="1">
      <alignment horizontal="center" vertical="center" wrapText="1"/>
      <protection locked="0"/>
    </xf>
    <xf numFmtId="167" fontId="38" fillId="0" borderId="28" xfId="0" applyNumberFormat="1" applyFont="1" applyBorder="1" applyAlignment="1" applyProtection="1">
      <alignment vertical="center"/>
      <protection locked="0"/>
    </xf>
    <xf numFmtId="4" fontId="38" fillId="5" borderId="28" xfId="0" applyNumberFormat="1" applyFont="1" applyFill="1" applyBorder="1" applyAlignment="1" applyProtection="1">
      <alignment vertical="center"/>
      <protection locked="0"/>
    </xf>
    <xf numFmtId="4" fontId="38" fillId="0" borderId="28" xfId="0" applyNumberFormat="1" applyFont="1" applyBorder="1" applyAlignment="1" applyProtection="1">
      <alignment vertical="center"/>
      <protection locked="0"/>
    </xf>
    <xf numFmtId="0" fontId="38" fillId="0" borderId="5" xfId="0" applyFont="1" applyBorder="1" applyAlignment="1">
      <alignment vertical="center"/>
    </xf>
    <xf numFmtId="0" fontId="38" fillId="5" borderId="28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>
      <alignment horizontal="center" vertical="center"/>
    </xf>
    <xf numFmtId="0" fontId="39" fillId="0" borderId="0" xfId="0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8" xfId="0" applyFont="1" applyBorder="1" applyAlignment="1">
      <alignment vertical="center"/>
    </xf>
    <xf numFmtId="167" fontId="0" fillId="5" borderId="28" xfId="0" applyNumberFormat="1" applyFont="1" applyFill="1" applyBorder="1" applyAlignment="1" applyProtection="1">
      <alignment vertical="center"/>
      <protection locked="0"/>
    </xf>
    <xf numFmtId="0" fontId="1" fillId="0" borderId="24" xfId="0" applyFont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166" fontId="1" fillId="0" borderId="24" xfId="0" applyNumberFormat="1" applyFont="1" applyBorder="1" applyAlignment="1">
      <alignment vertical="center"/>
    </xf>
    <xf numFmtId="166" fontId="1" fillId="0" borderId="25" xfId="0" applyNumberFormat="1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11" fillId="0" borderId="23" xfId="0" applyFont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11" fillId="0" borderId="25" xfId="0" applyFont="1" applyBorder="1" applyAlignment="1">
      <alignment vertical="center"/>
    </xf>
    <xf numFmtId="0" fontId="38" fillId="0" borderId="24" xfId="0" applyFont="1" applyBorder="1" applyAlignment="1">
      <alignment horizontal="center" vertical="center"/>
    </xf>
    <xf numFmtId="0" fontId="10" fillId="0" borderId="23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0" fillId="0" borderId="23" xfId="0" applyFont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0" fillId="0" borderId="0" xfId="0" applyAlignment="1" applyProtection="1">
      <alignment vertical="top"/>
      <protection locked="0"/>
    </xf>
    <xf numFmtId="0" fontId="40" fillId="0" borderId="29" xfId="0" applyFont="1" applyBorder="1" applyAlignment="1" applyProtection="1">
      <alignment vertical="center" wrapText="1"/>
      <protection locked="0"/>
    </xf>
    <xf numFmtId="0" fontId="40" fillId="0" borderId="30" xfId="0" applyFont="1" applyBorder="1" applyAlignment="1" applyProtection="1">
      <alignment vertical="center" wrapText="1"/>
      <protection locked="0"/>
    </xf>
    <xf numFmtId="0" fontId="40" fillId="0" borderId="31" xfId="0" applyFont="1" applyBorder="1" applyAlignment="1" applyProtection="1">
      <alignment vertical="center" wrapText="1"/>
      <protection locked="0"/>
    </xf>
    <xf numFmtId="0" fontId="40" fillId="0" borderId="32" xfId="0" applyFont="1" applyBorder="1" applyAlignment="1" applyProtection="1">
      <alignment horizontal="center" vertical="center" wrapText="1"/>
      <protection locked="0"/>
    </xf>
    <xf numFmtId="0" fontId="40" fillId="0" borderId="33" xfId="0" applyFont="1" applyBorder="1" applyAlignment="1" applyProtection="1">
      <alignment horizontal="center" vertical="center" wrapText="1"/>
      <protection locked="0"/>
    </xf>
    <xf numFmtId="0" fontId="40" fillId="0" borderId="32" xfId="0" applyFont="1" applyBorder="1" applyAlignment="1" applyProtection="1">
      <alignment vertical="center" wrapText="1"/>
      <protection locked="0"/>
    </xf>
    <xf numFmtId="0" fontId="40" fillId="0" borderId="33" xfId="0" applyFont="1" applyBorder="1" applyAlignment="1" applyProtection="1">
      <alignment vertical="center" wrapText="1"/>
      <protection locked="0"/>
    </xf>
    <xf numFmtId="0" fontId="42" fillId="0" borderId="1" xfId="0" applyFont="1" applyBorder="1" applyAlignment="1" applyProtection="1">
      <alignment horizontal="left" vertical="center" wrapText="1"/>
      <protection locked="0"/>
    </xf>
    <xf numFmtId="0" fontId="43" fillId="0" borderId="1" xfId="0" applyFont="1" applyBorder="1" applyAlignment="1" applyProtection="1">
      <alignment horizontal="left" vertical="center" wrapText="1"/>
      <protection locked="0"/>
    </xf>
    <xf numFmtId="0" fontId="43" fillId="0" borderId="32" xfId="0" applyFont="1" applyBorder="1" applyAlignment="1" applyProtection="1">
      <alignment vertical="center" wrapText="1"/>
      <protection locked="0"/>
    </xf>
    <xf numFmtId="0" fontId="43" fillId="0" borderId="1" xfId="0" applyFont="1" applyBorder="1" applyAlignment="1" applyProtection="1">
      <alignment vertical="center" wrapText="1"/>
      <protection locked="0"/>
    </xf>
    <xf numFmtId="0" fontId="43" fillId="0" borderId="1" xfId="0" applyFont="1" applyBorder="1" applyAlignment="1" applyProtection="1">
      <alignment vertical="center"/>
      <protection locked="0"/>
    </xf>
    <xf numFmtId="0" fontId="43" fillId="0" borderId="1" xfId="0" applyFont="1" applyBorder="1" applyAlignment="1" applyProtection="1">
      <alignment horizontal="left" vertical="center"/>
      <protection locked="0"/>
    </xf>
    <xf numFmtId="49" fontId="43" fillId="0" borderId="1" xfId="0" applyNumberFormat="1" applyFont="1" applyBorder="1" applyAlignment="1" applyProtection="1">
      <alignment vertical="center" wrapText="1"/>
      <protection locked="0"/>
    </xf>
    <xf numFmtId="0" fontId="40" fillId="0" borderId="35" xfId="0" applyFont="1" applyBorder="1" applyAlignment="1" applyProtection="1">
      <alignment vertical="center" wrapText="1"/>
      <protection locked="0"/>
    </xf>
    <xf numFmtId="0" fontId="44" fillId="0" borderId="34" xfId="0" applyFont="1" applyBorder="1" applyAlignment="1" applyProtection="1">
      <alignment vertical="center" wrapText="1"/>
      <protection locked="0"/>
    </xf>
    <xf numFmtId="0" fontId="40" fillId="0" borderId="36" xfId="0" applyFont="1" applyBorder="1" applyAlignment="1" applyProtection="1">
      <alignment vertical="center" wrapText="1"/>
      <protection locked="0"/>
    </xf>
    <xf numFmtId="0" fontId="40" fillId="0" borderId="1" xfId="0" applyFont="1" applyBorder="1" applyAlignment="1" applyProtection="1">
      <alignment vertical="top"/>
      <protection locked="0"/>
    </xf>
    <xf numFmtId="0" fontId="40" fillId="0" borderId="0" xfId="0" applyFont="1" applyAlignment="1" applyProtection="1">
      <alignment vertical="top"/>
      <protection locked="0"/>
    </xf>
    <xf numFmtId="0" fontId="40" fillId="0" borderId="29" xfId="0" applyFont="1" applyBorder="1" applyAlignment="1" applyProtection="1">
      <alignment horizontal="left" vertical="center"/>
      <protection locked="0"/>
    </xf>
    <xf numFmtId="0" fontId="40" fillId="0" borderId="30" xfId="0" applyFont="1" applyBorder="1" applyAlignment="1" applyProtection="1">
      <alignment horizontal="left" vertical="center"/>
      <protection locked="0"/>
    </xf>
    <xf numFmtId="0" fontId="40" fillId="0" borderId="31" xfId="0" applyFont="1" applyBorder="1" applyAlignment="1" applyProtection="1">
      <alignment horizontal="left" vertical="center"/>
      <protection locked="0"/>
    </xf>
    <xf numFmtId="0" fontId="40" fillId="0" borderId="32" xfId="0" applyFont="1" applyBorder="1" applyAlignment="1" applyProtection="1">
      <alignment horizontal="left" vertical="center"/>
      <protection locked="0"/>
    </xf>
    <xf numFmtId="0" fontId="40" fillId="0" borderId="33" xfId="0" applyFont="1" applyBorder="1" applyAlignment="1" applyProtection="1">
      <alignment horizontal="left" vertical="center"/>
      <protection locked="0"/>
    </xf>
    <xf numFmtId="0" fontId="42" fillId="0" borderId="1" xfId="0" applyFont="1" applyBorder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2" fillId="0" borderId="34" xfId="0" applyFont="1" applyBorder="1" applyAlignment="1" applyProtection="1">
      <alignment horizontal="left" vertical="center"/>
      <protection locked="0"/>
    </xf>
    <xf numFmtId="0" fontId="42" fillId="0" borderId="34" xfId="0" applyFont="1" applyBorder="1" applyAlignment="1" applyProtection="1">
      <alignment horizontal="center" vertical="center"/>
      <protection locked="0"/>
    </xf>
    <xf numFmtId="0" fontId="45" fillId="0" borderId="34" xfId="0" applyFont="1" applyBorder="1" applyAlignment="1" applyProtection="1">
      <alignment horizontal="left" vertical="center"/>
      <protection locked="0"/>
    </xf>
    <xf numFmtId="0" fontId="46" fillId="0" borderId="1" xfId="0" applyFont="1" applyBorder="1" applyAlignment="1" applyProtection="1">
      <alignment horizontal="left" vertical="center"/>
      <protection locked="0"/>
    </xf>
    <xf numFmtId="0" fontId="43" fillId="0" borderId="0" xfId="0" applyFont="1" applyAlignment="1" applyProtection="1">
      <alignment horizontal="left" vertical="center"/>
      <protection locked="0"/>
    </xf>
    <xf numFmtId="0" fontId="43" fillId="0" borderId="1" xfId="0" applyFont="1" applyBorder="1" applyAlignment="1" applyProtection="1">
      <alignment horizontal="center" vertical="center"/>
      <protection locked="0"/>
    </xf>
    <xf numFmtId="0" fontId="43" fillId="0" borderId="32" xfId="0" applyFont="1" applyBorder="1" applyAlignment="1" applyProtection="1">
      <alignment horizontal="left" vertical="center"/>
      <protection locked="0"/>
    </xf>
    <xf numFmtId="0" fontId="43" fillId="2" borderId="1" xfId="0" applyFont="1" applyFill="1" applyBorder="1" applyAlignment="1" applyProtection="1">
      <alignment horizontal="left" vertical="center"/>
      <protection locked="0"/>
    </xf>
    <xf numFmtId="0" fontId="43" fillId="2" borderId="1" xfId="0" applyFont="1" applyFill="1" applyBorder="1" applyAlignment="1" applyProtection="1">
      <alignment horizontal="center" vertical="center"/>
      <protection locked="0"/>
    </xf>
    <xf numFmtId="0" fontId="40" fillId="0" borderId="35" xfId="0" applyFont="1" applyBorder="1" applyAlignment="1" applyProtection="1">
      <alignment horizontal="left" vertical="center"/>
      <protection locked="0"/>
    </xf>
    <xf numFmtId="0" fontId="44" fillId="0" borderId="34" xfId="0" applyFont="1" applyBorder="1" applyAlignment="1" applyProtection="1">
      <alignment horizontal="left" vertical="center"/>
      <protection locked="0"/>
    </xf>
    <xf numFmtId="0" fontId="40" fillId="0" borderId="36" xfId="0" applyFont="1" applyBorder="1" applyAlignment="1" applyProtection="1">
      <alignment horizontal="left" vertical="center"/>
      <protection locked="0"/>
    </xf>
    <xf numFmtId="0" fontId="40" fillId="0" borderId="1" xfId="0" applyFont="1" applyBorder="1" applyAlignment="1" applyProtection="1">
      <alignment horizontal="left" vertical="center"/>
      <protection locked="0"/>
    </xf>
    <xf numFmtId="0" fontId="44" fillId="0" borderId="1" xfId="0" applyFont="1" applyBorder="1" applyAlignment="1" applyProtection="1">
      <alignment horizontal="left" vertical="center"/>
      <protection locked="0"/>
    </xf>
    <xf numFmtId="0" fontId="45" fillId="0" borderId="1" xfId="0" applyFont="1" applyBorder="1" applyAlignment="1" applyProtection="1">
      <alignment horizontal="left" vertical="center"/>
      <protection locked="0"/>
    </xf>
    <xf numFmtId="0" fontId="43" fillId="0" borderId="34" xfId="0" applyFont="1" applyBorder="1" applyAlignment="1" applyProtection="1">
      <alignment horizontal="left" vertical="center"/>
      <protection locked="0"/>
    </xf>
    <xf numFmtId="0" fontId="40" fillId="0" borderId="1" xfId="0" applyFont="1" applyBorder="1" applyAlignment="1" applyProtection="1">
      <alignment horizontal="left" vertical="center" wrapText="1"/>
      <protection locked="0"/>
    </xf>
    <xf numFmtId="0" fontId="43" fillId="0" borderId="1" xfId="0" applyFont="1" applyBorder="1" applyAlignment="1" applyProtection="1">
      <alignment horizontal="center" vertical="center" wrapText="1"/>
      <protection locked="0"/>
    </xf>
    <xf numFmtId="0" fontId="40" fillId="0" borderId="29" xfId="0" applyFont="1" applyBorder="1" applyAlignment="1" applyProtection="1">
      <alignment horizontal="left" vertical="center" wrapText="1"/>
      <protection locked="0"/>
    </xf>
    <xf numFmtId="0" fontId="40" fillId="0" borderId="30" xfId="0" applyFont="1" applyBorder="1" applyAlignment="1" applyProtection="1">
      <alignment horizontal="left" vertical="center" wrapText="1"/>
      <protection locked="0"/>
    </xf>
    <xf numFmtId="0" fontId="40" fillId="0" borderId="31" xfId="0" applyFont="1" applyBorder="1" applyAlignment="1" applyProtection="1">
      <alignment horizontal="left" vertical="center" wrapText="1"/>
      <protection locked="0"/>
    </xf>
    <xf numFmtId="0" fontId="40" fillId="0" borderId="32" xfId="0" applyFont="1" applyBorder="1" applyAlignment="1" applyProtection="1">
      <alignment horizontal="left" vertical="center" wrapText="1"/>
      <protection locked="0"/>
    </xf>
    <xf numFmtId="0" fontId="40" fillId="0" borderId="33" xfId="0" applyFont="1" applyBorder="1" applyAlignment="1" applyProtection="1">
      <alignment horizontal="left" vertical="center" wrapText="1"/>
      <protection locked="0"/>
    </xf>
    <xf numFmtId="0" fontId="45" fillId="0" borderId="32" xfId="0" applyFont="1" applyBorder="1" applyAlignment="1" applyProtection="1">
      <alignment horizontal="left" vertical="center" wrapText="1"/>
      <protection locked="0"/>
    </xf>
    <xf numFmtId="0" fontId="45" fillId="0" borderId="33" xfId="0" applyFont="1" applyBorder="1" applyAlignment="1" applyProtection="1">
      <alignment horizontal="left" vertical="center" wrapText="1"/>
      <protection locked="0"/>
    </xf>
    <xf numFmtId="0" fontId="43" fillId="0" borderId="32" xfId="0" applyFont="1" applyBorder="1" applyAlignment="1" applyProtection="1">
      <alignment horizontal="left" vertical="center" wrapText="1"/>
      <protection locked="0"/>
    </xf>
    <xf numFmtId="0" fontId="43" fillId="0" borderId="33" xfId="0" applyFont="1" applyBorder="1" applyAlignment="1" applyProtection="1">
      <alignment horizontal="left" vertical="center" wrapText="1"/>
      <protection locked="0"/>
    </xf>
    <xf numFmtId="0" fontId="43" fillId="0" borderId="33" xfId="0" applyFont="1" applyBorder="1" applyAlignment="1" applyProtection="1">
      <alignment horizontal="left" vertical="center"/>
      <protection locked="0"/>
    </xf>
    <xf numFmtId="0" fontId="43" fillId="0" borderId="35" xfId="0" applyFont="1" applyBorder="1" applyAlignment="1" applyProtection="1">
      <alignment horizontal="left" vertical="center" wrapText="1"/>
      <protection locked="0"/>
    </xf>
    <xf numFmtId="0" fontId="43" fillId="0" borderId="34" xfId="0" applyFont="1" applyBorder="1" applyAlignment="1" applyProtection="1">
      <alignment horizontal="left" vertical="center" wrapText="1"/>
      <protection locked="0"/>
    </xf>
    <xf numFmtId="0" fontId="43" fillId="0" borderId="36" xfId="0" applyFont="1" applyBorder="1" applyAlignment="1" applyProtection="1">
      <alignment horizontal="left" vertical="center" wrapText="1"/>
      <protection locked="0"/>
    </xf>
    <xf numFmtId="0" fontId="43" fillId="0" borderId="1" xfId="0" applyFont="1" applyBorder="1" applyAlignment="1" applyProtection="1">
      <alignment horizontal="left" vertical="top"/>
      <protection locked="0"/>
    </xf>
    <xf numFmtId="0" fontId="43" fillId="0" borderId="1" xfId="0" applyFont="1" applyBorder="1" applyAlignment="1" applyProtection="1">
      <alignment horizontal="center" vertical="top"/>
      <protection locked="0"/>
    </xf>
    <xf numFmtId="0" fontId="43" fillId="0" borderId="35" xfId="0" applyFont="1" applyBorder="1" applyAlignment="1" applyProtection="1">
      <alignment horizontal="left" vertical="center"/>
      <protection locked="0"/>
    </xf>
    <xf numFmtId="0" fontId="43" fillId="0" borderId="36" xfId="0" applyFont="1" applyBorder="1" applyAlignment="1" applyProtection="1">
      <alignment horizontal="left" vertical="center"/>
      <protection locked="0"/>
    </xf>
    <xf numFmtId="0" fontId="45" fillId="0" borderId="0" xfId="0" applyFont="1" applyAlignment="1" applyProtection="1">
      <alignment vertical="center"/>
      <protection locked="0"/>
    </xf>
    <xf numFmtId="0" fontId="42" fillId="0" borderId="1" xfId="0" applyFont="1" applyBorder="1" applyAlignment="1" applyProtection="1">
      <alignment vertical="center"/>
      <protection locked="0"/>
    </xf>
    <xf numFmtId="0" fontId="45" fillId="0" borderId="34" xfId="0" applyFont="1" applyBorder="1" applyAlignment="1" applyProtection="1">
      <alignment vertical="center"/>
      <protection locked="0"/>
    </xf>
    <xf numFmtId="0" fontId="42" fillId="0" borderId="34" xfId="0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top"/>
      <protection locked="0"/>
    </xf>
    <xf numFmtId="49" fontId="43" fillId="0" borderId="1" xfId="0" applyNumberFormat="1" applyFont="1" applyBorder="1" applyAlignment="1" applyProtection="1">
      <alignment horizontal="left" vertical="center"/>
      <protection locked="0"/>
    </xf>
    <xf numFmtId="0" fontId="0" fillId="0" borderId="34" xfId="0" applyBorder="1" applyAlignment="1" applyProtection="1">
      <alignment vertical="top"/>
      <protection locked="0"/>
    </xf>
    <xf numFmtId="0" fontId="42" fillId="0" borderId="34" xfId="0" applyFont="1" applyBorder="1" applyAlignment="1" applyProtection="1">
      <alignment horizontal="left"/>
      <protection locked="0"/>
    </xf>
    <xf numFmtId="0" fontId="45" fillId="0" borderId="34" xfId="0" applyFont="1" applyBorder="1" applyAlignment="1" applyProtection="1">
      <protection locked="0"/>
    </xf>
    <xf numFmtId="0" fontId="40" fillId="0" borderId="32" xfId="0" applyFont="1" applyBorder="1" applyAlignment="1" applyProtection="1">
      <alignment vertical="top"/>
      <protection locked="0"/>
    </xf>
    <xf numFmtId="0" fontId="40" fillId="0" borderId="33" xfId="0" applyFont="1" applyBorder="1" applyAlignment="1" applyProtection="1">
      <alignment vertical="top"/>
      <protection locked="0"/>
    </xf>
    <xf numFmtId="0" fontId="40" fillId="0" borderId="1" xfId="0" applyFont="1" applyBorder="1" applyAlignment="1" applyProtection="1">
      <alignment horizontal="center" vertical="center"/>
      <protection locked="0"/>
    </xf>
    <xf numFmtId="0" fontId="40" fillId="0" borderId="1" xfId="0" applyFont="1" applyBorder="1" applyAlignment="1" applyProtection="1">
      <alignment horizontal="left" vertical="top"/>
      <protection locked="0"/>
    </xf>
    <xf numFmtId="0" fontId="40" fillId="0" borderId="35" xfId="0" applyFont="1" applyBorder="1" applyAlignment="1" applyProtection="1">
      <alignment vertical="top"/>
      <protection locked="0"/>
    </xf>
    <xf numFmtId="0" fontId="40" fillId="0" borderId="34" xfId="0" applyFont="1" applyBorder="1" applyAlignment="1" applyProtection="1">
      <alignment vertical="top"/>
      <protection locked="0"/>
    </xf>
    <xf numFmtId="0" fontId="40" fillId="0" borderId="36" xfId="0" applyFont="1" applyBorder="1" applyAlignment="1" applyProtection="1">
      <alignment vertical="top"/>
      <protection locked="0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horizontal="left" vertical="center" wrapText="1"/>
    </xf>
    <xf numFmtId="4" fontId="24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vertical="center"/>
    </xf>
    <xf numFmtId="0" fontId="16" fillId="4" borderId="0" xfId="0" applyFont="1" applyFill="1" applyAlignment="1">
      <alignment horizontal="center" vertical="center"/>
    </xf>
    <xf numFmtId="0" fontId="0" fillId="0" borderId="0" xfId="0"/>
    <xf numFmtId="0" fontId="49" fillId="0" borderId="1" xfId="0" applyFont="1" applyBorder="1" applyAlignment="1">
      <alignment horizontal="left" vertical="top" wrapText="1"/>
    </xf>
    <xf numFmtId="0" fontId="0" fillId="0" borderId="0" xfId="0" applyAlignment="1">
      <alignment vertical="top" wrapText="1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30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right" vertical="center"/>
    </xf>
    <xf numFmtId="4" fontId="27" fillId="0" borderId="0" xfId="0" applyNumberFormat="1" applyFont="1" applyAlignment="1">
      <alignment horizontal="right" vertical="center"/>
    </xf>
    <xf numFmtId="0" fontId="3" fillId="6" borderId="10" xfId="0" applyFont="1" applyFill="1" applyBorder="1" applyAlignment="1">
      <alignment horizontal="left" vertical="center"/>
    </xf>
    <xf numFmtId="0" fontId="0" fillId="6" borderId="10" xfId="0" applyFont="1" applyFill="1" applyBorder="1" applyAlignment="1">
      <alignment vertical="center"/>
    </xf>
    <xf numFmtId="4" fontId="3" fillId="6" borderId="10" xfId="0" applyNumberFormat="1" applyFont="1" applyFill="1" applyBorder="1" applyAlignment="1">
      <alignment vertical="center"/>
    </xf>
    <xf numFmtId="0" fontId="0" fillId="6" borderId="11" xfId="0" applyFont="1" applyFill="1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23" fillId="0" borderId="15" xfId="0" applyFont="1" applyBorder="1" applyAlignment="1">
      <alignment horizontal="center" vertical="center"/>
    </xf>
    <xf numFmtId="0" fontId="23" fillId="0" borderId="16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2" fillId="7" borderId="9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left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right" vertical="center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0" fillId="0" borderId="0" xfId="0" applyBorder="1"/>
    <xf numFmtId="0" fontId="3" fillId="0" borderId="0" xfId="0" applyFont="1" applyBorder="1" applyAlignment="1">
      <alignment horizontal="left" vertical="top" wrapText="1"/>
    </xf>
    <xf numFmtId="49" fontId="2" fillId="5" borderId="0" xfId="0" applyNumberFormat="1" applyFont="1" applyFill="1" applyBorder="1" applyAlignment="1" applyProtection="1">
      <alignment horizontal="left" vertical="center"/>
      <protection locked="0"/>
    </xf>
    <xf numFmtId="49" fontId="2" fillId="0" borderId="0" xfId="0" applyNumberFormat="1" applyFont="1" applyBorder="1" applyAlignment="1">
      <alignment horizontal="left" vertical="center"/>
    </xf>
    <xf numFmtId="4" fontId="21" fillId="0" borderId="8" xfId="0" applyNumberFormat="1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1" fillId="0" borderId="0" xfId="0" applyFont="1" applyBorder="1" applyAlignment="1">
      <alignment horizontal="right" vertical="center"/>
    </xf>
    <xf numFmtId="164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4" fontId="20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3" fillId="3" borderId="0" xfId="1" applyFont="1" applyFill="1" applyAlignment="1">
      <alignment vertical="center"/>
    </xf>
    <xf numFmtId="0" fontId="19" fillId="0" borderId="0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0" fontId="43" fillId="0" borderId="1" xfId="0" applyFont="1" applyBorder="1" applyAlignment="1" applyProtection="1">
      <alignment horizontal="left" vertical="center" wrapText="1"/>
      <protection locked="0"/>
    </xf>
    <xf numFmtId="0" fontId="41" fillId="0" borderId="1" xfId="0" applyFont="1" applyBorder="1" applyAlignment="1" applyProtection="1">
      <alignment horizontal="center" vertical="center" wrapText="1"/>
      <protection locked="0"/>
    </xf>
    <xf numFmtId="0" fontId="42" fillId="0" borderId="34" xfId="0" applyFont="1" applyBorder="1" applyAlignment="1" applyProtection="1">
      <alignment horizontal="left" wrapText="1"/>
      <protection locked="0"/>
    </xf>
    <xf numFmtId="0" fontId="43" fillId="0" borderId="1" xfId="0" applyFont="1" applyBorder="1" applyAlignment="1" applyProtection="1">
      <alignment horizontal="left" vertical="center"/>
      <protection locked="0"/>
    </xf>
    <xf numFmtId="49" fontId="43" fillId="0" borderId="1" xfId="0" applyNumberFormat="1" applyFont="1" applyBorder="1" applyAlignment="1" applyProtection="1">
      <alignment horizontal="left" vertical="center" wrapText="1"/>
      <protection locked="0"/>
    </xf>
    <xf numFmtId="0" fontId="41" fillId="0" borderId="1" xfId="0" applyFont="1" applyBorder="1" applyAlignment="1" applyProtection="1">
      <alignment horizontal="center" vertical="center"/>
      <protection locked="0"/>
    </xf>
    <xf numFmtId="0" fontId="42" fillId="0" borderId="34" xfId="0" applyFont="1" applyBorder="1" applyAlignment="1" applyProtection="1">
      <alignment horizontal="left"/>
      <protection locked="0"/>
    </xf>
    <xf numFmtId="0" fontId="43" fillId="0" borderId="1" xfId="0" applyFont="1" applyBorder="1" applyAlignment="1" applyProtection="1">
      <alignment horizontal="left" vertical="top"/>
      <protection locked="0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71145" cy="271145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93"/>
  <sheetViews>
    <sheetView showGridLines="0" tabSelected="1" workbookViewId="0">
      <pane ySplit="1" topLeftCell="A2" activePane="bottomLeft" state="frozen"/>
      <selection pane="bottomLeft" activeCell="D5" sqref="D5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52" width="21.6640625" hidden="1" customWidth="1"/>
    <col min="53" max="53" width="19.1640625" hidden="1" customWidth="1"/>
    <col min="54" max="54" width="25" hidden="1" customWidth="1"/>
    <col min="55" max="56" width="19.1640625" hidden="1" customWidth="1"/>
    <col min="57" max="57" width="66.5" customWidth="1"/>
    <col min="71" max="91" width="9.33203125" hidden="1"/>
  </cols>
  <sheetData>
    <row r="1" spans="1:74" ht="21.4" customHeight="1">
      <c r="A1" s="17" t="s">
        <v>0</v>
      </c>
      <c r="B1" s="18"/>
      <c r="C1" s="18"/>
      <c r="D1" s="19" t="s">
        <v>1</v>
      </c>
      <c r="E1" s="18"/>
      <c r="F1" s="18"/>
      <c r="G1" s="18"/>
      <c r="H1" s="18"/>
      <c r="I1" s="18"/>
      <c r="J1" s="18"/>
      <c r="K1" s="20" t="s">
        <v>2</v>
      </c>
      <c r="L1" s="20"/>
      <c r="M1" s="20"/>
      <c r="N1" s="20"/>
      <c r="O1" s="20"/>
      <c r="P1" s="20"/>
      <c r="Q1" s="20"/>
      <c r="R1" s="20"/>
      <c r="S1" s="20"/>
      <c r="T1" s="18"/>
      <c r="U1" s="18"/>
      <c r="V1" s="18"/>
      <c r="W1" s="20" t="s">
        <v>3</v>
      </c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1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3" t="s">
        <v>4</v>
      </c>
      <c r="BB1" s="23" t="s">
        <v>5</v>
      </c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T1" s="24" t="s">
        <v>6</v>
      </c>
      <c r="BU1" s="24" t="s">
        <v>6</v>
      </c>
      <c r="BV1" s="24" t="s">
        <v>7</v>
      </c>
    </row>
    <row r="2" spans="1:74" ht="36.950000000000003" customHeight="1">
      <c r="AR2" s="336" t="s">
        <v>8</v>
      </c>
      <c r="AS2" s="337"/>
      <c r="AT2" s="337"/>
      <c r="AU2" s="337"/>
      <c r="AV2" s="337"/>
      <c r="AW2" s="337"/>
      <c r="AX2" s="337"/>
      <c r="AY2" s="337"/>
      <c r="AZ2" s="337"/>
      <c r="BA2" s="337"/>
      <c r="BB2" s="337"/>
      <c r="BC2" s="337"/>
      <c r="BD2" s="337"/>
      <c r="BE2" s="337"/>
      <c r="BS2" s="25" t="s">
        <v>9</v>
      </c>
      <c r="BT2" s="25" t="s">
        <v>10</v>
      </c>
    </row>
    <row r="3" spans="1:74" ht="6.95" customHeight="1">
      <c r="B3" s="26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8"/>
      <c r="BS3" s="25" t="s">
        <v>9</v>
      </c>
      <c r="BT3" s="25" t="s">
        <v>11</v>
      </c>
    </row>
    <row r="4" spans="1:74" ht="36.950000000000003" customHeight="1">
      <c r="B4" s="29"/>
      <c r="C4" s="30"/>
      <c r="D4" s="31" t="s">
        <v>12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2"/>
      <c r="AS4" s="33" t="s">
        <v>13</v>
      </c>
      <c r="BE4" s="34" t="s">
        <v>14</v>
      </c>
      <c r="BS4" s="25" t="s">
        <v>15</v>
      </c>
    </row>
    <row r="5" spans="1:74" ht="14.45" customHeight="1">
      <c r="B5" s="29"/>
      <c r="C5" s="30"/>
      <c r="D5" s="35" t="s">
        <v>16</v>
      </c>
      <c r="E5" s="30"/>
      <c r="F5" s="30"/>
      <c r="G5" s="30"/>
      <c r="H5" s="30"/>
      <c r="I5" s="30"/>
      <c r="J5" s="30"/>
      <c r="K5" s="363" t="s">
        <v>17</v>
      </c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0"/>
      <c r="AQ5" s="32"/>
      <c r="BE5" s="361" t="s">
        <v>18</v>
      </c>
      <c r="BS5" s="25" t="s">
        <v>9</v>
      </c>
    </row>
    <row r="6" spans="1:74" ht="36.950000000000003" customHeight="1">
      <c r="B6" s="29"/>
      <c r="C6" s="30"/>
      <c r="D6" s="37" t="s">
        <v>19</v>
      </c>
      <c r="E6" s="30"/>
      <c r="F6" s="30"/>
      <c r="G6" s="30"/>
      <c r="H6" s="30"/>
      <c r="I6" s="30"/>
      <c r="J6" s="30"/>
      <c r="K6" s="365" t="s">
        <v>20</v>
      </c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  <c r="AN6" s="364"/>
      <c r="AO6" s="364"/>
      <c r="AP6" s="30"/>
      <c r="AQ6" s="32"/>
      <c r="BE6" s="362"/>
      <c r="BS6" s="25" t="s">
        <v>21</v>
      </c>
    </row>
    <row r="7" spans="1:74" ht="14.45" customHeight="1">
      <c r="B7" s="29"/>
      <c r="C7" s="30"/>
      <c r="D7" s="38" t="s">
        <v>22</v>
      </c>
      <c r="E7" s="30"/>
      <c r="F7" s="30"/>
      <c r="G7" s="30"/>
      <c r="H7" s="30"/>
      <c r="I7" s="30"/>
      <c r="J7" s="30"/>
      <c r="K7" s="36" t="s">
        <v>5</v>
      </c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8" t="s">
        <v>23</v>
      </c>
      <c r="AL7" s="30"/>
      <c r="AM7" s="30"/>
      <c r="AN7" s="36" t="s">
        <v>5</v>
      </c>
      <c r="AO7" s="30"/>
      <c r="AP7" s="30"/>
      <c r="AQ7" s="32"/>
      <c r="BE7" s="362"/>
      <c r="BS7" s="25" t="s">
        <v>24</v>
      </c>
    </row>
    <row r="8" spans="1:74" ht="14.45" customHeight="1">
      <c r="B8" s="29"/>
      <c r="C8" s="30"/>
      <c r="D8" s="38" t="s">
        <v>25</v>
      </c>
      <c r="E8" s="30"/>
      <c r="F8" s="30"/>
      <c r="G8" s="30"/>
      <c r="H8" s="30"/>
      <c r="I8" s="30"/>
      <c r="J8" s="30"/>
      <c r="K8" s="36" t="s">
        <v>26</v>
      </c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8" t="s">
        <v>27</v>
      </c>
      <c r="AL8" s="30"/>
      <c r="AM8" s="30"/>
      <c r="AN8" s="39" t="s">
        <v>28</v>
      </c>
      <c r="AO8" s="30"/>
      <c r="AP8" s="30"/>
      <c r="AQ8" s="32"/>
      <c r="BE8" s="362"/>
      <c r="BS8" s="25" t="s">
        <v>29</v>
      </c>
    </row>
    <row r="9" spans="1:74" ht="14.45" customHeight="1">
      <c r="B9" s="29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2"/>
      <c r="BE9" s="362"/>
      <c r="BS9" s="25" t="s">
        <v>30</v>
      </c>
    </row>
    <row r="10" spans="1:74" ht="14.45" customHeight="1">
      <c r="B10" s="29"/>
      <c r="C10" s="30"/>
      <c r="D10" s="38" t="s">
        <v>31</v>
      </c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8" t="s">
        <v>32</v>
      </c>
      <c r="AL10" s="30"/>
      <c r="AM10" s="30"/>
      <c r="AN10" s="36" t="s">
        <v>33</v>
      </c>
      <c r="AO10" s="30"/>
      <c r="AP10" s="30"/>
      <c r="AQ10" s="32"/>
      <c r="BE10" s="362"/>
      <c r="BS10" s="25" t="s">
        <v>21</v>
      </c>
    </row>
    <row r="11" spans="1:74" ht="18.399999999999999" customHeight="1">
      <c r="B11" s="29"/>
      <c r="C11" s="30"/>
      <c r="D11" s="30"/>
      <c r="E11" s="36" t="s">
        <v>34</v>
      </c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8" t="s">
        <v>35</v>
      </c>
      <c r="AL11" s="30"/>
      <c r="AM11" s="30"/>
      <c r="AN11" s="36" t="s">
        <v>5</v>
      </c>
      <c r="AO11" s="30"/>
      <c r="AP11" s="30"/>
      <c r="AQ11" s="32"/>
      <c r="BE11" s="362"/>
      <c r="BS11" s="25" t="s">
        <v>21</v>
      </c>
    </row>
    <row r="12" spans="1:74" ht="6.95" customHeight="1">
      <c r="B12" s="29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2"/>
      <c r="BE12" s="362"/>
      <c r="BS12" s="25" t="s">
        <v>21</v>
      </c>
    </row>
    <row r="13" spans="1:74" ht="14.45" customHeight="1">
      <c r="B13" s="29"/>
      <c r="C13" s="30"/>
      <c r="D13" s="38" t="s">
        <v>36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8" t="s">
        <v>32</v>
      </c>
      <c r="AL13" s="30"/>
      <c r="AM13" s="30"/>
      <c r="AN13" s="40" t="s">
        <v>37</v>
      </c>
      <c r="AO13" s="30"/>
      <c r="AP13" s="30"/>
      <c r="AQ13" s="32"/>
      <c r="BE13" s="362"/>
      <c r="BS13" s="25" t="s">
        <v>21</v>
      </c>
    </row>
    <row r="14" spans="1:74" ht="15">
      <c r="B14" s="29"/>
      <c r="C14" s="30"/>
      <c r="D14" s="30"/>
      <c r="E14" s="366" t="s">
        <v>37</v>
      </c>
      <c r="F14" s="367"/>
      <c r="G14" s="367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7"/>
      <c r="AA14" s="367"/>
      <c r="AB14" s="367"/>
      <c r="AC14" s="367"/>
      <c r="AD14" s="367"/>
      <c r="AE14" s="367"/>
      <c r="AF14" s="367"/>
      <c r="AG14" s="367"/>
      <c r="AH14" s="367"/>
      <c r="AI14" s="367"/>
      <c r="AJ14" s="367"/>
      <c r="AK14" s="38" t="s">
        <v>35</v>
      </c>
      <c r="AL14" s="30"/>
      <c r="AM14" s="30"/>
      <c r="AN14" s="40" t="s">
        <v>37</v>
      </c>
      <c r="AO14" s="30"/>
      <c r="AP14" s="30"/>
      <c r="AQ14" s="32"/>
      <c r="BE14" s="362"/>
      <c r="BS14" s="25" t="s">
        <v>21</v>
      </c>
    </row>
    <row r="15" spans="1:74" ht="6.9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2"/>
      <c r="BE15" s="362"/>
      <c r="BS15" s="25" t="s">
        <v>6</v>
      </c>
    </row>
    <row r="16" spans="1:74" ht="14.45" customHeight="1">
      <c r="B16" s="29"/>
      <c r="C16" s="30"/>
      <c r="D16" s="38" t="s">
        <v>38</v>
      </c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8" t="s">
        <v>32</v>
      </c>
      <c r="AL16" s="30"/>
      <c r="AM16" s="30"/>
      <c r="AN16" s="36" t="s">
        <v>39</v>
      </c>
      <c r="AO16" s="30"/>
      <c r="AP16" s="30"/>
      <c r="AQ16" s="32"/>
      <c r="BE16" s="362"/>
      <c r="BS16" s="25" t="s">
        <v>6</v>
      </c>
    </row>
    <row r="17" spans="2:71" ht="18.399999999999999" customHeight="1">
      <c r="B17" s="29"/>
      <c r="C17" s="30"/>
      <c r="D17" s="30"/>
      <c r="E17" s="36" t="s">
        <v>40</v>
      </c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8" t="s">
        <v>35</v>
      </c>
      <c r="AL17" s="30"/>
      <c r="AM17" s="30"/>
      <c r="AN17" s="36" t="s">
        <v>5</v>
      </c>
      <c r="AO17" s="30"/>
      <c r="AP17" s="30"/>
      <c r="AQ17" s="32"/>
      <c r="BE17" s="362"/>
      <c r="BS17" s="25" t="s">
        <v>41</v>
      </c>
    </row>
    <row r="18" spans="2:71" ht="6.95" customHeight="1">
      <c r="B18" s="29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2"/>
      <c r="BE18" s="362"/>
      <c r="BS18" s="25" t="s">
        <v>9</v>
      </c>
    </row>
    <row r="19" spans="2:71" ht="14.45" customHeight="1">
      <c r="B19" s="29"/>
      <c r="C19" s="30"/>
      <c r="D19" s="38" t="s">
        <v>42</v>
      </c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2"/>
      <c r="BE19" s="362"/>
      <c r="BS19" s="25" t="s">
        <v>9</v>
      </c>
    </row>
    <row r="20" spans="2:71" ht="155.25" customHeight="1">
      <c r="B20" s="29"/>
      <c r="C20" s="30"/>
      <c r="D20" s="30"/>
      <c r="E20" s="338" t="s">
        <v>3828</v>
      </c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38"/>
      <c r="Z20" s="338"/>
      <c r="AA20" s="338"/>
      <c r="AB20" s="338"/>
      <c r="AC20" s="338"/>
      <c r="AD20" s="33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39"/>
      <c r="AP20" s="30"/>
      <c r="AQ20" s="32"/>
      <c r="BE20" s="362"/>
      <c r="BS20" s="25" t="s">
        <v>6</v>
      </c>
    </row>
    <row r="21" spans="2:71" ht="6.95" customHeight="1">
      <c r="B21" s="29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2"/>
      <c r="BE21" s="362"/>
    </row>
    <row r="22" spans="2:71" ht="6.95" customHeight="1">
      <c r="B22" s="29"/>
      <c r="C22" s="3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30"/>
      <c r="AQ22" s="32"/>
      <c r="BE22" s="362"/>
    </row>
    <row r="23" spans="2:71" s="1" customFormat="1" ht="25.9" customHeight="1">
      <c r="B23" s="42"/>
      <c r="C23" s="43"/>
      <c r="D23" s="44" t="s">
        <v>43</v>
      </c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368">
        <f>ROUND(AG51,2)</f>
        <v>0</v>
      </c>
      <c r="AL23" s="369"/>
      <c r="AM23" s="369"/>
      <c r="AN23" s="369"/>
      <c r="AO23" s="369"/>
      <c r="AP23" s="43"/>
      <c r="AQ23" s="46"/>
      <c r="BE23" s="362"/>
    </row>
    <row r="24" spans="2:71" s="1" customFormat="1" ht="6.95" customHeight="1">
      <c r="B24" s="42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6"/>
      <c r="BE24" s="362"/>
    </row>
    <row r="25" spans="2:71" s="1" customFormat="1">
      <c r="B25" s="42"/>
      <c r="C25" s="43"/>
      <c r="D25" s="43"/>
      <c r="E25" s="43"/>
      <c r="F25" s="43"/>
      <c r="G25" s="43"/>
      <c r="H25" s="43"/>
      <c r="I25" s="43"/>
      <c r="J25" s="43"/>
      <c r="K25" s="43"/>
      <c r="L25" s="370" t="s">
        <v>44</v>
      </c>
      <c r="M25" s="370"/>
      <c r="N25" s="370"/>
      <c r="O25" s="370"/>
      <c r="P25" s="43"/>
      <c r="Q25" s="43"/>
      <c r="R25" s="43"/>
      <c r="S25" s="43"/>
      <c r="T25" s="43"/>
      <c r="U25" s="43"/>
      <c r="V25" s="43"/>
      <c r="W25" s="370" t="s">
        <v>45</v>
      </c>
      <c r="X25" s="370"/>
      <c r="Y25" s="370"/>
      <c r="Z25" s="370"/>
      <c r="AA25" s="370"/>
      <c r="AB25" s="370"/>
      <c r="AC25" s="370"/>
      <c r="AD25" s="370"/>
      <c r="AE25" s="370"/>
      <c r="AF25" s="43"/>
      <c r="AG25" s="43"/>
      <c r="AH25" s="43"/>
      <c r="AI25" s="43"/>
      <c r="AJ25" s="43"/>
      <c r="AK25" s="370" t="s">
        <v>46</v>
      </c>
      <c r="AL25" s="370"/>
      <c r="AM25" s="370"/>
      <c r="AN25" s="370"/>
      <c r="AO25" s="370"/>
      <c r="AP25" s="43"/>
      <c r="AQ25" s="46"/>
      <c r="BE25" s="362"/>
    </row>
    <row r="26" spans="2:71" s="2" customFormat="1" ht="14.45" customHeight="1">
      <c r="B26" s="48"/>
      <c r="C26" s="49"/>
      <c r="D26" s="50" t="s">
        <v>47</v>
      </c>
      <c r="E26" s="49"/>
      <c r="F26" s="50" t="s">
        <v>48</v>
      </c>
      <c r="G26" s="49"/>
      <c r="H26" s="49"/>
      <c r="I26" s="49"/>
      <c r="J26" s="49"/>
      <c r="K26" s="49"/>
      <c r="L26" s="371">
        <v>0.21</v>
      </c>
      <c r="M26" s="372"/>
      <c r="N26" s="372"/>
      <c r="O26" s="372"/>
      <c r="P26" s="49"/>
      <c r="Q26" s="49"/>
      <c r="R26" s="49"/>
      <c r="S26" s="49"/>
      <c r="T26" s="49"/>
      <c r="U26" s="49"/>
      <c r="V26" s="49"/>
      <c r="W26" s="373">
        <f>ROUND(AZ51,2)</f>
        <v>0</v>
      </c>
      <c r="X26" s="372"/>
      <c r="Y26" s="372"/>
      <c r="Z26" s="372"/>
      <c r="AA26" s="372"/>
      <c r="AB26" s="372"/>
      <c r="AC26" s="372"/>
      <c r="AD26" s="372"/>
      <c r="AE26" s="372"/>
      <c r="AF26" s="49"/>
      <c r="AG26" s="49"/>
      <c r="AH26" s="49"/>
      <c r="AI26" s="49"/>
      <c r="AJ26" s="49"/>
      <c r="AK26" s="373">
        <f>ROUND(AV51,2)</f>
        <v>0</v>
      </c>
      <c r="AL26" s="372"/>
      <c r="AM26" s="372"/>
      <c r="AN26" s="372"/>
      <c r="AO26" s="372"/>
      <c r="AP26" s="49"/>
      <c r="AQ26" s="51"/>
      <c r="BE26" s="362"/>
    </row>
    <row r="27" spans="2:71" s="2" customFormat="1" ht="14.45" customHeight="1">
      <c r="B27" s="48"/>
      <c r="C27" s="49"/>
      <c r="D27" s="49"/>
      <c r="E27" s="49"/>
      <c r="F27" s="50" t="s">
        <v>49</v>
      </c>
      <c r="G27" s="49"/>
      <c r="H27" s="49"/>
      <c r="I27" s="49"/>
      <c r="J27" s="49"/>
      <c r="K27" s="49"/>
      <c r="L27" s="371">
        <v>0.15</v>
      </c>
      <c r="M27" s="372"/>
      <c r="N27" s="372"/>
      <c r="O27" s="372"/>
      <c r="P27" s="49"/>
      <c r="Q27" s="49"/>
      <c r="R27" s="49"/>
      <c r="S27" s="49"/>
      <c r="T27" s="49"/>
      <c r="U27" s="49"/>
      <c r="V27" s="49"/>
      <c r="W27" s="373">
        <f>ROUND(BA51,2)</f>
        <v>0</v>
      </c>
      <c r="X27" s="372"/>
      <c r="Y27" s="372"/>
      <c r="Z27" s="372"/>
      <c r="AA27" s="372"/>
      <c r="AB27" s="372"/>
      <c r="AC27" s="372"/>
      <c r="AD27" s="372"/>
      <c r="AE27" s="372"/>
      <c r="AF27" s="49"/>
      <c r="AG27" s="49"/>
      <c r="AH27" s="49"/>
      <c r="AI27" s="49"/>
      <c r="AJ27" s="49"/>
      <c r="AK27" s="373">
        <f>ROUND(AW51,2)</f>
        <v>0</v>
      </c>
      <c r="AL27" s="372"/>
      <c r="AM27" s="372"/>
      <c r="AN27" s="372"/>
      <c r="AO27" s="372"/>
      <c r="AP27" s="49"/>
      <c r="AQ27" s="51"/>
      <c r="BE27" s="362"/>
    </row>
    <row r="28" spans="2:71" s="2" customFormat="1" ht="14.45" hidden="1" customHeight="1">
      <c r="B28" s="48"/>
      <c r="C28" s="49"/>
      <c r="D28" s="49"/>
      <c r="E28" s="49"/>
      <c r="F28" s="50" t="s">
        <v>50</v>
      </c>
      <c r="G28" s="49"/>
      <c r="H28" s="49"/>
      <c r="I28" s="49"/>
      <c r="J28" s="49"/>
      <c r="K28" s="49"/>
      <c r="L28" s="371">
        <v>0.21</v>
      </c>
      <c r="M28" s="372"/>
      <c r="N28" s="372"/>
      <c r="O28" s="372"/>
      <c r="P28" s="49"/>
      <c r="Q28" s="49"/>
      <c r="R28" s="49"/>
      <c r="S28" s="49"/>
      <c r="T28" s="49"/>
      <c r="U28" s="49"/>
      <c r="V28" s="49"/>
      <c r="W28" s="373">
        <f>ROUND(BB51,2)</f>
        <v>0</v>
      </c>
      <c r="X28" s="372"/>
      <c r="Y28" s="372"/>
      <c r="Z28" s="372"/>
      <c r="AA28" s="372"/>
      <c r="AB28" s="372"/>
      <c r="AC28" s="372"/>
      <c r="AD28" s="372"/>
      <c r="AE28" s="372"/>
      <c r="AF28" s="49"/>
      <c r="AG28" s="49"/>
      <c r="AH28" s="49"/>
      <c r="AI28" s="49"/>
      <c r="AJ28" s="49"/>
      <c r="AK28" s="373">
        <v>0</v>
      </c>
      <c r="AL28" s="372"/>
      <c r="AM28" s="372"/>
      <c r="AN28" s="372"/>
      <c r="AO28" s="372"/>
      <c r="AP28" s="49"/>
      <c r="AQ28" s="51"/>
      <c r="BE28" s="362"/>
    </row>
    <row r="29" spans="2:71" s="2" customFormat="1" ht="14.45" hidden="1" customHeight="1">
      <c r="B29" s="48"/>
      <c r="C29" s="49"/>
      <c r="D29" s="49"/>
      <c r="E29" s="49"/>
      <c r="F29" s="50" t="s">
        <v>51</v>
      </c>
      <c r="G29" s="49"/>
      <c r="H29" s="49"/>
      <c r="I29" s="49"/>
      <c r="J29" s="49"/>
      <c r="K29" s="49"/>
      <c r="L29" s="371">
        <v>0.15</v>
      </c>
      <c r="M29" s="372"/>
      <c r="N29" s="372"/>
      <c r="O29" s="372"/>
      <c r="P29" s="49"/>
      <c r="Q29" s="49"/>
      <c r="R29" s="49"/>
      <c r="S29" s="49"/>
      <c r="T29" s="49"/>
      <c r="U29" s="49"/>
      <c r="V29" s="49"/>
      <c r="W29" s="373">
        <f>ROUND(BC51,2)</f>
        <v>0</v>
      </c>
      <c r="X29" s="372"/>
      <c r="Y29" s="372"/>
      <c r="Z29" s="372"/>
      <c r="AA29" s="372"/>
      <c r="AB29" s="372"/>
      <c r="AC29" s="372"/>
      <c r="AD29" s="372"/>
      <c r="AE29" s="372"/>
      <c r="AF29" s="49"/>
      <c r="AG29" s="49"/>
      <c r="AH29" s="49"/>
      <c r="AI29" s="49"/>
      <c r="AJ29" s="49"/>
      <c r="AK29" s="373">
        <v>0</v>
      </c>
      <c r="AL29" s="372"/>
      <c r="AM29" s="372"/>
      <c r="AN29" s="372"/>
      <c r="AO29" s="372"/>
      <c r="AP29" s="49"/>
      <c r="AQ29" s="51"/>
      <c r="BE29" s="362"/>
    </row>
    <row r="30" spans="2:71" s="2" customFormat="1" ht="14.45" hidden="1" customHeight="1">
      <c r="B30" s="48"/>
      <c r="C30" s="49"/>
      <c r="D30" s="49"/>
      <c r="E30" s="49"/>
      <c r="F30" s="50" t="s">
        <v>52</v>
      </c>
      <c r="G30" s="49"/>
      <c r="H30" s="49"/>
      <c r="I30" s="49"/>
      <c r="J30" s="49"/>
      <c r="K30" s="49"/>
      <c r="L30" s="371">
        <v>0</v>
      </c>
      <c r="M30" s="372"/>
      <c r="N30" s="372"/>
      <c r="O30" s="372"/>
      <c r="P30" s="49"/>
      <c r="Q30" s="49"/>
      <c r="R30" s="49"/>
      <c r="S30" s="49"/>
      <c r="T30" s="49"/>
      <c r="U30" s="49"/>
      <c r="V30" s="49"/>
      <c r="W30" s="373">
        <f>ROUND(BD51,2)</f>
        <v>0</v>
      </c>
      <c r="X30" s="372"/>
      <c r="Y30" s="372"/>
      <c r="Z30" s="372"/>
      <c r="AA30" s="372"/>
      <c r="AB30" s="372"/>
      <c r="AC30" s="372"/>
      <c r="AD30" s="372"/>
      <c r="AE30" s="372"/>
      <c r="AF30" s="49"/>
      <c r="AG30" s="49"/>
      <c r="AH30" s="49"/>
      <c r="AI30" s="49"/>
      <c r="AJ30" s="49"/>
      <c r="AK30" s="373">
        <v>0</v>
      </c>
      <c r="AL30" s="372"/>
      <c r="AM30" s="372"/>
      <c r="AN30" s="372"/>
      <c r="AO30" s="372"/>
      <c r="AP30" s="49"/>
      <c r="AQ30" s="51"/>
      <c r="BE30" s="362"/>
    </row>
    <row r="31" spans="2:71" s="1" customFormat="1" ht="6.95" customHeight="1">
      <c r="B31" s="42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6"/>
      <c r="BE31" s="362"/>
    </row>
    <row r="32" spans="2:71" s="1" customFormat="1" ht="25.9" customHeight="1">
      <c r="B32" s="42"/>
      <c r="C32" s="52"/>
      <c r="D32" s="53" t="s">
        <v>53</v>
      </c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5" t="s">
        <v>54</v>
      </c>
      <c r="U32" s="54"/>
      <c r="V32" s="54"/>
      <c r="W32" s="54"/>
      <c r="X32" s="345" t="s">
        <v>55</v>
      </c>
      <c r="Y32" s="346"/>
      <c r="Z32" s="346"/>
      <c r="AA32" s="346"/>
      <c r="AB32" s="346"/>
      <c r="AC32" s="54"/>
      <c r="AD32" s="54"/>
      <c r="AE32" s="54"/>
      <c r="AF32" s="54"/>
      <c r="AG32" s="54"/>
      <c r="AH32" s="54"/>
      <c r="AI32" s="54"/>
      <c r="AJ32" s="54"/>
      <c r="AK32" s="347">
        <f>SUM(AK23:AK30)</f>
        <v>0</v>
      </c>
      <c r="AL32" s="346"/>
      <c r="AM32" s="346"/>
      <c r="AN32" s="346"/>
      <c r="AO32" s="348"/>
      <c r="AP32" s="52"/>
      <c r="AQ32" s="56"/>
      <c r="BE32" s="362"/>
    </row>
    <row r="33" spans="2:56" s="1" customFormat="1" ht="6.95" customHeight="1">
      <c r="B33" s="42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6"/>
    </row>
    <row r="34" spans="2:56" s="1" customFormat="1" ht="6.95" customHeight="1">
      <c r="B34" s="57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9"/>
    </row>
    <row r="38" spans="2:56" s="1" customFormat="1" ht="6.95" customHeight="1">
      <c r="B38" s="60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42"/>
    </row>
    <row r="39" spans="2:56" s="1" customFormat="1" ht="36.950000000000003" customHeight="1">
      <c r="B39" s="42"/>
      <c r="C39" s="62" t="s">
        <v>56</v>
      </c>
      <c r="AR39" s="42"/>
    </row>
    <row r="40" spans="2:56" s="1" customFormat="1" ht="6.95" customHeight="1">
      <c r="B40" s="42"/>
      <c r="AR40" s="42"/>
    </row>
    <row r="41" spans="2:56" s="3" customFormat="1" ht="14.45" customHeight="1">
      <c r="B41" s="63"/>
      <c r="C41" s="64" t="s">
        <v>16</v>
      </c>
      <c r="L41" s="3" t="str">
        <f>K5</f>
        <v>201612175</v>
      </c>
      <c r="AR41" s="63"/>
    </row>
    <row r="42" spans="2:56" s="4" customFormat="1" ht="36.950000000000003" customHeight="1">
      <c r="B42" s="65"/>
      <c r="C42" s="66" t="s">
        <v>19</v>
      </c>
      <c r="L42" s="349" t="str">
        <f>K6</f>
        <v>Tehov - Odkanalizování a čištění vod</v>
      </c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R42" s="65"/>
    </row>
    <row r="43" spans="2:56" s="1" customFormat="1" ht="6.95" customHeight="1">
      <c r="B43" s="42"/>
      <c r="AR43" s="42"/>
    </row>
    <row r="44" spans="2:56" s="1" customFormat="1" ht="15">
      <c r="B44" s="42"/>
      <c r="C44" s="64" t="s">
        <v>25</v>
      </c>
      <c r="L44" s="67" t="str">
        <f>IF(K8="","",K8)</f>
        <v>Tehov</v>
      </c>
      <c r="AI44" s="64" t="s">
        <v>27</v>
      </c>
      <c r="AM44" s="351" t="str">
        <f>IF(AN8= "","",AN8)</f>
        <v>1.6.2017</v>
      </c>
      <c r="AN44" s="351"/>
      <c r="AR44" s="42"/>
    </row>
    <row r="45" spans="2:56" s="1" customFormat="1" ht="6.95" customHeight="1">
      <c r="B45" s="42"/>
      <c r="AR45" s="42"/>
    </row>
    <row r="46" spans="2:56" s="1" customFormat="1" ht="15">
      <c r="B46" s="42"/>
      <c r="C46" s="64" t="s">
        <v>31</v>
      </c>
      <c r="L46" s="3" t="str">
        <f>IF(E11= "","",E11)</f>
        <v>Obec Tehov</v>
      </c>
      <c r="AI46" s="64" t="s">
        <v>38</v>
      </c>
      <c r="AM46" s="352" t="str">
        <f>IF(E17="","",E17)</f>
        <v>Ing. Pavel Douša</v>
      </c>
      <c r="AN46" s="352"/>
      <c r="AO46" s="352"/>
      <c r="AP46" s="352"/>
      <c r="AR46" s="42"/>
      <c r="AS46" s="353" t="s">
        <v>57</v>
      </c>
      <c r="AT46" s="354"/>
      <c r="AU46" s="69"/>
      <c r="AV46" s="69"/>
      <c r="AW46" s="69"/>
      <c r="AX46" s="69"/>
      <c r="AY46" s="69"/>
      <c r="AZ46" s="69"/>
      <c r="BA46" s="69"/>
      <c r="BB46" s="69"/>
      <c r="BC46" s="69"/>
      <c r="BD46" s="70"/>
    </row>
    <row r="47" spans="2:56" s="1" customFormat="1" ht="15">
      <c r="B47" s="42"/>
      <c r="C47" s="64" t="s">
        <v>36</v>
      </c>
      <c r="L47" s="3" t="str">
        <f>IF(E14= "Vyplň údaj","",E14)</f>
        <v/>
      </c>
      <c r="AR47" s="42"/>
      <c r="AS47" s="355"/>
      <c r="AT47" s="356"/>
      <c r="AU47" s="43"/>
      <c r="AV47" s="43"/>
      <c r="AW47" s="43"/>
      <c r="AX47" s="43"/>
      <c r="AY47" s="43"/>
      <c r="AZ47" s="43"/>
      <c r="BA47" s="43"/>
      <c r="BB47" s="43"/>
      <c r="BC47" s="43"/>
      <c r="BD47" s="71"/>
    </row>
    <row r="48" spans="2:56" s="1" customFormat="1" ht="10.9" customHeight="1">
      <c r="B48" s="42"/>
      <c r="AR48" s="42"/>
      <c r="AS48" s="355"/>
      <c r="AT48" s="356"/>
      <c r="AU48" s="43"/>
      <c r="AV48" s="43"/>
      <c r="AW48" s="43"/>
      <c r="AX48" s="43"/>
      <c r="AY48" s="43"/>
      <c r="AZ48" s="43"/>
      <c r="BA48" s="43"/>
      <c r="BB48" s="43"/>
      <c r="BC48" s="43"/>
      <c r="BD48" s="71"/>
    </row>
    <row r="49" spans="1:91" s="1" customFormat="1" ht="29.25" customHeight="1">
      <c r="B49" s="42"/>
      <c r="C49" s="357" t="s">
        <v>58</v>
      </c>
      <c r="D49" s="358"/>
      <c r="E49" s="358"/>
      <c r="F49" s="358"/>
      <c r="G49" s="358"/>
      <c r="H49" s="72"/>
      <c r="I49" s="359" t="s">
        <v>59</v>
      </c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  <c r="AD49" s="358"/>
      <c r="AE49" s="358"/>
      <c r="AF49" s="358"/>
      <c r="AG49" s="360" t="s">
        <v>60</v>
      </c>
      <c r="AH49" s="358"/>
      <c r="AI49" s="358"/>
      <c r="AJ49" s="358"/>
      <c r="AK49" s="358"/>
      <c r="AL49" s="358"/>
      <c r="AM49" s="358"/>
      <c r="AN49" s="359" t="s">
        <v>61</v>
      </c>
      <c r="AO49" s="358"/>
      <c r="AP49" s="358"/>
      <c r="AQ49" s="73" t="s">
        <v>62</v>
      </c>
      <c r="AR49" s="42"/>
      <c r="AS49" s="74" t="s">
        <v>63</v>
      </c>
      <c r="AT49" s="75" t="s">
        <v>64</v>
      </c>
      <c r="AU49" s="75" t="s">
        <v>65</v>
      </c>
      <c r="AV49" s="75" t="s">
        <v>66</v>
      </c>
      <c r="AW49" s="75" t="s">
        <v>67</v>
      </c>
      <c r="AX49" s="75" t="s">
        <v>68</v>
      </c>
      <c r="AY49" s="75" t="s">
        <v>69</v>
      </c>
      <c r="AZ49" s="75" t="s">
        <v>70</v>
      </c>
      <c r="BA49" s="75" t="s">
        <v>71</v>
      </c>
      <c r="BB49" s="75" t="s">
        <v>72</v>
      </c>
      <c r="BC49" s="75" t="s">
        <v>73</v>
      </c>
      <c r="BD49" s="76" t="s">
        <v>74</v>
      </c>
    </row>
    <row r="50" spans="1:91" s="1" customFormat="1" ht="10.9" customHeight="1">
      <c r="B50" s="42"/>
      <c r="AR50" s="42"/>
      <c r="AS50" s="77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70"/>
    </row>
    <row r="51" spans="1:91" s="4" customFormat="1" ht="32.450000000000003" customHeight="1">
      <c r="B51" s="65"/>
      <c r="C51" s="78" t="s">
        <v>75</v>
      </c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334">
        <f>ROUND(AG52+AG69+AG70+SUM(AG88:AG91),2)</f>
        <v>0</v>
      </c>
      <c r="AH51" s="334"/>
      <c r="AI51" s="334"/>
      <c r="AJ51" s="334"/>
      <c r="AK51" s="334"/>
      <c r="AL51" s="334"/>
      <c r="AM51" s="334"/>
      <c r="AN51" s="335">
        <f t="shared" ref="AN51:AN91" si="0">SUM(AG51,AT51)</f>
        <v>0</v>
      </c>
      <c r="AO51" s="335"/>
      <c r="AP51" s="335"/>
      <c r="AQ51" s="80" t="s">
        <v>5</v>
      </c>
      <c r="AR51" s="65"/>
      <c r="AS51" s="81">
        <f>ROUND(AS52+AS69+AS70+SUM(AS88:AS91),2)</f>
        <v>0</v>
      </c>
      <c r="AT51" s="82">
        <f t="shared" ref="AT51:AT91" si="1">ROUND(SUM(AV51:AW51),2)</f>
        <v>0</v>
      </c>
      <c r="AU51" s="83">
        <f>ROUND(AU52+AU69+AU70+SUM(AU88:AU91),5)</f>
        <v>0</v>
      </c>
      <c r="AV51" s="82">
        <f>ROUND(AZ51*L26,2)</f>
        <v>0</v>
      </c>
      <c r="AW51" s="82">
        <f>ROUND(BA51*L27,2)</f>
        <v>0</v>
      </c>
      <c r="AX51" s="82">
        <f>ROUND(BB51*L26,2)</f>
        <v>0</v>
      </c>
      <c r="AY51" s="82">
        <f>ROUND(BC51*L27,2)</f>
        <v>0</v>
      </c>
      <c r="AZ51" s="82">
        <f>ROUND(AZ52+AZ69+AZ70+SUM(AZ88:AZ91),2)</f>
        <v>0</v>
      </c>
      <c r="BA51" s="82">
        <f>ROUND(BA52+BA69+BA70+SUM(BA88:BA91),2)</f>
        <v>0</v>
      </c>
      <c r="BB51" s="82">
        <f>ROUND(BB52+BB69+BB70+SUM(BB88:BB91),2)</f>
        <v>0</v>
      </c>
      <c r="BC51" s="82">
        <f>ROUND(BC52+BC69+BC70+SUM(BC88:BC91),2)</f>
        <v>0</v>
      </c>
      <c r="BD51" s="84">
        <f>ROUND(BD52+BD69+BD70+SUM(BD88:BD91),2)</f>
        <v>0</v>
      </c>
      <c r="BS51" s="66" t="s">
        <v>76</v>
      </c>
      <c r="BT51" s="66" t="s">
        <v>77</v>
      </c>
      <c r="BU51" s="85" t="s">
        <v>78</v>
      </c>
      <c r="BV51" s="66" t="s">
        <v>79</v>
      </c>
      <c r="BW51" s="66" t="s">
        <v>7</v>
      </c>
      <c r="BX51" s="66" t="s">
        <v>80</v>
      </c>
      <c r="CL51" s="66" t="s">
        <v>5</v>
      </c>
    </row>
    <row r="52" spans="1:91" s="5" customFormat="1" ht="16.5" customHeight="1">
      <c r="B52" s="86"/>
      <c r="C52" s="87"/>
      <c r="D52" s="333" t="s">
        <v>81</v>
      </c>
      <c r="E52" s="333"/>
      <c r="F52" s="333"/>
      <c r="G52" s="333"/>
      <c r="H52" s="333"/>
      <c r="I52" s="88"/>
      <c r="J52" s="333" t="s">
        <v>82</v>
      </c>
      <c r="K52" s="333"/>
      <c r="L52" s="333"/>
      <c r="M52" s="333"/>
      <c r="N52" s="333"/>
      <c r="O52" s="333"/>
      <c r="P52" s="333"/>
      <c r="Q52" s="333"/>
      <c r="R52" s="333"/>
      <c r="S52" s="333"/>
      <c r="T52" s="333"/>
      <c r="U52" s="333"/>
      <c r="V52" s="333"/>
      <c r="W52" s="333"/>
      <c r="X52" s="333"/>
      <c r="Y52" s="333"/>
      <c r="Z52" s="333"/>
      <c r="AA52" s="333"/>
      <c r="AB52" s="333"/>
      <c r="AC52" s="333"/>
      <c r="AD52" s="333"/>
      <c r="AE52" s="333"/>
      <c r="AF52" s="333"/>
      <c r="AG52" s="344">
        <f>ROUND(AG53+SUM(AG58:AG64)+AG67+AG68,2)</f>
        <v>0</v>
      </c>
      <c r="AH52" s="332"/>
      <c r="AI52" s="332"/>
      <c r="AJ52" s="332"/>
      <c r="AK52" s="332"/>
      <c r="AL52" s="332"/>
      <c r="AM52" s="332"/>
      <c r="AN52" s="331">
        <f t="shared" si="0"/>
        <v>0</v>
      </c>
      <c r="AO52" s="332"/>
      <c r="AP52" s="332"/>
      <c r="AQ52" s="89" t="s">
        <v>83</v>
      </c>
      <c r="AR52" s="86"/>
      <c r="AS52" s="90">
        <f>ROUND(AS53+SUM(AS58:AS64)+AS67+AS68,2)</f>
        <v>0</v>
      </c>
      <c r="AT52" s="91">
        <f t="shared" si="1"/>
        <v>0</v>
      </c>
      <c r="AU52" s="92">
        <f>ROUND(AU53+SUM(AU58:AU64)+AU67+AU68,5)</f>
        <v>0</v>
      </c>
      <c r="AV52" s="91">
        <f>ROUND(AZ52*L26,2)</f>
        <v>0</v>
      </c>
      <c r="AW52" s="91">
        <f>ROUND(BA52*L27,2)</f>
        <v>0</v>
      </c>
      <c r="AX52" s="91">
        <f>ROUND(BB52*L26,2)</f>
        <v>0</v>
      </c>
      <c r="AY52" s="91">
        <f>ROUND(BC52*L27,2)</f>
        <v>0</v>
      </c>
      <c r="AZ52" s="91">
        <f>ROUND(AZ53+SUM(AZ58:AZ64)+AZ67+AZ68,2)</f>
        <v>0</v>
      </c>
      <c r="BA52" s="91">
        <f>ROUND(BA53+SUM(BA58:BA64)+BA67+BA68,2)</f>
        <v>0</v>
      </c>
      <c r="BB52" s="91">
        <f>ROUND(BB53+SUM(BB58:BB64)+BB67+BB68,2)</f>
        <v>0</v>
      </c>
      <c r="BC52" s="91">
        <f>ROUND(BC53+SUM(BC58:BC64)+BC67+BC68,2)</f>
        <v>0</v>
      </c>
      <c r="BD52" s="93">
        <f>ROUND(BD53+SUM(BD58:BD64)+BD67+BD68,2)</f>
        <v>0</v>
      </c>
      <c r="BS52" s="94" t="s">
        <v>76</v>
      </c>
      <c r="BT52" s="94" t="s">
        <v>24</v>
      </c>
      <c r="BU52" s="94" t="s">
        <v>78</v>
      </c>
      <c r="BV52" s="94" t="s">
        <v>79</v>
      </c>
      <c r="BW52" s="94" t="s">
        <v>84</v>
      </c>
      <c r="BX52" s="94" t="s">
        <v>7</v>
      </c>
      <c r="CL52" s="94" t="s">
        <v>5</v>
      </c>
      <c r="CM52" s="94" t="s">
        <v>85</v>
      </c>
    </row>
    <row r="53" spans="1:91" s="6" customFormat="1" ht="16.5" customHeight="1">
      <c r="B53" s="95"/>
      <c r="C53" s="9"/>
      <c r="D53" s="9"/>
      <c r="E53" s="342" t="s">
        <v>86</v>
      </c>
      <c r="F53" s="342"/>
      <c r="G53" s="342"/>
      <c r="H53" s="342"/>
      <c r="I53" s="342"/>
      <c r="J53" s="9"/>
      <c r="K53" s="342" t="s">
        <v>87</v>
      </c>
      <c r="L53" s="342"/>
      <c r="M53" s="342"/>
      <c r="N53" s="342"/>
      <c r="O53" s="342"/>
      <c r="P53" s="342"/>
      <c r="Q53" s="342"/>
      <c r="R53" s="342"/>
      <c r="S53" s="342"/>
      <c r="T53" s="342"/>
      <c r="U53" s="342"/>
      <c r="V53" s="342"/>
      <c r="W53" s="342"/>
      <c r="X53" s="342"/>
      <c r="Y53" s="342"/>
      <c r="Z53" s="342"/>
      <c r="AA53" s="342"/>
      <c r="AB53" s="342"/>
      <c r="AC53" s="342"/>
      <c r="AD53" s="342"/>
      <c r="AE53" s="342"/>
      <c r="AF53" s="342"/>
      <c r="AG53" s="343">
        <f>ROUND(SUM(AG54:AG57),2)</f>
        <v>0</v>
      </c>
      <c r="AH53" s="341"/>
      <c r="AI53" s="341"/>
      <c r="AJ53" s="341"/>
      <c r="AK53" s="341"/>
      <c r="AL53" s="341"/>
      <c r="AM53" s="341"/>
      <c r="AN53" s="340">
        <f t="shared" si="0"/>
        <v>0</v>
      </c>
      <c r="AO53" s="341"/>
      <c r="AP53" s="341"/>
      <c r="AQ53" s="96" t="s">
        <v>88</v>
      </c>
      <c r="AR53" s="95"/>
      <c r="AS53" s="97">
        <f>ROUND(SUM(AS54:AS57),2)</f>
        <v>0</v>
      </c>
      <c r="AT53" s="98">
        <f t="shared" si="1"/>
        <v>0</v>
      </c>
      <c r="AU53" s="99">
        <f>ROUND(SUM(AU54:AU57),5)</f>
        <v>0</v>
      </c>
      <c r="AV53" s="98">
        <f>ROUND(AZ53*L26,2)</f>
        <v>0</v>
      </c>
      <c r="AW53" s="98">
        <f>ROUND(BA53*L27,2)</f>
        <v>0</v>
      </c>
      <c r="AX53" s="98">
        <f>ROUND(BB53*L26,2)</f>
        <v>0</v>
      </c>
      <c r="AY53" s="98">
        <f>ROUND(BC53*L27,2)</f>
        <v>0</v>
      </c>
      <c r="AZ53" s="98">
        <f>ROUND(SUM(AZ54:AZ57),2)</f>
        <v>0</v>
      </c>
      <c r="BA53" s="98">
        <f>ROUND(SUM(BA54:BA57),2)</f>
        <v>0</v>
      </c>
      <c r="BB53" s="98">
        <f>ROUND(SUM(BB54:BB57),2)</f>
        <v>0</v>
      </c>
      <c r="BC53" s="98">
        <f>ROUND(SUM(BC54:BC57),2)</f>
        <v>0</v>
      </c>
      <c r="BD53" s="100">
        <f>ROUND(SUM(BD54:BD57),2)</f>
        <v>0</v>
      </c>
      <c r="BS53" s="101" t="s">
        <v>76</v>
      </c>
      <c r="BT53" s="101" t="s">
        <v>85</v>
      </c>
      <c r="BU53" s="101" t="s">
        <v>78</v>
      </c>
      <c r="BV53" s="101" t="s">
        <v>79</v>
      </c>
      <c r="BW53" s="101" t="s">
        <v>89</v>
      </c>
      <c r="BX53" s="101" t="s">
        <v>84</v>
      </c>
      <c r="CL53" s="101" t="s">
        <v>5</v>
      </c>
    </row>
    <row r="54" spans="1:91" s="6" customFormat="1" ht="16.5" customHeight="1">
      <c r="A54" s="102" t="s">
        <v>90</v>
      </c>
      <c r="B54" s="95"/>
      <c r="C54" s="9"/>
      <c r="D54" s="9"/>
      <c r="E54" s="9"/>
      <c r="F54" s="342" t="s">
        <v>91</v>
      </c>
      <c r="G54" s="342"/>
      <c r="H54" s="342"/>
      <c r="I54" s="342"/>
      <c r="J54" s="342"/>
      <c r="K54" s="9"/>
      <c r="L54" s="342" t="s">
        <v>92</v>
      </c>
      <c r="M54" s="342"/>
      <c r="N54" s="342"/>
      <c r="O54" s="342"/>
      <c r="P54" s="342"/>
      <c r="Q54" s="342"/>
      <c r="R54" s="342"/>
      <c r="S54" s="342"/>
      <c r="T54" s="342"/>
      <c r="U54" s="342"/>
      <c r="V54" s="342"/>
      <c r="W54" s="342"/>
      <c r="X54" s="342"/>
      <c r="Y54" s="342"/>
      <c r="Z54" s="342"/>
      <c r="AA54" s="342"/>
      <c r="AB54" s="342"/>
      <c r="AC54" s="342"/>
      <c r="AD54" s="342"/>
      <c r="AE54" s="342"/>
      <c r="AF54" s="342"/>
      <c r="AG54" s="340">
        <f>'1011 - Hrubé česle'!J31</f>
        <v>0</v>
      </c>
      <c r="AH54" s="341"/>
      <c r="AI54" s="341"/>
      <c r="AJ54" s="341"/>
      <c r="AK54" s="341"/>
      <c r="AL54" s="341"/>
      <c r="AM54" s="341"/>
      <c r="AN54" s="340">
        <f t="shared" si="0"/>
        <v>0</v>
      </c>
      <c r="AO54" s="341"/>
      <c r="AP54" s="341"/>
      <c r="AQ54" s="96" t="s">
        <v>88</v>
      </c>
      <c r="AR54" s="95"/>
      <c r="AS54" s="97">
        <v>0</v>
      </c>
      <c r="AT54" s="98">
        <f t="shared" si="1"/>
        <v>0</v>
      </c>
      <c r="AU54" s="99">
        <f>'1011 - Hrubé česle'!P97</f>
        <v>0</v>
      </c>
      <c r="AV54" s="98">
        <f>'1011 - Hrubé česle'!J34</f>
        <v>0</v>
      </c>
      <c r="AW54" s="98">
        <f>'1011 - Hrubé česle'!J35</f>
        <v>0</v>
      </c>
      <c r="AX54" s="98">
        <f>'1011 - Hrubé česle'!J36</f>
        <v>0</v>
      </c>
      <c r="AY54" s="98">
        <f>'1011 - Hrubé česle'!J37</f>
        <v>0</v>
      </c>
      <c r="AZ54" s="98">
        <f>'1011 - Hrubé česle'!F34</f>
        <v>0</v>
      </c>
      <c r="BA54" s="98">
        <f>'1011 - Hrubé česle'!F35</f>
        <v>0</v>
      </c>
      <c r="BB54" s="98">
        <f>'1011 - Hrubé česle'!F36</f>
        <v>0</v>
      </c>
      <c r="BC54" s="98">
        <f>'1011 - Hrubé česle'!F37</f>
        <v>0</v>
      </c>
      <c r="BD54" s="100">
        <f>'1011 - Hrubé česle'!F38</f>
        <v>0</v>
      </c>
      <c r="BT54" s="101" t="s">
        <v>93</v>
      </c>
      <c r="BV54" s="101" t="s">
        <v>79</v>
      </c>
      <c r="BW54" s="101" t="s">
        <v>94</v>
      </c>
      <c r="BX54" s="101" t="s">
        <v>89</v>
      </c>
      <c r="CL54" s="101" t="s">
        <v>95</v>
      </c>
    </row>
    <row r="55" spans="1:91" s="6" customFormat="1" ht="16.5" customHeight="1">
      <c r="A55" s="102" t="s">
        <v>90</v>
      </c>
      <c r="B55" s="95"/>
      <c r="C55" s="9"/>
      <c r="D55" s="9"/>
      <c r="E55" s="9"/>
      <c r="F55" s="342" t="s">
        <v>96</v>
      </c>
      <c r="G55" s="342"/>
      <c r="H55" s="342"/>
      <c r="I55" s="342"/>
      <c r="J55" s="342"/>
      <c r="K55" s="9"/>
      <c r="L55" s="342" t="s">
        <v>97</v>
      </c>
      <c r="M55" s="342"/>
      <c r="N55" s="342"/>
      <c r="O55" s="342"/>
      <c r="P55" s="342"/>
      <c r="Q55" s="342"/>
      <c r="R55" s="342"/>
      <c r="S55" s="342"/>
      <c r="T55" s="342"/>
      <c r="U55" s="342"/>
      <c r="V55" s="342"/>
      <c r="W55" s="342"/>
      <c r="X55" s="342"/>
      <c r="Y55" s="342"/>
      <c r="Z55" s="342"/>
      <c r="AA55" s="342"/>
      <c r="AB55" s="342"/>
      <c r="AC55" s="342"/>
      <c r="AD55" s="342"/>
      <c r="AE55" s="342"/>
      <c r="AF55" s="342"/>
      <c r="AG55" s="340">
        <f>'1012 - Lapák písku'!J31</f>
        <v>0</v>
      </c>
      <c r="AH55" s="341"/>
      <c r="AI55" s="341"/>
      <c r="AJ55" s="341"/>
      <c r="AK55" s="341"/>
      <c r="AL55" s="341"/>
      <c r="AM55" s="341"/>
      <c r="AN55" s="340">
        <f t="shared" si="0"/>
        <v>0</v>
      </c>
      <c r="AO55" s="341"/>
      <c r="AP55" s="341"/>
      <c r="AQ55" s="96" t="s">
        <v>88</v>
      </c>
      <c r="AR55" s="95"/>
      <c r="AS55" s="97">
        <v>0</v>
      </c>
      <c r="AT55" s="98">
        <f t="shared" si="1"/>
        <v>0</v>
      </c>
      <c r="AU55" s="99">
        <f>'1012 - Lapák písku'!P97</f>
        <v>0</v>
      </c>
      <c r="AV55" s="98">
        <f>'1012 - Lapák písku'!J34</f>
        <v>0</v>
      </c>
      <c r="AW55" s="98">
        <f>'1012 - Lapák písku'!J35</f>
        <v>0</v>
      </c>
      <c r="AX55" s="98">
        <f>'1012 - Lapák písku'!J36</f>
        <v>0</v>
      </c>
      <c r="AY55" s="98">
        <f>'1012 - Lapák písku'!J37</f>
        <v>0</v>
      </c>
      <c r="AZ55" s="98">
        <f>'1012 - Lapák písku'!F34</f>
        <v>0</v>
      </c>
      <c r="BA55" s="98">
        <f>'1012 - Lapák písku'!F35</f>
        <v>0</v>
      </c>
      <c r="BB55" s="98">
        <f>'1012 - Lapák písku'!F36</f>
        <v>0</v>
      </c>
      <c r="BC55" s="98">
        <f>'1012 - Lapák písku'!F37</f>
        <v>0</v>
      </c>
      <c r="BD55" s="100">
        <f>'1012 - Lapák písku'!F38</f>
        <v>0</v>
      </c>
      <c r="BT55" s="101" t="s">
        <v>93</v>
      </c>
      <c r="BV55" s="101" t="s">
        <v>79</v>
      </c>
      <c r="BW55" s="101" t="s">
        <v>98</v>
      </c>
      <c r="BX55" s="101" t="s">
        <v>89</v>
      </c>
      <c r="CL55" s="101" t="s">
        <v>95</v>
      </c>
    </row>
    <row r="56" spans="1:91" s="6" customFormat="1" ht="16.5" customHeight="1">
      <c r="A56" s="102" t="s">
        <v>90</v>
      </c>
      <c r="B56" s="95"/>
      <c r="C56" s="9"/>
      <c r="D56" s="9"/>
      <c r="E56" s="9"/>
      <c r="F56" s="342" t="s">
        <v>99</v>
      </c>
      <c r="G56" s="342"/>
      <c r="H56" s="342"/>
      <c r="I56" s="342"/>
      <c r="J56" s="342"/>
      <c r="K56" s="9"/>
      <c r="L56" s="342" t="s">
        <v>100</v>
      </c>
      <c r="M56" s="342"/>
      <c r="N56" s="342"/>
      <c r="O56" s="342"/>
      <c r="P56" s="342"/>
      <c r="Q56" s="342"/>
      <c r="R56" s="342"/>
      <c r="S56" s="342"/>
      <c r="T56" s="342"/>
      <c r="U56" s="342"/>
      <c r="V56" s="342"/>
      <c r="W56" s="342"/>
      <c r="X56" s="342"/>
      <c r="Y56" s="342"/>
      <c r="Z56" s="342"/>
      <c r="AA56" s="342"/>
      <c r="AB56" s="342"/>
      <c r="AC56" s="342"/>
      <c r="AD56" s="342"/>
      <c r="AE56" s="342"/>
      <c r="AF56" s="342"/>
      <c r="AG56" s="340">
        <f>'1013 - Jímka pro odvod.písku'!J31</f>
        <v>0</v>
      </c>
      <c r="AH56" s="341"/>
      <c r="AI56" s="341"/>
      <c r="AJ56" s="341"/>
      <c r="AK56" s="341"/>
      <c r="AL56" s="341"/>
      <c r="AM56" s="341"/>
      <c r="AN56" s="340">
        <f t="shared" si="0"/>
        <v>0</v>
      </c>
      <c r="AO56" s="341"/>
      <c r="AP56" s="341"/>
      <c r="AQ56" s="96" t="s">
        <v>88</v>
      </c>
      <c r="AR56" s="95"/>
      <c r="AS56" s="97">
        <v>0</v>
      </c>
      <c r="AT56" s="98">
        <f t="shared" si="1"/>
        <v>0</v>
      </c>
      <c r="AU56" s="99">
        <f>'1013 - Jímka pro odvod.písku'!P96</f>
        <v>0</v>
      </c>
      <c r="AV56" s="98">
        <f>'1013 - Jímka pro odvod.písku'!J34</f>
        <v>0</v>
      </c>
      <c r="AW56" s="98">
        <f>'1013 - Jímka pro odvod.písku'!J35</f>
        <v>0</v>
      </c>
      <c r="AX56" s="98">
        <f>'1013 - Jímka pro odvod.písku'!J36</f>
        <v>0</v>
      </c>
      <c r="AY56" s="98">
        <f>'1013 - Jímka pro odvod.písku'!J37</f>
        <v>0</v>
      </c>
      <c r="AZ56" s="98">
        <f>'1013 - Jímka pro odvod.písku'!F34</f>
        <v>0</v>
      </c>
      <c r="BA56" s="98">
        <f>'1013 - Jímka pro odvod.písku'!F35</f>
        <v>0</v>
      </c>
      <c r="BB56" s="98">
        <f>'1013 - Jímka pro odvod.písku'!F36</f>
        <v>0</v>
      </c>
      <c r="BC56" s="98">
        <f>'1013 - Jímka pro odvod.písku'!F37</f>
        <v>0</v>
      </c>
      <c r="BD56" s="100">
        <f>'1013 - Jímka pro odvod.písku'!F38</f>
        <v>0</v>
      </c>
      <c r="BT56" s="101" t="s">
        <v>93</v>
      </c>
      <c r="BV56" s="101" t="s">
        <v>79</v>
      </c>
      <c r="BW56" s="101" t="s">
        <v>101</v>
      </c>
      <c r="BX56" s="101" t="s">
        <v>89</v>
      </c>
      <c r="CL56" s="101" t="s">
        <v>102</v>
      </c>
    </row>
    <row r="57" spans="1:91" s="6" customFormat="1" ht="16.5" customHeight="1">
      <c r="A57" s="102" t="s">
        <v>90</v>
      </c>
      <c r="B57" s="95"/>
      <c r="C57" s="9"/>
      <c r="D57" s="9"/>
      <c r="E57" s="9"/>
      <c r="F57" s="342" t="s">
        <v>103</v>
      </c>
      <c r="G57" s="342"/>
      <c r="H57" s="342"/>
      <c r="I57" s="342"/>
      <c r="J57" s="342"/>
      <c r="K57" s="9"/>
      <c r="L57" s="342" t="s">
        <v>104</v>
      </c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2"/>
      <c r="Y57" s="342"/>
      <c r="Z57" s="342"/>
      <c r="AA57" s="342"/>
      <c r="AB57" s="342"/>
      <c r="AC57" s="342"/>
      <c r="AD57" s="342"/>
      <c r="AE57" s="342"/>
      <c r="AF57" s="342"/>
      <c r="AG57" s="340">
        <f>'1014 - Šachta pro obtok.ČOV'!J31</f>
        <v>0</v>
      </c>
      <c r="AH57" s="341"/>
      <c r="AI57" s="341"/>
      <c r="AJ57" s="341"/>
      <c r="AK57" s="341"/>
      <c r="AL57" s="341"/>
      <c r="AM57" s="341"/>
      <c r="AN57" s="340">
        <f t="shared" si="0"/>
        <v>0</v>
      </c>
      <c r="AO57" s="341"/>
      <c r="AP57" s="341"/>
      <c r="AQ57" s="96" t="s">
        <v>88</v>
      </c>
      <c r="AR57" s="95"/>
      <c r="AS57" s="97">
        <v>0</v>
      </c>
      <c r="AT57" s="98">
        <f t="shared" si="1"/>
        <v>0</v>
      </c>
      <c r="AU57" s="99">
        <f>'1014 - Šachta pro obtok.ČOV'!P97</f>
        <v>0</v>
      </c>
      <c r="AV57" s="98">
        <f>'1014 - Šachta pro obtok.ČOV'!J34</f>
        <v>0</v>
      </c>
      <c r="AW57" s="98">
        <f>'1014 - Šachta pro obtok.ČOV'!J35</f>
        <v>0</v>
      </c>
      <c r="AX57" s="98">
        <f>'1014 - Šachta pro obtok.ČOV'!J36</f>
        <v>0</v>
      </c>
      <c r="AY57" s="98">
        <f>'1014 - Šachta pro obtok.ČOV'!J37</f>
        <v>0</v>
      </c>
      <c r="AZ57" s="98">
        <f>'1014 - Šachta pro obtok.ČOV'!F34</f>
        <v>0</v>
      </c>
      <c r="BA57" s="98">
        <f>'1014 - Šachta pro obtok.ČOV'!F35</f>
        <v>0</v>
      </c>
      <c r="BB57" s="98">
        <f>'1014 - Šachta pro obtok.ČOV'!F36</f>
        <v>0</v>
      </c>
      <c r="BC57" s="98">
        <f>'1014 - Šachta pro obtok.ČOV'!F37</f>
        <v>0</v>
      </c>
      <c r="BD57" s="100">
        <f>'1014 - Šachta pro obtok.ČOV'!F38</f>
        <v>0</v>
      </c>
      <c r="BT57" s="101" t="s">
        <v>93</v>
      </c>
      <c r="BV57" s="101" t="s">
        <v>79</v>
      </c>
      <c r="BW57" s="101" t="s">
        <v>105</v>
      </c>
      <c r="BX57" s="101" t="s">
        <v>89</v>
      </c>
      <c r="CL57" s="101" t="s">
        <v>106</v>
      </c>
    </row>
    <row r="58" spans="1:91" s="6" customFormat="1" ht="16.5" customHeight="1">
      <c r="A58" s="102" t="s">
        <v>90</v>
      </c>
      <c r="B58" s="95"/>
      <c r="C58" s="9"/>
      <c r="D58" s="9"/>
      <c r="E58" s="342" t="s">
        <v>107</v>
      </c>
      <c r="F58" s="342"/>
      <c r="G58" s="342"/>
      <c r="H58" s="342"/>
      <c r="I58" s="342"/>
      <c r="J58" s="9"/>
      <c r="K58" s="342" t="s">
        <v>108</v>
      </c>
      <c r="L58" s="342"/>
      <c r="M58" s="342"/>
      <c r="N58" s="342"/>
      <c r="O58" s="342"/>
      <c r="P58" s="342"/>
      <c r="Q58" s="342"/>
      <c r="R58" s="342"/>
      <c r="S58" s="342"/>
      <c r="T58" s="342"/>
      <c r="U58" s="342"/>
      <c r="V58" s="342"/>
      <c r="W58" s="342"/>
      <c r="X58" s="342"/>
      <c r="Y58" s="342"/>
      <c r="Z58" s="342"/>
      <c r="AA58" s="342"/>
      <c r="AB58" s="342"/>
      <c r="AC58" s="342"/>
      <c r="AD58" s="342"/>
      <c r="AE58" s="342"/>
      <c r="AF58" s="342"/>
      <c r="AG58" s="340">
        <f>'102 - DSO-01.2 Podzemní nádrže'!J29</f>
        <v>0</v>
      </c>
      <c r="AH58" s="341"/>
      <c r="AI58" s="341"/>
      <c r="AJ58" s="341"/>
      <c r="AK58" s="341"/>
      <c r="AL58" s="341"/>
      <c r="AM58" s="341"/>
      <c r="AN58" s="340">
        <f t="shared" si="0"/>
        <v>0</v>
      </c>
      <c r="AO58" s="341"/>
      <c r="AP58" s="341"/>
      <c r="AQ58" s="96" t="s">
        <v>88</v>
      </c>
      <c r="AR58" s="95"/>
      <c r="AS58" s="97">
        <v>0</v>
      </c>
      <c r="AT58" s="98">
        <f t="shared" si="1"/>
        <v>0</v>
      </c>
      <c r="AU58" s="99">
        <f>'102 - DSO-01.2 Podzemní nádrže'!P90</f>
        <v>0</v>
      </c>
      <c r="AV58" s="98">
        <f>'102 - DSO-01.2 Podzemní nádrže'!J32</f>
        <v>0</v>
      </c>
      <c r="AW58" s="98">
        <f>'102 - DSO-01.2 Podzemní nádrže'!J33</f>
        <v>0</v>
      </c>
      <c r="AX58" s="98">
        <f>'102 - DSO-01.2 Podzemní nádrže'!J34</f>
        <v>0</v>
      </c>
      <c r="AY58" s="98">
        <f>'102 - DSO-01.2 Podzemní nádrže'!J35</f>
        <v>0</v>
      </c>
      <c r="AZ58" s="98">
        <f>'102 - DSO-01.2 Podzemní nádrže'!F32</f>
        <v>0</v>
      </c>
      <c r="BA58" s="98">
        <f>'102 - DSO-01.2 Podzemní nádrže'!F33</f>
        <v>0</v>
      </c>
      <c r="BB58" s="98">
        <f>'102 - DSO-01.2 Podzemní nádrže'!F34</f>
        <v>0</v>
      </c>
      <c r="BC58" s="98">
        <f>'102 - DSO-01.2 Podzemní nádrže'!F35</f>
        <v>0</v>
      </c>
      <c r="BD58" s="100">
        <f>'102 - DSO-01.2 Podzemní nádrže'!F36</f>
        <v>0</v>
      </c>
      <c r="BT58" s="101" t="s">
        <v>85</v>
      </c>
      <c r="BV58" s="101" t="s">
        <v>79</v>
      </c>
      <c r="BW58" s="101" t="s">
        <v>109</v>
      </c>
      <c r="BX58" s="101" t="s">
        <v>84</v>
      </c>
      <c r="CL58" s="101" t="s">
        <v>102</v>
      </c>
    </row>
    <row r="59" spans="1:91" s="6" customFormat="1" ht="16.5" customHeight="1">
      <c r="A59" s="102" t="s">
        <v>90</v>
      </c>
      <c r="B59" s="95"/>
      <c r="C59" s="9"/>
      <c r="D59" s="9"/>
      <c r="E59" s="342" t="s">
        <v>110</v>
      </c>
      <c r="F59" s="342"/>
      <c r="G59" s="342"/>
      <c r="H59" s="342"/>
      <c r="I59" s="342"/>
      <c r="J59" s="9"/>
      <c r="K59" s="342" t="s">
        <v>111</v>
      </c>
      <c r="L59" s="342"/>
      <c r="M59" s="342"/>
      <c r="N59" s="342"/>
      <c r="O59" s="342"/>
      <c r="P59" s="342"/>
      <c r="Q59" s="342"/>
      <c r="R59" s="342"/>
      <c r="S59" s="342"/>
      <c r="T59" s="342"/>
      <c r="U59" s="342"/>
      <c r="V59" s="342"/>
      <c r="W59" s="342"/>
      <c r="X59" s="342"/>
      <c r="Y59" s="342"/>
      <c r="Z59" s="342"/>
      <c r="AA59" s="342"/>
      <c r="AB59" s="342"/>
      <c r="AC59" s="342"/>
      <c r="AD59" s="342"/>
      <c r="AE59" s="342"/>
      <c r="AF59" s="342"/>
      <c r="AG59" s="340">
        <f>'103 - Nadzemní objekt'!J29</f>
        <v>0</v>
      </c>
      <c r="AH59" s="341"/>
      <c r="AI59" s="341"/>
      <c r="AJ59" s="341"/>
      <c r="AK59" s="341"/>
      <c r="AL59" s="341"/>
      <c r="AM59" s="341"/>
      <c r="AN59" s="340">
        <f t="shared" si="0"/>
        <v>0</v>
      </c>
      <c r="AO59" s="341"/>
      <c r="AP59" s="341"/>
      <c r="AQ59" s="96" t="s">
        <v>88</v>
      </c>
      <c r="AR59" s="95"/>
      <c r="AS59" s="97">
        <v>0</v>
      </c>
      <c r="AT59" s="98">
        <f t="shared" si="1"/>
        <v>0</v>
      </c>
      <c r="AU59" s="99">
        <f>'103 - Nadzemní objekt'!P104</f>
        <v>0</v>
      </c>
      <c r="AV59" s="98">
        <f>'103 - Nadzemní objekt'!J32</f>
        <v>0</v>
      </c>
      <c r="AW59" s="98">
        <f>'103 - Nadzemní objekt'!J33</f>
        <v>0</v>
      </c>
      <c r="AX59" s="98">
        <f>'103 - Nadzemní objekt'!J34</f>
        <v>0</v>
      </c>
      <c r="AY59" s="98">
        <f>'103 - Nadzemní objekt'!J35</f>
        <v>0</v>
      </c>
      <c r="AZ59" s="98">
        <f>'103 - Nadzemní objekt'!F32</f>
        <v>0</v>
      </c>
      <c r="BA59" s="98">
        <f>'103 - Nadzemní objekt'!F33</f>
        <v>0</v>
      </c>
      <c r="BB59" s="98">
        <f>'103 - Nadzemní objekt'!F34</f>
        <v>0</v>
      </c>
      <c r="BC59" s="98">
        <f>'103 - Nadzemní objekt'!F35</f>
        <v>0</v>
      </c>
      <c r="BD59" s="100">
        <f>'103 - Nadzemní objekt'!F36</f>
        <v>0</v>
      </c>
      <c r="BT59" s="101" t="s">
        <v>85</v>
      </c>
      <c r="BV59" s="101" t="s">
        <v>79</v>
      </c>
      <c r="BW59" s="101" t="s">
        <v>112</v>
      </c>
      <c r="BX59" s="101" t="s">
        <v>84</v>
      </c>
      <c r="CL59" s="101" t="s">
        <v>113</v>
      </c>
    </row>
    <row r="60" spans="1:91" s="6" customFormat="1" ht="28.5" customHeight="1">
      <c r="A60" s="102" t="s">
        <v>90</v>
      </c>
      <c r="B60" s="95"/>
      <c r="C60" s="9"/>
      <c r="D60" s="9"/>
      <c r="E60" s="342" t="s">
        <v>114</v>
      </c>
      <c r="F60" s="342"/>
      <c r="G60" s="342"/>
      <c r="H60" s="342"/>
      <c r="I60" s="342"/>
      <c r="J60" s="9"/>
      <c r="K60" s="342" t="s">
        <v>115</v>
      </c>
      <c r="L60" s="342"/>
      <c r="M60" s="342"/>
      <c r="N60" s="342"/>
      <c r="O60" s="342"/>
      <c r="P60" s="342"/>
      <c r="Q60" s="342"/>
      <c r="R60" s="342"/>
      <c r="S60" s="342"/>
      <c r="T60" s="342"/>
      <c r="U60" s="342"/>
      <c r="V60" s="342"/>
      <c r="W60" s="342"/>
      <c r="X60" s="342"/>
      <c r="Y60" s="342"/>
      <c r="Z60" s="342"/>
      <c r="AA60" s="342"/>
      <c r="AB60" s="342"/>
      <c r="AC60" s="342"/>
      <c r="AD60" s="342"/>
      <c r="AE60" s="342"/>
      <c r="AF60" s="342"/>
      <c r="AG60" s="340">
        <f>'104 - DSO-01.4 Stavební EI'!J29</f>
        <v>0</v>
      </c>
      <c r="AH60" s="341"/>
      <c r="AI60" s="341"/>
      <c r="AJ60" s="341"/>
      <c r="AK60" s="341"/>
      <c r="AL60" s="341"/>
      <c r="AM60" s="341"/>
      <c r="AN60" s="340">
        <f t="shared" si="0"/>
        <v>0</v>
      </c>
      <c r="AO60" s="341"/>
      <c r="AP60" s="341"/>
      <c r="AQ60" s="96" t="s">
        <v>88</v>
      </c>
      <c r="AR60" s="95"/>
      <c r="AS60" s="97">
        <v>0</v>
      </c>
      <c r="AT60" s="98">
        <f t="shared" si="1"/>
        <v>0</v>
      </c>
      <c r="AU60" s="99">
        <f>'104 - DSO-01.4 Stavební EI'!P87</f>
        <v>0</v>
      </c>
      <c r="AV60" s="98">
        <f>'104 - DSO-01.4 Stavební EI'!J32</f>
        <v>0</v>
      </c>
      <c r="AW60" s="98">
        <f>'104 - DSO-01.4 Stavební EI'!J33</f>
        <v>0</v>
      </c>
      <c r="AX60" s="98">
        <f>'104 - DSO-01.4 Stavební EI'!J34</f>
        <v>0</v>
      </c>
      <c r="AY60" s="98">
        <f>'104 - DSO-01.4 Stavební EI'!J35</f>
        <v>0</v>
      </c>
      <c r="AZ60" s="98">
        <f>'104 - DSO-01.4 Stavební EI'!F32</f>
        <v>0</v>
      </c>
      <c r="BA60" s="98">
        <f>'104 - DSO-01.4 Stavební EI'!F33</f>
        <v>0</v>
      </c>
      <c r="BB60" s="98">
        <f>'104 - DSO-01.4 Stavební EI'!F34</f>
        <v>0</v>
      </c>
      <c r="BC60" s="98">
        <f>'104 - DSO-01.4 Stavební EI'!F35</f>
        <v>0</v>
      </c>
      <c r="BD60" s="100">
        <f>'104 - DSO-01.4 Stavební EI'!F36</f>
        <v>0</v>
      </c>
      <c r="BT60" s="101" t="s">
        <v>85</v>
      </c>
      <c r="BV60" s="101" t="s">
        <v>79</v>
      </c>
      <c r="BW60" s="101" t="s">
        <v>116</v>
      </c>
      <c r="BX60" s="101" t="s">
        <v>84</v>
      </c>
      <c r="CL60" s="101" t="s">
        <v>113</v>
      </c>
    </row>
    <row r="61" spans="1:91" s="6" customFormat="1" ht="16.5" customHeight="1">
      <c r="A61" s="102" t="s">
        <v>90</v>
      </c>
      <c r="B61" s="95"/>
      <c r="C61" s="9"/>
      <c r="D61" s="9"/>
      <c r="E61" s="342" t="s">
        <v>117</v>
      </c>
      <c r="F61" s="342"/>
      <c r="G61" s="342"/>
      <c r="H61" s="342"/>
      <c r="I61" s="342"/>
      <c r="J61" s="9"/>
      <c r="K61" s="342" t="s">
        <v>118</v>
      </c>
      <c r="L61" s="342"/>
      <c r="M61" s="342"/>
      <c r="N61" s="342"/>
      <c r="O61" s="342"/>
      <c r="P61" s="342"/>
      <c r="Q61" s="342"/>
      <c r="R61" s="342"/>
      <c r="S61" s="342"/>
      <c r="T61" s="342"/>
      <c r="U61" s="342"/>
      <c r="V61" s="342"/>
      <c r="W61" s="342"/>
      <c r="X61" s="342"/>
      <c r="Y61" s="342"/>
      <c r="Z61" s="342"/>
      <c r="AA61" s="342"/>
      <c r="AB61" s="342"/>
      <c r="AC61" s="342"/>
      <c r="AD61" s="342"/>
      <c r="AE61" s="342"/>
      <c r="AF61" s="342"/>
      <c r="AG61" s="340">
        <f>'105 - DSO-01.5 Terénní úpravy'!J29</f>
        <v>0</v>
      </c>
      <c r="AH61" s="341"/>
      <c r="AI61" s="341"/>
      <c r="AJ61" s="341"/>
      <c r="AK61" s="341"/>
      <c r="AL61" s="341"/>
      <c r="AM61" s="341"/>
      <c r="AN61" s="340">
        <f t="shared" si="0"/>
        <v>0</v>
      </c>
      <c r="AO61" s="341"/>
      <c r="AP61" s="341"/>
      <c r="AQ61" s="96" t="s">
        <v>88</v>
      </c>
      <c r="AR61" s="95"/>
      <c r="AS61" s="97">
        <v>0</v>
      </c>
      <c r="AT61" s="98">
        <f t="shared" si="1"/>
        <v>0</v>
      </c>
      <c r="AU61" s="99">
        <f>'105 - DSO-01.5 Terénní úpravy'!P92</f>
        <v>0</v>
      </c>
      <c r="AV61" s="98">
        <f>'105 - DSO-01.5 Terénní úpravy'!J32</f>
        <v>0</v>
      </c>
      <c r="AW61" s="98">
        <f>'105 - DSO-01.5 Terénní úpravy'!J33</f>
        <v>0</v>
      </c>
      <c r="AX61" s="98">
        <f>'105 - DSO-01.5 Terénní úpravy'!J34</f>
        <v>0</v>
      </c>
      <c r="AY61" s="98">
        <f>'105 - DSO-01.5 Terénní úpravy'!J35</f>
        <v>0</v>
      </c>
      <c r="AZ61" s="98">
        <f>'105 - DSO-01.5 Terénní úpravy'!F32</f>
        <v>0</v>
      </c>
      <c r="BA61" s="98">
        <f>'105 - DSO-01.5 Terénní úpravy'!F33</f>
        <v>0</v>
      </c>
      <c r="BB61" s="98">
        <f>'105 - DSO-01.5 Terénní úpravy'!F34</f>
        <v>0</v>
      </c>
      <c r="BC61" s="98">
        <f>'105 - DSO-01.5 Terénní úpravy'!F35</f>
        <v>0</v>
      </c>
      <c r="BD61" s="100">
        <f>'105 - DSO-01.5 Terénní úpravy'!F36</f>
        <v>0</v>
      </c>
      <c r="BT61" s="101" t="s">
        <v>85</v>
      </c>
      <c r="BV61" s="101" t="s">
        <v>79</v>
      </c>
      <c r="BW61" s="101" t="s">
        <v>119</v>
      </c>
      <c r="BX61" s="101" t="s">
        <v>84</v>
      </c>
      <c r="CL61" s="101" t="s">
        <v>5</v>
      </c>
    </row>
    <row r="62" spans="1:91" s="6" customFormat="1" ht="16.5" customHeight="1">
      <c r="A62" s="102" t="s">
        <v>90</v>
      </c>
      <c r="B62" s="95"/>
      <c r="C62" s="9"/>
      <c r="D62" s="9"/>
      <c r="E62" s="342" t="s">
        <v>120</v>
      </c>
      <c r="F62" s="342"/>
      <c r="G62" s="342"/>
      <c r="H62" s="342"/>
      <c r="I62" s="342"/>
      <c r="J62" s="9"/>
      <c r="K62" s="342" t="s">
        <v>121</v>
      </c>
      <c r="L62" s="342"/>
      <c r="M62" s="342"/>
      <c r="N62" s="342"/>
      <c r="O62" s="342"/>
      <c r="P62" s="342"/>
      <c r="Q62" s="342"/>
      <c r="R62" s="342"/>
      <c r="S62" s="342"/>
      <c r="T62" s="342"/>
      <c r="U62" s="342"/>
      <c r="V62" s="342"/>
      <c r="W62" s="342"/>
      <c r="X62" s="342"/>
      <c r="Y62" s="342"/>
      <c r="Z62" s="342"/>
      <c r="AA62" s="342"/>
      <c r="AB62" s="342"/>
      <c r="AC62" s="342"/>
      <c r="AD62" s="342"/>
      <c r="AE62" s="342"/>
      <c r="AF62" s="342"/>
      <c r="AG62" s="340">
        <f>'106 - DSO-01.6 Oplocení ČOV'!J29</f>
        <v>0</v>
      </c>
      <c r="AH62" s="341"/>
      <c r="AI62" s="341"/>
      <c r="AJ62" s="341"/>
      <c r="AK62" s="341"/>
      <c r="AL62" s="341"/>
      <c r="AM62" s="341"/>
      <c r="AN62" s="340">
        <f t="shared" si="0"/>
        <v>0</v>
      </c>
      <c r="AO62" s="341"/>
      <c r="AP62" s="341"/>
      <c r="AQ62" s="96" t="s">
        <v>88</v>
      </c>
      <c r="AR62" s="95"/>
      <c r="AS62" s="97">
        <v>0</v>
      </c>
      <c r="AT62" s="98">
        <f t="shared" si="1"/>
        <v>0</v>
      </c>
      <c r="AU62" s="99">
        <f>'106 - DSO-01.6 Oplocení ČOV'!P86</f>
        <v>0</v>
      </c>
      <c r="AV62" s="98">
        <f>'106 - DSO-01.6 Oplocení ČOV'!J32</f>
        <v>0</v>
      </c>
      <c r="AW62" s="98">
        <f>'106 - DSO-01.6 Oplocení ČOV'!J33</f>
        <v>0</v>
      </c>
      <c r="AX62" s="98">
        <f>'106 - DSO-01.6 Oplocení ČOV'!J34</f>
        <v>0</v>
      </c>
      <c r="AY62" s="98">
        <f>'106 - DSO-01.6 Oplocení ČOV'!J35</f>
        <v>0</v>
      </c>
      <c r="AZ62" s="98">
        <f>'106 - DSO-01.6 Oplocení ČOV'!F32</f>
        <v>0</v>
      </c>
      <c r="BA62" s="98">
        <f>'106 - DSO-01.6 Oplocení ČOV'!F33</f>
        <v>0</v>
      </c>
      <c r="BB62" s="98">
        <f>'106 - DSO-01.6 Oplocení ČOV'!F34</f>
        <v>0</v>
      </c>
      <c r="BC62" s="98">
        <f>'106 - DSO-01.6 Oplocení ČOV'!F35</f>
        <v>0</v>
      </c>
      <c r="BD62" s="100">
        <f>'106 - DSO-01.6 Oplocení ČOV'!F36</f>
        <v>0</v>
      </c>
      <c r="BT62" s="101" t="s">
        <v>85</v>
      </c>
      <c r="BV62" s="101" t="s">
        <v>79</v>
      </c>
      <c r="BW62" s="101" t="s">
        <v>122</v>
      </c>
      <c r="BX62" s="101" t="s">
        <v>84</v>
      </c>
      <c r="CL62" s="101" t="s">
        <v>123</v>
      </c>
    </row>
    <row r="63" spans="1:91" s="6" customFormat="1" ht="16.5" customHeight="1">
      <c r="A63" s="102" t="s">
        <v>90</v>
      </c>
      <c r="B63" s="95"/>
      <c r="C63" s="9"/>
      <c r="D63" s="9"/>
      <c r="E63" s="342" t="s">
        <v>124</v>
      </c>
      <c r="F63" s="342"/>
      <c r="G63" s="342"/>
      <c r="H63" s="342"/>
      <c r="I63" s="342"/>
      <c r="J63" s="9"/>
      <c r="K63" s="342" t="s">
        <v>125</v>
      </c>
      <c r="L63" s="342"/>
      <c r="M63" s="342"/>
      <c r="N63" s="342"/>
      <c r="O63" s="342"/>
      <c r="P63" s="342"/>
      <c r="Q63" s="342"/>
      <c r="R63" s="342"/>
      <c r="S63" s="342"/>
      <c r="T63" s="342"/>
      <c r="U63" s="342"/>
      <c r="V63" s="342"/>
      <c r="W63" s="342"/>
      <c r="X63" s="342"/>
      <c r="Y63" s="342"/>
      <c r="Z63" s="342"/>
      <c r="AA63" s="342"/>
      <c r="AB63" s="342"/>
      <c r="AC63" s="342"/>
      <c r="AD63" s="342"/>
      <c r="AE63" s="342"/>
      <c r="AF63" s="342"/>
      <c r="AG63" s="340">
        <f>'107 - DSO-01.7 Komunikace'!J29</f>
        <v>0</v>
      </c>
      <c r="AH63" s="341"/>
      <c r="AI63" s="341"/>
      <c r="AJ63" s="341"/>
      <c r="AK63" s="341"/>
      <c r="AL63" s="341"/>
      <c r="AM63" s="341"/>
      <c r="AN63" s="340">
        <f t="shared" si="0"/>
        <v>0</v>
      </c>
      <c r="AO63" s="341"/>
      <c r="AP63" s="341"/>
      <c r="AQ63" s="96" t="s">
        <v>88</v>
      </c>
      <c r="AR63" s="95"/>
      <c r="AS63" s="97">
        <v>0</v>
      </c>
      <c r="AT63" s="98">
        <f t="shared" si="1"/>
        <v>0</v>
      </c>
      <c r="AU63" s="99">
        <f>'107 - DSO-01.7 Komunikace'!P87</f>
        <v>0</v>
      </c>
      <c r="AV63" s="98">
        <f>'107 - DSO-01.7 Komunikace'!J32</f>
        <v>0</v>
      </c>
      <c r="AW63" s="98">
        <f>'107 - DSO-01.7 Komunikace'!J33</f>
        <v>0</v>
      </c>
      <c r="AX63" s="98">
        <f>'107 - DSO-01.7 Komunikace'!J34</f>
        <v>0</v>
      </c>
      <c r="AY63" s="98">
        <f>'107 - DSO-01.7 Komunikace'!J35</f>
        <v>0</v>
      </c>
      <c r="AZ63" s="98">
        <f>'107 - DSO-01.7 Komunikace'!F32</f>
        <v>0</v>
      </c>
      <c r="BA63" s="98">
        <f>'107 - DSO-01.7 Komunikace'!F33</f>
        <v>0</v>
      </c>
      <c r="BB63" s="98">
        <f>'107 - DSO-01.7 Komunikace'!F34</f>
        <v>0</v>
      </c>
      <c r="BC63" s="98">
        <f>'107 - DSO-01.7 Komunikace'!F35</f>
        <v>0</v>
      </c>
      <c r="BD63" s="100">
        <f>'107 - DSO-01.7 Komunikace'!F36</f>
        <v>0</v>
      </c>
      <c r="BT63" s="101" t="s">
        <v>85</v>
      </c>
      <c r="BV63" s="101" t="s">
        <v>79</v>
      </c>
      <c r="BW63" s="101" t="s">
        <v>126</v>
      </c>
      <c r="BX63" s="101" t="s">
        <v>84</v>
      </c>
      <c r="CL63" s="101" t="s">
        <v>127</v>
      </c>
    </row>
    <row r="64" spans="1:91" s="6" customFormat="1" ht="16.5" customHeight="1">
      <c r="B64" s="95"/>
      <c r="C64" s="9"/>
      <c r="D64" s="9"/>
      <c r="E64" s="342" t="s">
        <v>128</v>
      </c>
      <c r="F64" s="342"/>
      <c r="G64" s="342"/>
      <c r="H64" s="342"/>
      <c r="I64" s="342"/>
      <c r="J64" s="9"/>
      <c r="K64" s="342" t="s">
        <v>129</v>
      </c>
      <c r="L64" s="342"/>
      <c r="M64" s="342"/>
      <c r="N64" s="342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42"/>
      <c r="Z64" s="342"/>
      <c r="AA64" s="342"/>
      <c r="AB64" s="342"/>
      <c r="AC64" s="342"/>
      <c r="AD64" s="342"/>
      <c r="AE64" s="342"/>
      <c r="AF64" s="342"/>
      <c r="AG64" s="343">
        <f>ROUND(SUM(AG65:AG66),2)</f>
        <v>0</v>
      </c>
      <c r="AH64" s="341"/>
      <c r="AI64" s="341"/>
      <c r="AJ64" s="341"/>
      <c r="AK64" s="341"/>
      <c r="AL64" s="341"/>
      <c r="AM64" s="341"/>
      <c r="AN64" s="340">
        <f t="shared" si="0"/>
        <v>0</v>
      </c>
      <c r="AO64" s="341"/>
      <c r="AP64" s="341"/>
      <c r="AQ64" s="96" t="s">
        <v>88</v>
      </c>
      <c r="AR64" s="95"/>
      <c r="AS64" s="97">
        <f>ROUND(SUM(AS65:AS66),2)</f>
        <v>0</v>
      </c>
      <c r="AT64" s="98">
        <f t="shared" si="1"/>
        <v>0</v>
      </c>
      <c r="AU64" s="99">
        <f>ROUND(SUM(AU65:AU66),5)</f>
        <v>0</v>
      </c>
      <c r="AV64" s="98">
        <f>ROUND(AZ64*L26,2)</f>
        <v>0</v>
      </c>
      <c r="AW64" s="98">
        <f>ROUND(BA64*L27,2)</f>
        <v>0</v>
      </c>
      <c r="AX64" s="98">
        <f>ROUND(BB64*L26,2)</f>
        <v>0</v>
      </c>
      <c r="AY64" s="98">
        <f>ROUND(BC64*L27,2)</f>
        <v>0</v>
      </c>
      <c r="AZ64" s="98">
        <f>ROUND(SUM(AZ65:AZ66),2)</f>
        <v>0</v>
      </c>
      <c r="BA64" s="98">
        <f>ROUND(SUM(BA65:BA66),2)</f>
        <v>0</v>
      </c>
      <c r="BB64" s="98">
        <f>ROUND(SUM(BB65:BB66),2)</f>
        <v>0</v>
      </c>
      <c r="BC64" s="98">
        <f>ROUND(SUM(BC65:BC66),2)</f>
        <v>0</v>
      </c>
      <c r="BD64" s="100">
        <f>ROUND(SUM(BD65:BD66),2)</f>
        <v>0</v>
      </c>
      <c r="BS64" s="101" t="s">
        <v>76</v>
      </c>
      <c r="BT64" s="101" t="s">
        <v>85</v>
      </c>
      <c r="BU64" s="101" t="s">
        <v>78</v>
      </c>
      <c r="BV64" s="101" t="s">
        <v>79</v>
      </c>
      <c r="BW64" s="101" t="s">
        <v>130</v>
      </c>
      <c r="BX64" s="101" t="s">
        <v>84</v>
      </c>
      <c r="CL64" s="101" t="s">
        <v>5</v>
      </c>
    </row>
    <row r="65" spans="1:91" s="6" customFormat="1" ht="16.5" customHeight="1">
      <c r="A65" s="102" t="s">
        <v>90</v>
      </c>
      <c r="B65" s="95"/>
      <c r="C65" s="9"/>
      <c r="D65" s="9"/>
      <c r="E65" s="9"/>
      <c r="F65" s="342" t="s">
        <v>131</v>
      </c>
      <c r="G65" s="342"/>
      <c r="H65" s="342"/>
      <c r="I65" s="342"/>
      <c r="J65" s="342"/>
      <c r="K65" s="9"/>
      <c r="L65" s="342" t="s">
        <v>132</v>
      </c>
      <c r="M65" s="342"/>
      <c r="N65" s="342"/>
      <c r="O65" s="342"/>
      <c r="P65" s="342"/>
      <c r="Q65" s="342"/>
      <c r="R65" s="342"/>
      <c r="S65" s="342"/>
      <c r="T65" s="342"/>
      <c r="U65" s="342"/>
      <c r="V65" s="342"/>
      <c r="W65" s="342"/>
      <c r="X65" s="342"/>
      <c r="Y65" s="342"/>
      <c r="Z65" s="342"/>
      <c r="AA65" s="342"/>
      <c r="AB65" s="342"/>
      <c r="AC65" s="342"/>
      <c r="AD65" s="342"/>
      <c r="AE65" s="342"/>
      <c r="AF65" s="342"/>
      <c r="AG65" s="340">
        <f>'1081 - Přípojka NN'!J31</f>
        <v>0</v>
      </c>
      <c r="AH65" s="341"/>
      <c r="AI65" s="341"/>
      <c r="AJ65" s="341"/>
      <c r="AK65" s="341"/>
      <c r="AL65" s="341"/>
      <c r="AM65" s="341"/>
      <c r="AN65" s="340">
        <f t="shared" si="0"/>
        <v>0</v>
      </c>
      <c r="AO65" s="341"/>
      <c r="AP65" s="341"/>
      <c r="AQ65" s="96" t="s">
        <v>88</v>
      </c>
      <c r="AR65" s="95"/>
      <c r="AS65" s="97">
        <v>0</v>
      </c>
      <c r="AT65" s="98">
        <f t="shared" si="1"/>
        <v>0</v>
      </c>
      <c r="AU65" s="99">
        <f>'1081 - Přípojka NN'!P98</f>
        <v>0</v>
      </c>
      <c r="AV65" s="98">
        <f>'1081 - Přípojka NN'!J34</f>
        <v>0</v>
      </c>
      <c r="AW65" s="98">
        <f>'1081 - Přípojka NN'!J35</f>
        <v>0</v>
      </c>
      <c r="AX65" s="98">
        <f>'1081 - Přípojka NN'!J36</f>
        <v>0</v>
      </c>
      <c r="AY65" s="98">
        <f>'1081 - Přípojka NN'!J37</f>
        <v>0</v>
      </c>
      <c r="AZ65" s="98">
        <f>'1081 - Přípojka NN'!F34</f>
        <v>0</v>
      </c>
      <c r="BA65" s="98">
        <f>'1081 - Přípojka NN'!F35</f>
        <v>0</v>
      </c>
      <c r="BB65" s="98">
        <f>'1081 - Přípojka NN'!F36</f>
        <v>0</v>
      </c>
      <c r="BC65" s="98">
        <f>'1081 - Přípojka NN'!F37</f>
        <v>0</v>
      </c>
      <c r="BD65" s="100">
        <f>'1081 - Přípojka NN'!F38</f>
        <v>0</v>
      </c>
      <c r="BT65" s="101" t="s">
        <v>93</v>
      </c>
      <c r="BV65" s="101" t="s">
        <v>79</v>
      </c>
      <c r="BW65" s="101" t="s">
        <v>133</v>
      </c>
      <c r="BX65" s="101" t="s">
        <v>130</v>
      </c>
      <c r="CL65" s="101" t="s">
        <v>134</v>
      </c>
    </row>
    <row r="66" spans="1:91" s="6" customFormat="1" ht="16.5" customHeight="1">
      <c r="A66" s="102" t="s">
        <v>90</v>
      </c>
      <c r="B66" s="95"/>
      <c r="C66" s="9"/>
      <c r="D66" s="9"/>
      <c r="E66" s="9"/>
      <c r="F66" s="342" t="s">
        <v>135</v>
      </c>
      <c r="G66" s="342"/>
      <c r="H66" s="342"/>
      <c r="I66" s="342"/>
      <c r="J66" s="342"/>
      <c r="K66" s="9"/>
      <c r="L66" s="342" t="s">
        <v>136</v>
      </c>
      <c r="M66" s="342"/>
      <c r="N66" s="342"/>
      <c r="O66" s="342"/>
      <c r="P66" s="342"/>
      <c r="Q66" s="342"/>
      <c r="R66" s="342"/>
      <c r="S66" s="342"/>
      <c r="T66" s="342"/>
      <c r="U66" s="342"/>
      <c r="V66" s="342"/>
      <c r="W66" s="342"/>
      <c r="X66" s="342"/>
      <c r="Y66" s="342"/>
      <c r="Z66" s="342"/>
      <c r="AA66" s="342"/>
      <c r="AB66" s="342"/>
      <c r="AC66" s="342"/>
      <c r="AD66" s="342"/>
      <c r="AE66" s="342"/>
      <c r="AF66" s="342"/>
      <c r="AG66" s="340">
        <f>'1082 - Příp.NN - Obnova povrchů'!J31</f>
        <v>0</v>
      </c>
      <c r="AH66" s="341"/>
      <c r="AI66" s="341"/>
      <c r="AJ66" s="341"/>
      <c r="AK66" s="341"/>
      <c r="AL66" s="341"/>
      <c r="AM66" s="341"/>
      <c r="AN66" s="340">
        <f t="shared" si="0"/>
        <v>0</v>
      </c>
      <c r="AO66" s="341"/>
      <c r="AP66" s="341"/>
      <c r="AQ66" s="96" t="s">
        <v>88</v>
      </c>
      <c r="AR66" s="95"/>
      <c r="AS66" s="97">
        <v>0</v>
      </c>
      <c r="AT66" s="98">
        <f t="shared" si="1"/>
        <v>0</v>
      </c>
      <c r="AU66" s="99">
        <f>'1082 - Příp.NN - Obnova povrchů'!P95</f>
        <v>0</v>
      </c>
      <c r="AV66" s="98">
        <f>'1082 - Příp.NN - Obnova povrchů'!J34</f>
        <v>0</v>
      </c>
      <c r="AW66" s="98">
        <f>'1082 - Příp.NN - Obnova povrchů'!J35</f>
        <v>0</v>
      </c>
      <c r="AX66" s="98">
        <f>'1082 - Příp.NN - Obnova povrchů'!J36</f>
        <v>0</v>
      </c>
      <c r="AY66" s="98">
        <f>'1082 - Příp.NN - Obnova povrchů'!J37</f>
        <v>0</v>
      </c>
      <c r="AZ66" s="98">
        <f>'1082 - Příp.NN - Obnova povrchů'!F34</f>
        <v>0</v>
      </c>
      <c r="BA66" s="98">
        <f>'1082 - Příp.NN - Obnova povrchů'!F35</f>
        <v>0</v>
      </c>
      <c r="BB66" s="98">
        <f>'1082 - Příp.NN - Obnova povrchů'!F36</f>
        <v>0</v>
      </c>
      <c r="BC66" s="98">
        <f>'1082 - Příp.NN - Obnova povrchů'!F37</f>
        <v>0</v>
      </c>
      <c r="BD66" s="100">
        <f>'1082 - Příp.NN - Obnova povrchů'!F38</f>
        <v>0</v>
      </c>
      <c r="BT66" s="101" t="s">
        <v>93</v>
      </c>
      <c r="BV66" s="101" t="s">
        <v>79</v>
      </c>
      <c r="BW66" s="101" t="s">
        <v>137</v>
      </c>
      <c r="BX66" s="101" t="s">
        <v>130</v>
      </c>
      <c r="CL66" s="101" t="s">
        <v>134</v>
      </c>
    </row>
    <row r="67" spans="1:91" s="6" customFormat="1" ht="16.5" customHeight="1">
      <c r="A67" s="102" t="s">
        <v>90</v>
      </c>
      <c r="B67" s="95"/>
      <c r="C67" s="9"/>
      <c r="D67" s="9"/>
      <c r="E67" s="342" t="s">
        <v>138</v>
      </c>
      <c r="F67" s="342"/>
      <c r="G67" s="342"/>
      <c r="H67" s="342"/>
      <c r="I67" s="342"/>
      <c r="J67" s="9"/>
      <c r="K67" s="342" t="s">
        <v>139</v>
      </c>
      <c r="L67" s="342"/>
      <c r="M67" s="342"/>
      <c r="N67" s="342"/>
      <c r="O67" s="342"/>
      <c r="P67" s="342"/>
      <c r="Q67" s="342"/>
      <c r="R67" s="342"/>
      <c r="S67" s="342"/>
      <c r="T67" s="342"/>
      <c r="U67" s="342"/>
      <c r="V67" s="342"/>
      <c r="W67" s="342"/>
      <c r="X67" s="342"/>
      <c r="Y67" s="342"/>
      <c r="Z67" s="342"/>
      <c r="AA67" s="342"/>
      <c r="AB67" s="342"/>
      <c r="AC67" s="342"/>
      <c r="AD67" s="342"/>
      <c r="AE67" s="342"/>
      <c r="AF67" s="342"/>
      <c r="AG67" s="340">
        <f>'109 - DSO-01.9 Příp.vodovodní'!J29</f>
        <v>0</v>
      </c>
      <c r="AH67" s="341"/>
      <c r="AI67" s="341"/>
      <c r="AJ67" s="341"/>
      <c r="AK67" s="341"/>
      <c r="AL67" s="341"/>
      <c r="AM67" s="341"/>
      <c r="AN67" s="340">
        <f t="shared" si="0"/>
        <v>0</v>
      </c>
      <c r="AO67" s="341"/>
      <c r="AP67" s="341"/>
      <c r="AQ67" s="96" t="s">
        <v>88</v>
      </c>
      <c r="AR67" s="95"/>
      <c r="AS67" s="97">
        <v>0</v>
      </c>
      <c r="AT67" s="98">
        <f t="shared" si="1"/>
        <v>0</v>
      </c>
      <c r="AU67" s="99">
        <f>'109 - DSO-01.9 Příp.vodovodní'!P91</f>
        <v>0</v>
      </c>
      <c r="AV67" s="98">
        <f>'109 - DSO-01.9 Příp.vodovodní'!J32</f>
        <v>0</v>
      </c>
      <c r="AW67" s="98">
        <f>'109 - DSO-01.9 Příp.vodovodní'!J33</f>
        <v>0</v>
      </c>
      <c r="AX67" s="98">
        <f>'109 - DSO-01.9 Příp.vodovodní'!J34</f>
        <v>0</v>
      </c>
      <c r="AY67" s="98">
        <f>'109 - DSO-01.9 Příp.vodovodní'!J35</f>
        <v>0</v>
      </c>
      <c r="AZ67" s="98">
        <f>'109 - DSO-01.9 Příp.vodovodní'!F32</f>
        <v>0</v>
      </c>
      <c r="BA67" s="98">
        <f>'109 - DSO-01.9 Příp.vodovodní'!F33</f>
        <v>0</v>
      </c>
      <c r="BB67" s="98">
        <f>'109 - DSO-01.9 Příp.vodovodní'!F34</f>
        <v>0</v>
      </c>
      <c r="BC67" s="98">
        <f>'109 - DSO-01.9 Příp.vodovodní'!F35</f>
        <v>0</v>
      </c>
      <c r="BD67" s="100">
        <f>'109 - DSO-01.9 Příp.vodovodní'!F36</f>
        <v>0</v>
      </c>
      <c r="BT67" s="101" t="s">
        <v>85</v>
      </c>
      <c r="BV67" s="101" t="s">
        <v>79</v>
      </c>
      <c r="BW67" s="101" t="s">
        <v>140</v>
      </c>
      <c r="BX67" s="101" t="s">
        <v>84</v>
      </c>
      <c r="CL67" s="101" t="s">
        <v>141</v>
      </c>
    </row>
    <row r="68" spans="1:91" s="6" customFormat="1" ht="28.5" customHeight="1">
      <c r="A68" s="102" t="s">
        <v>90</v>
      </c>
      <c r="B68" s="95"/>
      <c r="C68" s="9"/>
      <c r="D68" s="9"/>
      <c r="E68" s="342" t="s">
        <v>142</v>
      </c>
      <c r="F68" s="342"/>
      <c r="G68" s="342"/>
      <c r="H68" s="342"/>
      <c r="I68" s="342"/>
      <c r="J68" s="9"/>
      <c r="K68" s="342" t="s">
        <v>143</v>
      </c>
      <c r="L68" s="342"/>
      <c r="M68" s="342"/>
      <c r="N68" s="342"/>
      <c r="O68" s="342"/>
      <c r="P68" s="342"/>
      <c r="Q68" s="342"/>
      <c r="R68" s="342"/>
      <c r="S68" s="342"/>
      <c r="T68" s="342"/>
      <c r="U68" s="342"/>
      <c r="V68" s="342"/>
      <c r="W68" s="342"/>
      <c r="X68" s="342"/>
      <c r="Y68" s="342"/>
      <c r="Z68" s="342"/>
      <c r="AA68" s="342"/>
      <c r="AB68" s="342"/>
      <c r="AC68" s="342"/>
      <c r="AD68" s="342"/>
      <c r="AE68" s="342"/>
      <c r="AF68" s="342"/>
      <c r="AG68" s="340">
        <f>'110 - DSO-01.10 Propoj.potrubí'!J29</f>
        <v>0</v>
      </c>
      <c r="AH68" s="341"/>
      <c r="AI68" s="341"/>
      <c r="AJ68" s="341"/>
      <c r="AK68" s="341"/>
      <c r="AL68" s="341"/>
      <c r="AM68" s="341"/>
      <c r="AN68" s="340">
        <f t="shared" si="0"/>
        <v>0</v>
      </c>
      <c r="AO68" s="341"/>
      <c r="AP68" s="341"/>
      <c r="AQ68" s="96" t="s">
        <v>88</v>
      </c>
      <c r="AR68" s="95"/>
      <c r="AS68" s="97">
        <v>0</v>
      </c>
      <c r="AT68" s="98">
        <f t="shared" si="1"/>
        <v>0</v>
      </c>
      <c r="AU68" s="99">
        <f>'110 - DSO-01.10 Propoj.potrubí'!P87</f>
        <v>0</v>
      </c>
      <c r="AV68" s="98">
        <f>'110 - DSO-01.10 Propoj.potrubí'!J32</f>
        <v>0</v>
      </c>
      <c r="AW68" s="98">
        <f>'110 - DSO-01.10 Propoj.potrubí'!J33</f>
        <v>0</v>
      </c>
      <c r="AX68" s="98">
        <f>'110 - DSO-01.10 Propoj.potrubí'!J34</f>
        <v>0</v>
      </c>
      <c r="AY68" s="98">
        <f>'110 - DSO-01.10 Propoj.potrubí'!J35</f>
        <v>0</v>
      </c>
      <c r="AZ68" s="98">
        <f>'110 - DSO-01.10 Propoj.potrubí'!F32</f>
        <v>0</v>
      </c>
      <c r="BA68" s="98">
        <f>'110 - DSO-01.10 Propoj.potrubí'!F33</f>
        <v>0</v>
      </c>
      <c r="BB68" s="98">
        <f>'110 - DSO-01.10 Propoj.potrubí'!F34</f>
        <v>0</v>
      </c>
      <c r="BC68" s="98">
        <f>'110 - DSO-01.10 Propoj.potrubí'!F35</f>
        <v>0</v>
      </c>
      <c r="BD68" s="100">
        <f>'110 - DSO-01.10 Propoj.potrubí'!F36</f>
        <v>0</v>
      </c>
      <c r="BT68" s="101" t="s">
        <v>85</v>
      </c>
      <c r="BV68" s="101" t="s">
        <v>79</v>
      </c>
      <c r="BW68" s="101" t="s">
        <v>144</v>
      </c>
      <c r="BX68" s="101" t="s">
        <v>84</v>
      </c>
      <c r="CL68" s="101" t="s">
        <v>145</v>
      </c>
    </row>
    <row r="69" spans="1:91" s="5" customFormat="1" ht="16.5" customHeight="1">
      <c r="A69" s="102" t="s">
        <v>90</v>
      </c>
      <c r="B69" s="86"/>
      <c r="C69" s="87"/>
      <c r="D69" s="333" t="s">
        <v>146</v>
      </c>
      <c r="E69" s="333"/>
      <c r="F69" s="333"/>
      <c r="G69" s="333"/>
      <c r="H69" s="333"/>
      <c r="I69" s="88"/>
      <c r="J69" s="333" t="s">
        <v>147</v>
      </c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1">
        <f>'002 - SO 02 Účelová komunikace'!J27</f>
        <v>0</v>
      </c>
      <c r="AH69" s="332"/>
      <c r="AI69" s="332"/>
      <c r="AJ69" s="332"/>
      <c r="AK69" s="332"/>
      <c r="AL69" s="332"/>
      <c r="AM69" s="332"/>
      <c r="AN69" s="331">
        <f t="shared" si="0"/>
        <v>0</v>
      </c>
      <c r="AO69" s="332"/>
      <c r="AP69" s="332"/>
      <c r="AQ69" s="89" t="s">
        <v>83</v>
      </c>
      <c r="AR69" s="86"/>
      <c r="AS69" s="90">
        <v>0</v>
      </c>
      <c r="AT69" s="91">
        <f t="shared" si="1"/>
        <v>0</v>
      </c>
      <c r="AU69" s="92">
        <f>'002 - SO 02 Účelová komunikace'!P84</f>
        <v>0</v>
      </c>
      <c r="AV69" s="91">
        <f>'002 - SO 02 Účelová komunikace'!J30</f>
        <v>0</v>
      </c>
      <c r="AW69" s="91">
        <f>'002 - SO 02 Účelová komunikace'!J31</f>
        <v>0</v>
      </c>
      <c r="AX69" s="91">
        <f>'002 - SO 02 Účelová komunikace'!J32</f>
        <v>0</v>
      </c>
      <c r="AY69" s="91">
        <f>'002 - SO 02 Účelová komunikace'!J33</f>
        <v>0</v>
      </c>
      <c r="AZ69" s="91">
        <f>'002 - SO 02 Účelová komunikace'!F30</f>
        <v>0</v>
      </c>
      <c r="BA69" s="91">
        <f>'002 - SO 02 Účelová komunikace'!F31</f>
        <v>0</v>
      </c>
      <c r="BB69" s="91">
        <f>'002 - SO 02 Účelová komunikace'!F32</f>
        <v>0</v>
      </c>
      <c r="BC69" s="91">
        <f>'002 - SO 02 Účelová komunikace'!F33</f>
        <v>0</v>
      </c>
      <c r="BD69" s="93">
        <f>'002 - SO 02 Účelová komunikace'!F34</f>
        <v>0</v>
      </c>
      <c r="BT69" s="94" t="s">
        <v>24</v>
      </c>
      <c r="BV69" s="94" t="s">
        <v>79</v>
      </c>
      <c r="BW69" s="94" t="s">
        <v>148</v>
      </c>
      <c r="BX69" s="94" t="s">
        <v>7</v>
      </c>
      <c r="CL69" s="94" t="s">
        <v>149</v>
      </c>
      <c r="CM69" s="94" t="s">
        <v>85</v>
      </c>
    </row>
    <row r="70" spans="1:91" s="5" customFormat="1" ht="16.5" customHeight="1">
      <c r="B70" s="86"/>
      <c r="C70" s="87"/>
      <c r="D70" s="333" t="s">
        <v>150</v>
      </c>
      <c r="E70" s="333"/>
      <c r="F70" s="333"/>
      <c r="G70" s="333"/>
      <c r="H70" s="333"/>
      <c r="I70" s="88"/>
      <c r="J70" s="333" t="s">
        <v>151</v>
      </c>
      <c r="K70" s="333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33"/>
      <c r="X70" s="333"/>
      <c r="Y70" s="333"/>
      <c r="Z70" s="333"/>
      <c r="AA70" s="333"/>
      <c r="AB70" s="333"/>
      <c r="AC70" s="333"/>
      <c r="AD70" s="333"/>
      <c r="AE70" s="333"/>
      <c r="AF70" s="333"/>
      <c r="AG70" s="344">
        <f>ROUND(AG71+AG74+AG77+AG80+AG83+AG86+AG87,2)</f>
        <v>0</v>
      </c>
      <c r="AH70" s="332"/>
      <c r="AI70" s="332"/>
      <c r="AJ70" s="332"/>
      <c r="AK70" s="332"/>
      <c r="AL70" s="332"/>
      <c r="AM70" s="332"/>
      <c r="AN70" s="331">
        <f t="shared" si="0"/>
        <v>0</v>
      </c>
      <c r="AO70" s="332"/>
      <c r="AP70" s="332"/>
      <c r="AQ70" s="89" t="s">
        <v>83</v>
      </c>
      <c r="AR70" s="86"/>
      <c r="AS70" s="90">
        <f>ROUND(AS71+AS74+AS77+AS80+AS83+AS86+AS87,2)</f>
        <v>0</v>
      </c>
      <c r="AT70" s="91">
        <f t="shared" si="1"/>
        <v>0</v>
      </c>
      <c r="AU70" s="92">
        <f>ROUND(AU71+AU74+AU77+AU80+AU83+AU86+AU87,5)</f>
        <v>0</v>
      </c>
      <c r="AV70" s="91">
        <f>ROUND(AZ70*L26,2)</f>
        <v>0</v>
      </c>
      <c r="AW70" s="91">
        <f>ROUND(BA70*L27,2)</f>
        <v>0</v>
      </c>
      <c r="AX70" s="91">
        <f>ROUND(BB70*L26,2)</f>
        <v>0</v>
      </c>
      <c r="AY70" s="91">
        <f>ROUND(BC70*L27,2)</f>
        <v>0</v>
      </c>
      <c r="AZ70" s="91">
        <f>ROUND(AZ71+AZ74+AZ77+AZ80+AZ83+AZ86+AZ87,2)</f>
        <v>0</v>
      </c>
      <c r="BA70" s="91">
        <f>ROUND(BA71+BA74+BA77+BA80+BA83+BA86+BA87,2)</f>
        <v>0</v>
      </c>
      <c r="BB70" s="91">
        <f>ROUND(BB71+BB74+BB77+BB80+BB83+BB86+BB87,2)</f>
        <v>0</v>
      </c>
      <c r="BC70" s="91">
        <f>ROUND(BC71+BC74+BC77+BC80+BC83+BC86+BC87,2)</f>
        <v>0</v>
      </c>
      <c r="BD70" s="93">
        <f>ROUND(BD71+BD74+BD77+BD80+BD83+BD86+BD87,2)</f>
        <v>0</v>
      </c>
      <c r="BS70" s="94" t="s">
        <v>76</v>
      </c>
      <c r="BT70" s="94" t="s">
        <v>24</v>
      </c>
      <c r="BU70" s="94" t="s">
        <v>78</v>
      </c>
      <c r="BV70" s="94" t="s">
        <v>79</v>
      </c>
      <c r="BW70" s="94" t="s">
        <v>152</v>
      </c>
      <c r="BX70" s="94" t="s">
        <v>7</v>
      </c>
      <c r="CL70" s="94" t="s">
        <v>5</v>
      </c>
      <c r="CM70" s="94" t="s">
        <v>85</v>
      </c>
    </row>
    <row r="71" spans="1:91" s="6" customFormat="1" ht="16.5" customHeight="1">
      <c r="B71" s="95"/>
      <c r="C71" s="9"/>
      <c r="D71" s="9"/>
      <c r="E71" s="342" t="s">
        <v>153</v>
      </c>
      <c r="F71" s="342"/>
      <c r="G71" s="342"/>
      <c r="H71" s="342"/>
      <c r="I71" s="342"/>
      <c r="J71" s="9"/>
      <c r="K71" s="342" t="s">
        <v>154</v>
      </c>
      <c r="L71" s="342"/>
      <c r="M71" s="342"/>
      <c r="N71" s="342"/>
      <c r="O71" s="342"/>
      <c r="P71" s="342"/>
      <c r="Q71" s="342"/>
      <c r="R71" s="342"/>
      <c r="S71" s="342"/>
      <c r="T71" s="342"/>
      <c r="U71" s="342"/>
      <c r="V71" s="342"/>
      <c r="W71" s="342"/>
      <c r="X71" s="342"/>
      <c r="Y71" s="342"/>
      <c r="Z71" s="342"/>
      <c r="AA71" s="342"/>
      <c r="AB71" s="342"/>
      <c r="AC71" s="342"/>
      <c r="AD71" s="342"/>
      <c r="AE71" s="342"/>
      <c r="AF71" s="342"/>
      <c r="AG71" s="343">
        <f>ROUND(SUM(AG72:AG73),2)</f>
        <v>0</v>
      </c>
      <c r="AH71" s="341"/>
      <c r="AI71" s="341"/>
      <c r="AJ71" s="341"/>
      <c r="AK71" s="341"/>
      <c r="AL71" s="341"/>
      <c r="AM71" s="341"/>
      <c r="AN71" s="340">
        <f t="shared" si="0"/>
        <v>0</v>
      </c>
      <c r="AO71" s="341"/>
      <c r="AP71" s="341"/>
      <c r="AQ71" s="96" t="s">
        <v>88</v>
      </c>
      <c r="AR71" s="95"/>
      <c r="AS71" s="97">
        <f>ROUND(SUM(AS72:AS73),2)</f>
        <v>0</v>
      </c>
      <c r="AT71" s="98">
        <f t="shared" si="1"/>
        <v>0</v>
      </c>
      <c r="AU71" s="99">
        <f>ROUND(SUM(AU72:AU73),5)</f>
        <v>0</v>
      </c>
      <c r="AV71" s="98">
        <f>ROUND(AZ71*L26,2)</f>
        <v>0</v>
      </c>
      <c r="AW71" s="98">
        <f>ROUND(BA71*L27,2)</f>
        <v>0</v>
      </c>
      <c r="AX71" s="98">
        <f>ROUND(BB71*L26,2)</f>
        <v>0</v>
      </c>
      <c r="AY71" s="98">
        <f>ROUND(BC71*L27,2)</f>
        <v>0</v>
      </c>
      <c r="AZ71" s="98">
        <f>ROUND(SUM(AZ72:AZ73),2)</f>
        <v>0</v>
      </c>
      <c r="BA71" s="98">
        <f>ROUND(SUM(BA72:BA73),2)</f>
        <v>0</v>
      </c>
      <c r="BB71" s="98">
        <f>ROUND(SUM(BB72:BB73),2)</f>
        <v>0</v>
      </c>
      <c r="BC71" s="98">
        <f>ROUND(SUM(BC72:BC73),2)</f>
        <v>0</v>
      </c>
      <c r="BD71" s="100">
        <f>ROUND(SUM(BD72:BD73),2)</f>
        <v>0</v>
      </c>
      <c r="BS71" s="101" t="s">
        <v>76</v>
      </c>
      <c r="BT71" s="101" t="s">
        <v>85</v>
      </c>
      <c r="BU71" s="101" t="s">
        <v>78</v>
      </c>
      <c r="BV71" s="101" t="s">
        <v>79</v>
      </c>
      <c r="BW71" s="101" t="s">
        <v>155</v>
      </c>
      <c r="BX71" s="101" t="s">
        <v>152</v>
      </c>
      <c r="CL71" s="101" t="s">
        <v>5</v>
      </c>
    </row>
    <row r="72" spans="1:91" s="6" customFormat="1" ht="16.5" customHeight="1">
      <c r="A72" s="102" t="s">
        <v>90</v>
      </c>
      <c r="B72" s="95"/>
      <c r="C72" s="9"/>
      <c r="D72" s="9"/>
      <c r="E72" s="9"/>
      <c r="F72" s="342" t="s">
        <v>156</v>
      </c>
      <c r="G72" s="342"/>
      <c r="H72" s="342"/>
      <c r="I72" s="342"/>
      <c r="J72" s="342"/>
      <c r="K72" s="9"/>
      <c r="L72" s="342" t="s">
        <v>157</v>
      </c>
      <c r="M72" s="342"/>
      <c r="N72" s="342"/>
      <c r="O72" s="342"/>
      <c r="P72" s="342"/>
      <c r="Q72" s="342"/>
      <c r="R72" s="342"/>
      <c r="S72" s="342"/>
      <c r="T72" s="342"/>
      <c r="U72" s="342"/>
      <c r="V72" s="342"/>
      <c r="W72" s="342"/>
      <c r="X72" s="342"/>
      <c r="Y72" s="342"/>
      <c r="Z72" s="342"/>
      <c r="AA72" s="342"/>
      <c r="AB72" s="342"/>
      <c r="AC72" s="342"/>
      <c r="AD72" s="342"/>
      <c r="AE72" s="342"/>
      <c r="AF72" s="342"/>
      <c r="AG72" s="340">
        <f>'3011 - Stoka A - Kanalizace'!J31</f>
        <v>0</v>
      </c>
      <c r="AH72" s="341"/>
      <c r="AI72" s="341"/>
      <c r="AJ72" s="341"/>
      <c r="AK72" s="341"/>
      <c r="AL72" s="341"/>
      <c r="AM72" s="341"/>
      <c r="AN72" s="340">
        <f t="shared" si="0"/>
        <v>0</v>
      </c>
      <c r="AO72" s="341"/>
      <c r="AP72" s="341"/>
      <c r="AQ72" s="96" t="s">
        <v>88</v>
      </c>
      <c r="AR72" s="95"/>
      <c r="AS72" s="97">
        <v>0</v>
      </c>
      <c r="AT72" s="98">
        <f t="shared" si="1"/>
        <v>0</v>
      </c>
      <c r="AU72" s="99">
        <f>'3011 - Stoka A - Kanalizace'!P96</f>
        <v>0</v>
      </c>
      <c r="AV72" s="98">
        <f>'3011 - Stoka A - Kanalizace'!J34</f>
        <v>0</v>
      </c>
      <c r="AW72" s="98">
        <f>'3011 - Stoka A - Kanalizace'!J35</f>
        <v>0</v>
      </c>
      <c r="AX72" s="98">
        <f>'3011 - Stoka A - Kanalizace'!J36</f>
        <v>0</v>
      </c>
      <c r="AY72" s="98">
        <f>'3011 - Stoka A - Kanalizace'!J37</f>
        <v>0</v>
      </c>
      <c r="AZ72" s="98">
        <f>'3011 - Stoka A - Kanalizace'!F34</f>
        <v>0</v>
      </c>
      <c r="BA72" s="98">
        <f>'3011 - Stoka A - Kanalizace'!F35</f>
        <v>0</v>
      </c>
      <c r="BB72" s="98">
        <f>'3011 - Stoka A - Kanalizace'!F36</f>
        <v>0</v>
      </c>
      <c r="BC72" s="98">
        <f>'3011 - Stoka A - Kanalizace'!F37</f>
        <v>0</v>
      </c>
      <c r="BD72" s="100">
        <f>'3011 - Stoka A - Kanalizace'!F38</f>
        <v>0</v>
      </c>
      <c r="BT72" s="101" t="s">
        <v>93</v>
      </c>
      <c r="BV72" s="101" t="s">
        <v>79</v>
      </c>
      <c r="BW72" s="101" t="s">
        <v>158</v>
      </c>
      <c r="BX72" s="101" t="s">
        <v>155</v>
      </c>
      <c r="CL72" s="101" t="s">
        <v>159</v>
      </c>
    </row>
    <row r="73" spans="1:91" s="6" customFormat="1" ht="16.5" customHeight="1">
      <c r="A73" s="102" t="s">
        <v>90</v>
      </c>
      <c r="B73" s="95"/>
      <c r="C73" s="9"/>
      <c r="D73" s="9"/>
      <c r="E73" s="9"/>
      <c r="F73" s="342" t="s">
        <v>160</v>
      </c>
      <c r="G73" s="342"/>
      <c r="H73" s="342"/>
      <c r="I73" s="342"/>
      <c r="J73" s="342"/>
      <c r="K73" s="9"/>
      <c r="L73" s="342" t="s">
        <v>161</v>
      </c>
      <c r="M73" s="342"/>
      <c r="N73" s="342"/>
      <c r="O73" s="342"/>
      <c r="P73" s="342"/>
      <c r="Q73" s="342"/>
      <c r="R73" s="342"/>
      <c r="S73" s="342"/>
      <c r="T73" s="342"/>
      <c r="U73" s="342"/>
      <c r="V73" s="342"/>
      <c r="W73" s="342"/>
      <c r="X73" s="342"/>
      <c r="Y73" s="342"/>
      <c r="Z73" s="342"/>
      <c r="AA73" s="342"/>
      <c r="AB73" s="342"/>
      <c r="AC73" s="342"/>
      <c r="AD73" s="342"/>
      <c r="AE73" s="342"/>
      <c r="AF73" s="342"/>
      <c r="AG73" s="340">
        <f>'3012 - Stoka A - Obnova povrchů'!J31</f>
        <v>0</v>
      </c>
      <c r="AH73" s="341"/>
      <c r="AI73" s="341"/>
      <c r="AJ73" s="341"/>
      <c r="AK73" s="341"/>
      <c r="AL73" s="341"/>
      <c r="AM73" s="341"/>
      <c r="AN73" s="340">
        <f t="shared" si="0"/>
        <v>0</v>
      </c>
      <c r="AO73" s="341"/>
      <c r="AP73" s="341"/>
      <c r="AQ73" s="96" t="s">
        <v>88</v>
      </c>
      <c r="AR73" s="95"/>
      <c r="AS73" s="97">
        <v>0</v>
      </c>
      <c r="AT73" s="98">
        <f t="shared" si="1"/>
        <v>0</v>
      </c>
      <c r="AU73" s="99">
        <f>'3012 - Stoka A - Obnova povrchů'!P96</f>
        <v>0</v>
      </c>
      <c r="AV73" s="98">
        <f>'3012 - Stoka A - Obnova povrchů'!J34</f>
        <v>0</v>
      </c>
      <c r="AW73" s="98">
        <f>'3012 - Stoka A - Obnova povrchů'!J35</f>
        <v>0</v>
      </c>
      <c r="AX73" s="98">
        <f>'3012 - Stoka A - Obnova povrchů'!J36</f>
        <v>0</v>
      </c>
      <c r="AY73" s="98">
        <f>'3012 - Stoka A - Obnova povrchů'!J37</f>
        <v>0</v>
      </c>
      <c r="AZ73" s="98">
        <f>'3012 - Stoka A - Obnova povrchů'!F34</f>
        <v>0</v>
      </c>
      <c r="BA73" s="98">
        <f>'3012 - Stoka A - Obnova povrchů'!F35</f>
        <v>0</v>
      </c>
      <c r="BB73" s="98">
        <f>'3012 - Stoka A - Obnova povrchů'!F36</f>
        <v>0</v>
      </c>
      <c r="BC73" s="98">
        <f>'3012 - Stoka A - Obnova povrchů'!F37</f>
        <v>0</v>
      </c>
      <c r="BD73" s="100">
        <f>'3012 - Stoka A - Obnova povrchů'!F38</f>
        <v>0</v>
      </c>
      <c r="BT73" s="101" t="s">
        <v>93</v>
      </c>
      <c r="BV73" s="101" t="s">
        <v>79</v>
      </c>
      <c r="BW73" s="101" t="s">
        <v>162</v>
      </c>
      <c r="BX73" s="101" t="s">
        <v>155</v>
      </c>
      <c r="CL73" s="101" t="s">
        <v>163</v>
      </c>
    </row>
    <row r="74" spans="1:91" s="6" customFormat="1" ht="16.5" customHeight="1">
      <c r="B74" s="95"/>
      <c r="C74" s="9"/>
      <c r="D74" s="9"/>
      <c r="E74" s="342" t="s">
        <v>164</v>
      </c>
      <c r="F74" s="342"/>
      <c r="G74" s="342"/>
      <c r="H74" s="342"/>
      <c r="I74" s="342"/>
      <c r="J74" s="9"/>
      <c r="K74" s="342" t="s">
        <v>165</v>
      </c>
      <c r="L74" s="342"/>
      <c r="M74" s="342"/>
      <c r="N74" s="342"/>
      <c r="O74" s="342"/>
      <c r="P74" s="342"/>
      <c r="Q74" s="342"/>
      <c r="R74" s="342"/>
      <c r="S74" s="342"/>
      <c r="T74" s="342"/>
      <c r="U74" s="342"/>
      <c r="V74" s="342"/>
      <c r="W74" s="342"/>
      <c r="X74" s="342"/>
      <c r="Y74" s="342"/>
      <c r="Z74" s="342"/>
      <c r="AA74" s="342"/>
      <c r="AB74" s="342"/>
      <c r="AC74" s="342"/>
      <c r="AD74" s="342"/>
      <c r="AE74" s="342"/>
      <c r="AF74" s="342"/>
      <c r="AG74" s="343">
        <f>ROUND(SUM(AG75:AG76),2)</f>
        <v>0</v>
      </c>
      <c r="AH74" s="341"/>
      <c r="AI74" s="341"/>
      <c r="AJ74" s="341"/>
      <c r="AK74" s="341"/>
      <c r="AL74" s="341"/>
      <c r="AM74" s="341"/>
      <c r="AN74" s="340">
        <f t="shared" si="0"/>
        <v>0</v>
      </c>
      <c r="AO74" s="341"/>
      <c r="AP74" s="341"/>
      <c r="AQ74" s="96" t="s">
        <v>88</v>
      </c>
      <c r="AR74" s="95"/>
      <c r="AS74" s="97">
        <f>ROUND(SUM(AS75:AS76),2)</f>
        <v>0</v>
      </c>
      <c r="AT74" s="98">
        <f t="shared" si="1"/>
        <v>0</v>
      </c>
      <c r="AU74" s="99">
        <f>ROUND(SUM(AU75:AU76),5)</f>
        <v>0</v>
      </c>
      <c r="AV74" s="98">
        <f>ROUND(AZ74*L26,2)</f>
        <v>0</v>
      </c>
      <c r="AW74" s="98">
        <f>ROUND(BA74*L27,2)</f>
        <v>0</v>
      </c>
      <c r="AX74" s="98">
        <f>ROUND(BB74*L26,2)</f>
        <v>0</v>
      </c>
      <c r="AY74" s="98">
        <f>ROUND(BC74*L27,2)</f>
        <v>0</v>
      </c>
      <c r="AZ74" s="98">
        <f>ROUND(SUM(AZ75:AZ76),2)</f>
        <v>0</v>
      </c>
      <c r="BA74" s="98">
        <f>ROUND(SUM(BA75:BA76),2)</f>
        <v>0</v>
      </c>
      <c r="BB74" s="98">
        <f>ROUND(SUM(BB75:BB76),2)</f>
        <v>0</v>
      </c>
      <c r="BC74" s="98">
        <f>ROUND(SUM(BC75:BC76),2)</f>
        <v>0</v>
      </c>
      <c r="BD74" s="100">
        <f>ROUND(SUM(BD75:BD76),2)</f>
        <v>0</v>
      </c>
      <c r="BS74" s="101" t="s">
        <v>76</v>
      </c>
      <c r="BT74" s="101" t="s">
        <v>85</v>
      </c>
      <c r="BU74" s="101" t="s">
        <v>78</v>
      </c>
      <c r="BV74" s="101" t="s">
        <v>79</v>
      </c>
      <c r="BW74" s="101" t="s">
        <v>166</v>
      </c>
      <c r="BX74" s="101" t="s">
        <v>152</v>
      </c>
      <c r="CL74" s="101" t="s">
        <v>5</v>
      </c>
    </row>
    <row r="75" spans="1:91" s="6" customFormat="1" ht="16.5" customHeight="1">
      <c r="A75" s="102" t="s">
        <v>90</v>
      </c>
      <c r="B75" s="95"/>
      <c r="C75" s="9"/>
      <c r="D75" s="9"/>
      <c r="E75" s="9"/>
      <c r="F75" s="342" t="s">
        <v>167</v>
      </c>
      <c r="G75" s="342"/>
      <c r="H75" s="342"/>
      <c r="I75" s="342"/>
      <c r="J75" s="342"/>
      <c r="K75" s="9"/>
      <c r="L75" s="342" t="s">
        <v>168</v>
      </c>
      <c r="M75" s="342"/>
      <c r="N75" s="342"/>
      <c r="O75" s="342"/>
      <c r="P75" s="342"/>
      <c r="Q75" s="342"/>
      <c r="R75" s="342"/>
      <c r="S75" s="342"/>
      <c r="T75" s="342"/>
      <c r="U75" s="342"/>
      <c r="V75" s="342"/>
      <c r="W75" s="342"/>
      <c r="X75" s="342"/>
      <c r="Y75" s="342"/>
      <c r="Z75" s="342"/>
      <c r="AA75" s="342"/>
      <c r="AB75" s="342"/>
      <c r="AC75" s="342"/>
      <c r="AD75" s="342"/>
      <c r="AE75" s="342"/>
      <c r="AF75" s="342"/>
      <c r="AG75" s="340">
        <f>'3021 - Stoka A1 - Kanalizace'!J31</f>
        <v>0</v>
      </c>
      <c r="AH75" s="341"/>
      <c r="AI75" s="341"/>
      <c r="AJ75" s="341"/>
      <c r="AK75" s="341"/>
      <c r="AL75" s="341"/>
      <c r="AM75" s="341"/>
      <c r="AN75" s="340">
        <f t="shared" si="0"/>
        <v>0</v>
      </c>
      <c r="AO75" s="341"/>
      <c r="AP75" s="341"/>
      <c r="AQ75" s="96" t="s">
        <v>88</v>
      </c>
      <c r="AR75" s="95"/>
      <c r="AS75" s="97">
        <v>0</v>
      </c>
      <c r="AT75" s="98">
        <f t="shared" si="1"/>
        <v>0</v>
      </c>
      <c r="AU75" s="99">
        <f>'3021 - Stoka A1 - Kanalizace'!P96</f>
        <v>0</v>
      </c>
      <c r="AV75" s="98">
        <f>'3021 - Stoka A1 - Kanalizace'!J34</f>
        <v>0</v>
      </c>
      <c r="AW75" s="98">
        <f>'3021 - Stoka A1 - Kanalizace'!J35</f>
        <v>0</v>
      </c>
      <c r="AX75" s="98">
        <f>'3021 - Stoka A1 - Kanalizace'!J36</f>
        <v>0</v>
      </c>
      <c r="AY75" s="98">
        <f>'3021 - Stoka A1 - Kanalizace'!J37</f>
        <v>0</v>
      </c>
      <c r="AZ75" s="98">
        <f>'3021 - Stoka A1 - Kanalizace'!F34</f>
        <v>0</v>
      </c>
      <c r="BA75" s="98">
        <f>'3021 - Stoka A1 - Kanalizace'!F35</f>
        <v>0</v>
      </c>
      <c r="BB75" s="98">
        <f>'3021 - Stoka A1 - Kanalizace'!F36</f>
        <v>0</v>
      </c>
      <c r="BC75" s="98">
        <f>'3021 - Stoka A1 - Kanalizace'!F37</f>
        <v>0</v>
      </c>
      <c r="BD75" s="100">
        <f>'3021 - Stoka A1 - Kanalizace'!F38</f>
        <v>0</v>
      </c>
      <c r="BT75" s="101" t="s">
        <v>93</v>
      </c>
      <c r="BV75" s="101" t="s">
        <v>79</v>
      </c>
      <c r="BW75" s="101" t="s">
        <v>169</v>
      </c>
      <c r="BX75" s="101" t="s">
        <v>166</v>
      </c>
      <c r="CL75" s="101" t="s">
        <v>170</v>
      </c>
    </row>
    <row r="76" spans="1:91" s="6" customFormat="1" ht="16.5" customHeight="1">
      <c r="A76" s="102" t="s">
        <v>90</v>
      </c>
      <c r="B76" s="95"/>
      <c r="C76" s="9"/>
      <c r="D76" s="9"/>
      <c r="E76" s="9"/>
      <c r="F76" s="342" t="s">
        <v>171</v>
      </c>
      <c r="G76" s="342"/>
      <c r="H76" s="342"/>
      <c r="I76" s="342"/>
      <c r="J76" s="342"/>
      <c r="K76" s="9"/>
      <c r="L76" s="342" t="s">
        <v>172</v>
      </c>
      <c r="M76" s="342"/>
      <c r="N76" s="342"/>
      <c r="O76" s="342"/>
      <c r="P76" s="342"/>
      <c r="Q76" s="342"/>
      <c r="R76" s="342"/>
      <c r="S76" s="342"/>
      <c r="T76" s="342"/>
      <c r="U76" s="342"/>
      <c r="V76" s="342"/>
      <c r="W76" s="342"/>
      <c r="X76" s="342"/>
      <c r="Y76" s="342"/>
      <c r="Z76" s="342"/>
      <c r="AA76" s="342"/>
      <c r="AB76" s="342"/>
      <c r="AC76" s="342"/>
      <c r="AD76" s="342"/>
      <c r="AE76" s="342"/>
      <c r="AF76" s="342"/>
      <c r="AG76" s="340">
        <f>'3022 - Stoka A1-Obnova povrchů'!J31</f>
        <v>0</v>
      </c>
      <c r="AH76" s="341"/>
      <c r="AI76" s="341"/>
      <c r="AJ76" s="341"/>
      <c r="AK76" s="341"/>
      <c r="AL76" s="341"/>
      <c r="AM76" s="341"/>
      <c r="AN76" s="340">
        <f t="shared" si="0"/>
        <v>0</v>
      </c>
      <c r="AO76" s="341"/>
      <c r="AP76" s="341"/>
      <c r="AQ76" s="96" t="s">
        <v>88</v>
      </c>
      <c r="AR76" s="95"/>
      <c r="AS76" s="97">
        <v>0</v>
      </c>
      <c r="AT76" s="98">
        <f t="shared" si="1"/>
        <v>0</v>
      </c>
      <c r="AU76" s="99">
        <f>'3022 - Stoka A1-Obnova povrchů'!P96</f>
        <v>0</v>
      </c>
      <c r="AV76" s="98">
        <f>'3022 - Stoka A1-Obnova povrchů'!J34</f>
        <v>0</v>
      </c>
      <c r="AW76" s="98">
        <f>'3022 - Stoka A1-Obnova povrchů'!J35</f>
        <v>0</v>
      </c>
      <c r="AX76" s="98">
        <f>'3022 - Stoka A1-Obnova povrchů'!J36</f>
        <v>0</v>
      </c>
      <c r="AY76" s="98">
        <f>'3022 - Stoka A1-Obnova povrchů'!J37</f>
        <v>0</v>
      </c>
      <c r="AZ76" s="98">
        <f>'3022 - Stoka A1-Obnova povrchů'!F34</f>
        <v>0</v>
      </c>
      <c r="BA76" s="98">
        <f>'3022 - Stoka A1-Obnova povrchů'!F35</f>
        <v>0</v>
      </c>
      <c r="BB76" s="98">
        <f>'3022 - Stoka A1-Obnova povrchů'!F36</f>
        <v>0</v>
      </c>
      <c r="BC76" s="98">
        <f>'3022 - Stoka A1-Obnova povrchů'!F37</f>
        <v>0</v>
      </c>
      <c r="BD76" s="100">
        <f>'3022 - Stoka A1-Obnova povrchů'!F38</f>
        <v>0</v>
      </c>
      <c r="BT76" s="101" t="s">
        <v>93</v>
      </c>
      <c r="BV76" s="101" t="s">
        <v>79</v>
      </c>
      <c r="BW76" s="101" t="s">
        <v>173</v>
      </c>
      <c r="BX76" s="101" t="s">
        <v>166</v>
      </c>
      <c r="CL76" s="101" t="s">
        <v>174</v>
      </c>
    </row>
    <row r="77" spans="1:91" s="6" customFormat="1" ht="16.5" customHeight="1">
      <c r="B77" s="95"/>
      <c r="C77" s="9"/>
      <c r="D77" s="9"/>
      <c r="E77" s="342" t="s">
        <v>175</v>
      </c>
      <c r="F77" s="342"/>
      <c r="G77" s="342"/>
      <c r="H77" s="342"/>
      <c r="I77" s="342"/>
      <c r="J77" s="9"/>
      <c r="K77" s="342" t="s">
        <v>176</v>
      </c>
      <c r="L77" s="342"/>
      <c r="M77" s="342"/>
      <c r="N77" s="342"/>
      <c r="O77" s="342"/>
      <c r="P77" s="342"/>
      <c r="Q77" s="342"/>
      <c r="R77" s="342"/>
      <c r="S77" s="342"/>
      <c r="T77" s="342"/>
      <c r="U77" s="342"/>
      <c r="V77" s="342"/>
      <c r="W77" s="342"/>
      <c r="X77" s="342"/>
      <c r="Y77" s="342"/>
      <c r="Z77" s="342"/>
      <c r="AA77" s="342"/>
      <c r="AB77" s="342"/>
      <c r="AC77" s="342"/>
      <c r="AD77" s="342"/>
      <c r="AE77" s="342"/>
      <c r="AF77" s="342"/>
      <c r="AG77" s="343">
        <f>ROUND(SUM(AG78:AG79),2)</f>
        <v>0</v>
      </c>
      <c r="AH77" s="341"/>
      <c r="AI77" s="341"/>
      <c r="AJ77" s="341"/>
      <c r="AK77" s="341"/>
      <c r="AL77" s="341"/>
      <c r="AM77" s="341"/>
      <c r="AN77" s="340">
        <f t="shared" si="0"/>
        <v>0</v>
      </c>
      <c r="AO77" s="341"/>
      <c r="AP77" s="341"/>
      <c r="AQ77" s="96" t="s">
        <v>88</v>
      </c>
      <c r="AR77" s="95"/>
      <c r="AS77" s="97">
        <f>ROUND(SUM(AS78:AS79),2)</f>
        <v>0</v>
      </c>
      <c r="AT77" s="98">
        <f t="shared" si="1"/>
        <v>0</v>
      </c>
      <c r="AU77" s="99">
        <f>ROUND(SUM(AU78:AU79),5)</f>
        <v>0</v>
      </c>
      <c r="AV77" s="98">
        <f>ROUND(AZ77*L26,2)</f>
        <v>0</v>
      </c>
      <c r="AW77" s="98">
        <f>ROUND(BA77*L27,2)</f>
        <v>0</v>
      </c>
      <c r="AX77" s="98">
        <f>ROUND(BB77*L26,2)</f>
        <v>0</v>
      </c>
      <c r="AY77" s="98">
        <f>ROUND(BC77*L27,2)</f>
        <v>0</v>
      </c>
      <c r="AZ77" s="98">
        <f>ROUND(SUM(AZ78:AZ79),2)</f>
        <v>0</v>
      </c>
      <c r="BA77" s="98">
        <f>ROUND(SUM(BA78:BA79),2)</f>
        <v>0</v>
      </c>
      <c r="BB77" s="98">
        <f>ROUND(SUM(BB78:BB79),2)</f>
        <v>0</v>
      </c>
      <c r="BC77" s="98">
        <f>ROUND(SUM(BC78:BC79),2)</f>
        <v>0</v>
      </c>
      <c r="BD77" s="100">
        <f>ROUND(SUM(BD78:BD79),2)</f>
        <v>0</v>
      </c>
      <c r="BS77" s="101" t="s">
        <v>76</v>
      </c>
      <c r="BT77" s="101" t="s">
        <v>85</v>
      </c>
      <c r="BU77" s="101" t="s">
        <v>78</v>
      </c>
      <c r="BV77" s="101" t="s">
        <v>79</v>
      </c>
      <c r="BW77" s="101" t="s">
        <v>177</v>
      </c>
      <c r="BX77" s="101" t="s">
        <v>152</v>
      </c>
      <c r="CL77" s="101" t="s">
        <v>5</v>
      </c>
    </row>
    <row r="78" spans="1:91" s="6" customFormat="1" ht="16.5" customHeight="1">
      <c r="A78" s="102" t="s">
        <v>90</v>
      </c>
      <c r="B78" s="95"/>
      <c r="C78" s="9"/>
      <c r="D78" s="9"/>
      <c r="E78" s="9"/>
      <c r="F78" s="342" t="s">
        <v>178</v>
      </c>
      <c r="G78" s="342"/>
      <c r="H78" s="342"/>
      <c r="I78" s="342"/>
      <c r="J78" s="342"/>
      <c r="K78" s="9"/>
      <c r="L78" s="342" t="s">
        <v>179</v>
      </c>
      <c r="M78" s="342"/>
      <c r="N78" s="342"/>
      <c r="O78" s="342"/>
      <c r="P78" s="342"/>
      <c r="Q78" s="342"/>
      <c r="R78" s="342"/>
      <c r="S78" s="342"/>
      <c r="T78" s="342"/>
      <c r="U78" s="342"/>
      <c r="V78" s="342"/>
      <c r="W78" s="342"/>
      <c r="X78" s="342"/>
      <c r="Y78" s="342"/>
      <c r="Z78" s="342"/>
      <c r="AA78" s="342"/>
      <c r="AB78" s="342"/>
      <c r="AC78" s="342"/>
      <c r="AD78" s="342"/>
      <c r="AE78" s="342"/>
      <c r="AF78" s="342"/>
      <c r="AG78" s="340">
        <f>'3031 - Stoka A2 - Kanalizace'!J31</f>
        <v>0</v>
      </c>
      <c r="AH78" s="341"/>
      <c r="AI78" s="341"/>
      <c r="AJ78" s="341"/>
      <c r="AK78" s="341"/>
      <c r="AL78" s="341"/>
      <c r="AM78" s="341"/>
      <c r="AN78" s="340">
        <f t="shared" si="0"/>
        <v>0</v>
      </c>
      <c r="AO78" s="341"/>
      <c r="AP78" s="341"/>
      <c r="AQ78" s="96" t="s">
        <v>88</v>
      </c>
      <c r="AR78" s="95"/>
      <c r="AS78" s="97">
        <v>0</v>
      </c>
      <c r="AT78" s="98">
        <f t="shared" si="1"/>
        <v>0</v>
      </c>
      <c r="AU78" s="99">
        <f>'3031 - Stoka A2 - Kanalizace'!P96</f>
        <v>0</v>
      </c>
      <c r="AV78" s="98">
        <f>'3031 - Stoka A2 - Kanalizace'!J34</f>
        <v>0</v>
      </c>
      <c r="AW78" s="98">
        <f>'3031 - Stoka A2 - Kanalizace'!J35</f>
        <v>0</v>
      </c>
      <c r="AX78" s="98">
        <f>'3031 - Stoka A2 - Kanalizace'!J36</f>
        <v>0</v>
      </c>
      <c r="AY78" s="98">
        <f>'3031 - Stoka A2 - Kanalizace'!J37</f>
        <v>0</v>
      </c>
      <c r="AZ78" s="98">
        <f>'3031 - Stoka A2 - Kanalizace'!F34</f>
        <v>0</v>
      </c>
      <c r="BA78" s="98">
        <f>'3031 - Stoka A2 - Kanalizace'!F35</f>
        <v>0</v>
      </c>
      <c r="BB78" s="98">
        <f>'3031 - Stoka A2 - Kanalizace'!F36</f>
        <v>0</v>
      </c>
      <c r="BC78" s="98">
        <f>'3031 - Stoka A2 - Kanalizace'!F37</f>
        <v>0</v>
      </c>
      <c r="BD78" s="100">
        <f>'3031 - Stoka A2 - Kanalizace'!F38</f>
        <v>0</v>
      </c>
      <c r="BT78" s="101" t="s">
        <v>93</v>
      </c>
      <c r="BV78" s="101" t="s">
        <v>79</v>
      </c>
      <c r="BW78" s="101" t="s">
        <v>180</v>
      </c>
      <c r="BX78" s="101" t="s">
        <v>177</v>
      </c>
      <c r="CL78" s="101" t="s">
        <v>170</v>
      </c>
    </row>
    <row r="79" spans="1:91" s="6" customFormat="1" ht="16.5" customHeight="1">
      <c r="A79" s="102" t="s">
        <v>90</v>
      </c>
      <c r="B79" s="95"/>
      <c r="C79" s="9"/>
      <c r="D79" s="9"/>
      <c r="E79" s="9"/>
      <c r="F79" s="342" t="s">
        <v>181</v>
      </c>
      <c r="G79" s="342"/>
      <c r="H79" s="342"/>
      <c r="I79" s="342"/>
      <c r="J79" s="342"/>
      <c r="K79" s="9"/>
      <c r="L79" s="342" t="s">
        <v>182</v>
      </c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/>
      <c r="AD79" s="342"/>
      <c r="AE79" s="342"/>
      <c r="AF79" s="342"/>
      <c r="AG79" s="340">
        <f>'3032 - Stoka A2-Obnova povrchů'!J31</f>
        <v>0</v>
      </c>
      <c r="AH79" s="341"/>
      <c r="AI79" s="341"/>
      <c r="AJ79" s="341"/>
      <c r="AK79" s="341"/>
      <c r="AL79" s="341"/>
      <c r="AM79" s="341"/>
      <c r="AN79" s="340">
        <f t="shared" si="0"/>
        <v>0</v>
      </c>
      <c r="AO79" s="341"/>
      <c r="AP79" s="341"/>
      <c r="AQ79" s="96" t="s">
        <v>88</v>
      </c>
      <c r="AR79" s="95"/>
      <c r="AS79" s="97">
        <v>0</v>
      </c>
      <c r="AT79" s="98">
        <f t="shared" si="1"/>
        <v>0</v>
      </c>
      <c r="AU79" s="99">
        <f>'3032 - Stoka A2-Obnova povrchů'!P96</f>
        <v>0</v>
      </c>
      <c r="AV79" s="98">
        <f>'3032 - Stoka A2-Obnova povrchů'!J34</f>
        <v>0</v>
      </c>
      <c r="AW79" s="98">
        <f>'3032 - Stoka A2-Obnova povrchů'!J35</f>
        <v>0</v>
      </c>
      <c r="AX79" s="98">
        <f>'3032 - Stoka A2-Obnova povrchů'!J36</f>
        <v>0</v>
      </c>
      <c r="AY79" s="98">
        <f>'3032 - Stoka A2-Obnova povrchů'!J37</f>
        <v>0</v>
      </c>
      <c r="AZ79" s="98">
        <f>'3032 - Stoka A2-Obnova povrchů'!F34</f>
        <v>0</v>
      </c>
      <c r="BA79" s="98">
        <f>'3032 - Stoka A2-Obnova povrchů'!F35</f>
        <v>0</v>
      </c>
      <c r="BB79" s="98">
        <f>'3032 - Stoka A2-Obnova povrchů'!F36</f>
        <v>0</v>
      </c>
      <c r="BC79" s="98">
        <f>'3032 - Stoka A2-Obnova povrchů'!F37</f>
        <v>0</v>
      </c>
      <c r="BD79" s="100">
        <f>'3032 - Stoka A2-Obnova povrchů'!F38</f>
        <v>0</v>
      </c>
      <c r="BT79" s="101" t="s">
        <v>93</v>
      </c>
      <c r="BV79" s="101" t="s">
        <v>79</v>
      </c>
      <c r="BW79" s="101" t="s">
        <v>183</v>
      </c>
      <c r="BX79" s="101" t="s">
        <v>177</v>
      </c>
      <c r="CL79" s="101" t="s">
        <v>174</v>
      </c>
    </row>
    <row r="80" spans="1:91" s="6" customFormat="1" ht="16.5" customHeight="1">
      <c r="B80" s="95"/>
      <c r="C80" s="9"/>
      <c r="D80" s="9"/>
      <c r="E80" s="342" t="s">
        <v>184</v>
      </c>
      <c r="F80" s="342"/>
      <c r="G80" s="342"/>
      <c r="H80" s="342"/>
      <c r="I80" s="342"/>
      <c r="J80" s="9"/>
      <c r="K80" s="342" t="s">
        <v>185</v>
      </c>
      <c r="L80" s="342"/>
      <c r="M80" s="342"/>
      <c r="N80" s="342"/>
      <c r="O80" s="342"/>
      <c r="P80" s="342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/>
      <c r="AD80" s="342"/>
      <c r="AE80" s="342"/>
      <c r="AF80" s="342"/>
      <c r="AG80" s="343">
        <f>ROUND(SUM(AG81:AG82),2)</f>
        <v>0</v>
      </c>
      <c r="AH80" s="341"/>
      <c r="AI80" s="341"/>
      <c r="AJ80" s="341"/>
      <c r="AK80" s="341"/>
      <c r="AL80" s="341"/>
      <c r="AM80" s="341"/>
      <c r="AN80" s="340">
        <f t="shared" si="0"/>
        <v>0</v>
      </c>
      <c r="AO80" s="341"/>
      <c r="AP80" s="341"/>
      <c r="AQ80" s="96" t="s">
        <v>88</v>
      </c>
      <c r="AR80" s="95"/>
      <c r="AS80" s="97">
        <f>ROUND(SUM(AS81:AS82),2)</f>
        <v>0</v>
      </c>
      <c r="AT80" s="98">
        <f t="shared" si="1"/>
        <v>0</v>
      </c>
      <c r="AU80" s="99">
        <f>ROUND(SUM(AU81:AU82),5)</f>
        <v>0</v>
      </c>
      <c r="AV80" s="98">
        <f>ROUND(AZ80*L26,2)</f>
        <v>0</v>
      </c>
      <c r="AW80" s="98">
        <f>ROUND(BA80*L27,2)</f>
        <v>0</v>
      </c>
      <c r="AX80" s="98">
        <f>ROUND(BB80*L26,2)</f>
        <v>0</v>
      </c>
      <c r="AY80" s="98">
        <f>ROUND(BC80*L27,2)</f>
        <v>0</v>
      </c>
      <c r="AZ80" s="98">
        <f>ROUND(SUM(AZ81:AZ82),2)</f>
        <v>0</v>
      </c>
      <c r="BA80" s="98">
        <f>ROUND(SUM(BA81:BA82),2)</f>
        <v>0</v>
      </c>
      <c r="BB80" s="98">
        <f>ROUND(SUM(BB81:BB82),2)</f>
        <v>0</v>
      </c>
      <c r="BC80" s="98">
        <f>ROUND(SUM(BC81:BC82),2)</f>
        <v>0</v>
      </c>
      <c r="BD80" s="100">
        <f>ROUND(SUM(BD81:BD82),2)</f>
        <v>0</v>
      </c>
      <c r="BS80" s="101" t="s">
        <v>76</v>
      </c>
      <c r="BT80" s="101" t="s">
        <v>85</v>
      </c>
      <c r="BU80" s="101" t="s">
        <v>78</v>
      </c>
      <c r="BV80" s="101" t="s">
        <v>79</v>
      </c>
      <c r="BW80" s="101" t="s">
        <v>186</v>
      </c>
      <c r="BX80" s="101" t="s">
        <v>152</v>
      </c>
      <c r="CL80" s="101" t="s">
        <v>5</v>
      </c>
    </row>
    <row r="81" spans="1:91" s="6" customFormat="1" ht="16.5" customHeight="1">
      <c r="A81" s="102" t="s">
        <v>90</v>
      </c>
      <c r="B81" s="95"/>
      <c r="C81" s="9"/>
      <c r="D81" s="9"/>
      <c r="E81" s="9"/>
      <c r="F81" s="342" t="s">
        <v>187</v>
      </c>
      <c r="G81" s="342"/>
      <c r="H81" s="342"/>
      <c r="I81" s="342"/>
      <c r="J81" s="342"/>
      <c r="K81" s="9"/>
      <c r="L81" s="342" t="s">
        <v>188</v>
      </c>
      <c r="M81" s="342"/>
      <c r="N81" s="342"/>
      <c r="O81" s="342"/>
      <c r="P81" s="342"/>
      <c r="Q81" s="342"/>
      <c r="R81" s="342"/>
      <c r="S81" s="342"/>
      <c r="T81" s="342"/>
      <c r="U81" s="342"/>
      <c r="V81" s="342"/>
      <c r="W81" s="342"/>
      <c r="X81" s="342"/>
      <c r="Y81" s="342"/>
      <c r="Z81" s="342"/>
      <c r="AA81" s="342"/>
      <c r="AB81" s="342"/>
      <c r="AC81" s="342"/>
      <c r="AD81" s="342"/>
      <c r="AE81" s="342"/>
      <c r="AF81" s="342"/>
      <c r="AG81" s="340">
        <f>'3041 - Stoka A3 - Kanalizace'!J31</f>
        <v>0</v>
      </c>
      <c r="AH81" s="341"/>
      <c r="AI81" s="341"/>
      <c r="AJ81" s="341"/>
      <c r="AK81" s="341"/>
      <c r="AL81" s="341"/>
      <c r="AM81" s="341"/>
      <c r="AN81" s="340">
        <f t="shared" si="0"/>
        <v>0</v>
      </c>
      <c r="AO81" s="341"/>
      <c r="AP81" s="341"/>
      <c r="AQ81" s="96" t="s">
        <v>88</v>
      </c>
      <c r="AR81" s="95"/>
      <c r="AS81" s="97">
        <v>0</v>
      </c>
      <c r="AT81" s="98">
        <f t="shared" si="1"/>
        <v>0</v>
      </c>
      <c r="AU81" s="99">
        <f>'3041 - Stoka A3 - Kanalizace'!P96</f>
        <v>0</v>
      </c>
      <c r="AV81" s="98">
        <f>'3041 - Stoka A3 - Kanalizace'!J34</f>
        <v>0</v>
      </c>
      <c r="AW81" s="98">
        <f>'3041 - Stoka A3 - Kanalizace'!J35</f>
        <v>0</v>
      </c>
      <c r="AX81" s="98">
        <f>'3041 - Stoka A3 - Kanalizace'!J36</f>
        <v>0</v>
      </c>
      <c r="AY81" s="98">
        <f>'3041 - Stoka A3 - Kanalizace'!J37</f>
        <v>0</v>
      </c>
      <c r="AZ81" s="98">
        <f>'3041 - Stoka A3 - Kanalizace'!F34</f>
        <v>0</v>
      </c>
      <c r="BA81" s="98">
        <f>'3041 - Stoka A3 - Kanalizace'!F35</f>
        <v>0</v>
      </c>
      <c r="BB81" s="98">
        <f>'3041 - Stoka A3 - Kanalizace'!F36</f>
        <v>0</v>
      </c>
      <c r="BC81" s="98">
        <f>'3041 - Stoka A3 - Kanalizace'!F37</f>
        <v>0</v>
      </c>
      <c r="BD81" s="100">
        <f>'3041 - Stoka A3 - Kanalizace'!F38</f>
        <v>0</v>
      </c>
      <c r="BT81" s="101" t="s">
        <v>93</v>
      </c>
      <c r="BV81" s="101" t="s">
        <v>79</v>
      </c>
      <c r="BW81" s="101" t="s">
        <v>189</v>
      </c>
      <c r="BX81" s="101" t="s">
        <v>186</v>
      </c>
      <c r="CL81" s="101" t="s">
        <v>170</v>
      </c>
    </row>
    <row r="82" spans="1:91" s="6" customFormat="1" ht="16.5" customHeight="1">
      <c r="A82" s="102" t="s">
        <v>90</v>
      </c>
      <c r="B82" s="95"/>
      <c r="C82" s="9"/>
      <c r="D82" s="9"/>
      <c r="E82" s="9"/>
      <c r="F82" s="342" t="s">
        <v>190</v>
      </c>
      <c r="G82" s="342"/>
      <c r="H82" s="342"/>
      <c r="I82" s="342"/>
      <c r="J82" s="342"/>
      <c r="K82" s="9"/>
      <c r="L82" s="342" t="s">
        <v>191</v>
      </c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0">
        <f>'3042 - Stoka A3-Obnova povrchů'!J31</f>
        <v>0</v>
      </c>
      <c r="AH82" s="341"/>
      <c r="AI82" s="341"/>
      <c r="AJ82" s="341"/>
      <c r="AK82" s="341"/>
      <c r="AL82" s="341"/>
      <c r="AM82" s="341"/>
      <c r="AN82" s="340">
        <f t="shared" si="0"/>
        <v>0</v>
      </c>
      <c r="AO82" s="341"/>
      <c r="AP82" s="341"/>
      <c r="AQ82" s="96" t="s">
        <v>88</v>
      </c>
      <c r="AR82" s="95"/>
      <c r="AS82" s="97">
        <v>0</v>
      </c>
      <c r="AT82" s="98">
        <f t="shared" si="1"/>
        <v>0</v>
      </c>
      <c r="AU82" s="99">
        <f>'3042 - Stoka A3-Obnova povrchů'!P96</f>
        <v>0</v>
      </c>
      <c r="AV82" s="98">
        <f>'3042 - Stoka A3-Obnova povrchů'!J34</f>
        <v>0</v>
      </c>
      <c r="AW82" s="98">
        <f>'3042 - Stoka A3-Obnova povrchů'!J35</f>
        <v>0</v>
      </c>
      <c r="AX82" s="98">
        <f>'3042 - Stoka A3-Obnova povrchů'!J36</f>
        <v>0</v>
      </c>
      <c r="AY82" s="98">
        <f>'3042 - Stoka A3-Obnova povrchů'!J37</f>
        <v>0</v>
      </c>
      <c r="AZ82" s="98">
        <f>'3042 - Stoka A3-Obnova povrchů'!F34</f>
        <v>0</v>
      </c>
      <c r="BA82" s="98">
        <f>'3042 - Stoka A3-Obnova povrchů'!F35</f>
        <v>0</v>
      </c>
      <c r="BB82" s="98">
        <f>'3042 - Stoka A3-Obnova povrchů'!F36</f>
        <v>0</v>
      </c>
      <c r="BC82" s="98">
        <f>'3042 - Stoka A3-Obnova povrchů'!F37</f>
        <v>0</v>
      </c>
      <c r="BD82" s="100">
        <f>'3042 - Stoka A3-Obnova povrchů'!F38</f>
        <v>0</v>
      </c>
      <c r="BT82" s="101" t="s">
        <v>93</v>
      </c>
      <c r="BV82" s="101" t="s">
        <v>79</v>
      </c>
      <c r="BW82" s="101" t="s">
        <v>192</v>
      </c>
      <c r="BX82" s="101" t="s">
        <v>186</v>
      </c>
      <c r="CL82" s="101" t="s">
        <v>174</v>
      </c>
    </row>
    <row r="83" spans="1:91" s="6" customFormat="1" ht="16.5" customHeight="1">
      <c r="B83" s="95"/>
      <c r="C83" s="9"/>
      <c r="D83" s="9"/>
      <c r="E83" s="342" t="s">
        <v>193</v>
      </c>
      <c r="F83" s="342"/>
      <c r="G83" s="342"/>
      <c r="H83" s="342"/>
      <c r="I83" s="342"/>
      <c r="J83" s="9"/>
      <c r="K83" s="342" t="s">
        <v>194</v>
      </c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2"/>
      <c r="W83" s="342"/>
      <c r="X83" s="342"/>
      <c r="Y83" s="342"/>
      <c r="Z83" s="342"/>
      <c r="AA83" s="342"/>
      <c r="AB83" s="342"/>
      <c r="AC83" s="342"/>
      <c r="AD83" s="342"/>
      <c r="AE83" s="342"/>
      <c r="AF83" s="342"/>
      <c r="AG83" s="343">
        <f>ROUND(SUM(AG84:AG85),2)</f>
        <v>0</v>
      </c>
      <c r="AH83" s="341"/>
      <c r="AI83" s="341"/>
      <c r="AJ83" s="341"/>
      <c r="AK83" s="341"/>
      <c r="AL83" s="341"/>
      <c r="AM83" s="341"/>
      <c r="AN83" s="340">
        <f t="shared" si="0"/>
        <v>0</v>
      </c>
      <c r="AO83" s="341"/>
      <c r="AP83" s="341"/>
      <c r="AQ83" s="96" t="s">
        <v>88</v>
      </c>
      <c r="AR83" s="95"/>
      <c r="AS83" s="97">
        <f>ROUND(SUM(AS84:AS85),2)</f>
        <v>0</v>
      </c>
      <c r="AT83" s="98">
        <f t="shared" si="1"/>
        <v>0</v>
      </c>
      <c r="AU83" s="99">
        <f>ROUND(SUM(AU84:AU85),5)</f>
        <v>0</v>
      </c>
      <c r="AV83" s="98">
        <f>ROUND(AZ83*L26,2)</f>
        <v>0</v>
      </c>
      <c r="AW83" s="98">
        <f>ROUND(BA83*L27,2)</f>
        <v>0</v>
      </c>
      <c r="AX83" s="98">
        <f>ROUND(BB83*L26,2)</f>
        <v>0</v>
      </c>
      <c r="AY83" s="98">
        <f>ROUND(BC83*L27,2)</f>
        <v>0</v>
      </c>
      <c r="AZ83" s="98">
        <f>ROUND(SUM(AZ84:AZ85),2)</f>
        <v>0</v>
      </c>
      <c r="BA83" s="98">
        <f>ROUND(SUM(BA84:BA85),2)</f>
        <v>0</v>
      </c>
      <c r="BB83" s="98">
        <f>ROUND(SUM(BB84:BB85),2)</f>
        <v>0</v>
      </c>
      <c r="BC83" s="98">
        <f>ROUND(SUM(BC84:BC85),2)</f>
        <v>0</v>
      </c>
      <c r="BD83" s="100">
        <f>ROUND(SUM(BD84:BD85),2)</f>
        <v>0</v>
      </c>
      <c r="BS83" s="101" t="s">
        <v>76</v>
      </c>
      <c r="BT83" s="101" t="s">
        <v>85</v>
      </c>
      <c r="BU83" s="101" t="s">
        <v>78</v>
      </c>
      <c r="BV83" s="101" t="s">
        <v>79</v>
      </c>
      <c r="BW83" s="101" t="s">
        <v>195</v>
      </c>
      <c r="BX83" s="101" t="s">
        <v>152</v>
      </c>
      <c r="CL83" s="101" t="s">
        <v>5</v>
      </c>
    </row>
    <row r="84" spans="1:91" s="6" customFormat="1" ht="16.5" customHeight="1">
      <c r="A84" s="102" t="s">
        <v>90</v>
      </c>
      <c r="B84" s="95"/>
      <c r="C84" s="9"/>
      <c r="D84" s="9"/>
      <c r="E84" s="9"/>
      <c r="F84" s="342" t="s">
        <v>196</v>
      </c>
      <c r="G84" s="342"/>
      <c r="H84" s="342"/>
      <c r="I84" s="342"/>
      <c r="J84" s="342"/>
      <c r="K84" s="9"/>
      <c r="L84" s="342" t="s">
        <v>197</v>
      </c>
      <c r="M84" s="342"/>
      <c r="N84" s="342"/>
      <c r="O84" s="342"/>
      <c r="P84" s="342"/>
      <c r="Q84" s="342"/>
      <c r="R84" s="342"/>
      <c r="S84" s="342"/>
      <c r="T84" s="342"/>
      <c r="U84" s="342"/>
      <c r="V84" s="342"/>
      <c r="W84" s="342"/>
      <c r="X84" s="342"/>
      <c r="Y84" s="342"/>
      <c r="Z84" s="342"/>
      <c r="AA84" s="342"/>
      <c r="AB84" s="342"/>
      <c r="AC84" s="342"/>
      <c r="AD84" s="342"/>
      <c r="AE84" s="342"/>
      <c r="AF84" s="342"/>
      <c r="AG84" s="340">
        <f>'3051 - Stoka A3-1 - Kanalizace'!J31</f>
        <v>0</v>
      </c>
      <c r="AH84" s="341"/>
      <c r="AI84" s="341"/>
      <c r="AJ84" s="341"/>
      <c r="AK84" s="341"/>
      <c r="AL84" s="341"/>
      <c r="AM84" s="341"/>
      <c r="AN84" s="340">
        <f t="shared" si="0"/>
        <v>0</v>
      </c>
      <c r="AO84" s="341"/>
      <c r="AP84" s="341"/>
      <c r="AQ84" s="96" t="s">
        <v>88</v>
      </c>
      <c r="AR84" s="95"/>
      <c r="AS84" s="97">
        <v>0</v>
      </c>
      <c r="AT84" s="98">
        <f t="shared" si="1"/>
        <v>0</v>
      </c>
      <c r="AU84" s="99">
        <f>'3051 - Stoka A3-1 - Kanalizace'!P96</f>
        <v>0</v>
      </c>
      <c r="AV84" s="98">
        <f>'3051 - Stoka A3-1 - Kanalizace'!J34</f>
        <v>0</v>
      </c>
      <c r="AW84" s="98">
        <f>'3051 - Stoka A3-1 - Kanalizace'!J35</f>
        <v>0</v>
      </c>
      <c r="AX84" s="98">
        <f>'3051 - Stoka A3-1 - Kanalizace'!J36</f>
        <v>0</v>
      </c>
      <c r="AY84" s="98">
        <f>'3051 - Stoka A3-1 - Kanalizace'!J37</f>
        <v>0</v>
      </c>
      <c r="AZ84" s="98">
        <f>'3051 - Stoka A3-1 - Kanalizace'!F34</f>
        <v>0</v>
      </c>
      <c r="BA84" s="98">
        <f>'3051 - Stoka A3-1 - Kanalizace'!F35</f>
        <v>0</v>
      </c>
      <c r="BB84" s="98">
        <f>'3051 - Stoka A3-1 - Kanalizace'!F36</f>
        <v>0</v>
      </c>
      <c r="BC84" s="98">
        <f>'3051 - Stoka A3-1 - Kanalizace'!F37</f>
        <v>0</v>
      </c>
      <c r="BD84" s="100">
        <f>'3051 - Stoka A3-1 - Kanalizace'!F38</f>
        <v>0</v>
      </c>
      <c r="BT84" s="101" t="s">
        <v>93</v>
      </c>
      <c r="BV84" s="101" t="s">
        <v>79</v>
      </c>
      <c r="BW84" s="101" t="s">
        <v>198</v>
      </c>
      <c r="BX84" s="101" t="s">
        <v>195</v>
      </c>
      <c r="CL84" s="101" t="s">
        <v>170</v>
      </c>
    </row>
    <row r="85" spans="1:91" s="6" customFormat="1" ht="16.5" customHeight="1">
      <c r="A85" s="102" t="s">
        <v>90</v>
      </c>
      <c r="B85" s="95"/>
      <c r="C85" s="9"/>
      <c r="D85" s="9"/>
      <c r="E85" s="9"/>
      <c r="F85" s="342" t="s">
        <v>199</v>
      </c>
      <c r="G85" s="342"/>
      <c r="H85" s="342"/>
      <c r="I85" s="342"/>
      <c r="J85" s="342"/>
      <c r="K85" s="9"/>
      <c r="L85" s="342" t="s">
        <v>200</v>
      </c>
      <c r="M85" s="342"/>
      <c r="N85" s="342"/>
      <c r="O85" s="342"/>
      <c r="P85" s="342"/>
      <c r="Q85" s="342"/>
      <c r="R85" s="342"/>
      <c r="S85" s="342"/>
      <c r="T85" s="342"/>
      <c r="U85" s="342"/>
      <c r="V85" s="342"/>
      <c r="W85" s="342"/>
      <c r="X85" s="342"/>
      <c r="Y85" s="342"/>
      <c r="Z85" s="342"/>
      <c r="AA85" s="342"/>
      <c r="AB85" s="342"/>
      <c r="AC85" s="342"/>
      <c r="AD85" s="342"/>
      <c r="AE85" s="342"/>
      <c r="AF85" s="342"/>
      <c r="AG85" s="340">
        <f>'3052 -Stoka A3-1-Obnova povrchů'!J31</f>
        <v>0</v>
      </c>
      <c r="AH85" s="341"/>
      <c r="AI85" s="341"/>
      <c r="AJ85" s="341"/>
      <c r="AK85" s="341"/>
      <c r="AL85" s="341"/>
      <c r="AM85" s="341"/>
      <c r="AN85" s="340">
        <f t="shared" si="0"/>
        <v>0</v>
      </c>
      <c r="AO85" s="341"/>
      <c r="AP85" s="341"/>
      <c r="AQ85" s="96" t="s">
        <v>88</v>
      </c>
      <c r="AR85" s="95"/>
      <c r="AS85" s="97">
        <v>0</v>
      </c>
      <c r="AT85" s="98">
        <f t="shared" si="1"/>
        <v>0</v>
      </c>
      <c r="AU85" s="99">
        <f>'3052 -Stoka A3-1-Obnova povrchů'!P96</f>
        <v>0</v>
      </c>
      <c r="AV85" s="98">
        <f>'3052 -Stoka A3-1-Obnova povrchů'!J34</f>
        <v>0</v>
      </c>
      <c r="AW85" s="98">
        <f>'3052 -Stoka A3-1-Obnova povrchů'!J35</f>
        <v>0</v>
      </c>
      <c r="AX85" s="98">
        <f>'3052 -Stoka A3-1-Obnova povrchů'!J36</f>
        <v>0</v>
      </c>
      <c r="AY85" s="98">
        <f>'3052 -Stoka A3-1-Obnova povrchů'!J37</f>
        <v>0</v>
      </c>
      <c r="AZ85" s="98">
        <f>'3052 -Stoka A3-1-Obnova povrchů'!F34</f>
        <v>0</v>
      </c>
      <c r="BA85" s="98">
        <f>'3052 -Stoka A3-1-Obnova povrchů'!F35</f>
        <v>0</v>
      </c>
      <c r="BB85" s="98">
        <f>'3052 -Stoka A3-1-Obnova povrchů'!F36</f>
        <v>0</v>
      </c>
      <c r="BC85" s="98">
        <f>'3052 -Stoka A3-1-Obnova povrchů'!F37</f>
        <v>0</v>
      </c>
      <c r="BD85" s="100">
        <f>'3052 -Stoka A3-1-Obnova povrchů'!F38</f>
        <v>0</v>
      </c>
      <c r="BT85" s="101" t="s">
        <v>93</v>
      </c>
      <c r="BV85" s="101" t="s">
        <v>79</v>
      </c>
      <c r="BW85" s="101" t="s">
        <v>201</v>
      </c>
      <c r="BX85" s="101" t="s">
        <v>195</v>
      </c>
      <c r="CL85" s="101" t="s">
        <v>174</v>
      </c>
    </row>
    <row r="86" spans="1:91" s="6" customFormat="1" ht="16.5" customHeight="1">
      <c r="A86" s="102" t="s">
        <v>90</v>
      </c>
      <c r="B86" s="95"/>
      <c r="C86" s="9"/>
      <c r="D86" s="9"/>
      <c r="E86" s="342" t="s">
        <v>202</v>
      </c>
      <c r="F86" s="342"/>
      <c r="G86" s="342"/>
      <c r="H86" s="342"/>
      <c r="I86" s="342"/>
      <c r="J86" s="9"/>
      <c r="K86" s="342" t="s">
        <v>203</v>
      </c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2"/>
      <c r="W86" s="342"/>
      <c r="X86" s="342"/>
      <c r="Y86" s="342"/>
      <c r="Z86" s="342"/>
      <c r="AA86" s="342"/>
      <c r="AB86" s="342"/>
      <c r="AC86" s="342"/>
      <c r="AD86" s="342"/>
      <c r="AE86" s="342"/>
      <c r="AF86" s="342"/>
      <c r="AG86" s="340">
        <f>'306 - Stoka A4'!J29</f>
        <v>0</v>
      </c>
      <c r="AH86" s="341"/>
      <c r="AI86" s="341"/>
      <c r="AJ86" s="341"/>
      <c r="AK86" s="341"/>
      <c r="AL86" s="341"/>
      <c r="AM86" s="341"/>
      <c r="AN86" s="340">
        <f t="shared" si="0"/>
        <v>0</v>
      </c>
      <c r="AO86" s="341"/>
      <c r="AP86" s="341"/>
      <c r="AQ86" s="96" t="s">
        <v>88</v>
      </c>
      <c r="AR86" s="95"/>
      <c r="AS86" s="97">
        <v>0</v>
      </c>
      <c r="AT86" s="98">
        <f t="shared" si="1"/>
        <v>0</v>
      </c>
      <c r="AU86" s="99">
        <f>'306 - Stoka A4'!P90</f>
        <v>0</v>
      </c>
      <c r="AV86" s="98">
        <f>'306 - Stoka A4'!J32</f>
        <v>0</v>
      </c>
      <c r="AW86" s="98">
        <f>'306 - Stoka A4'!J33</f>
        <v>0</v>
      </c>
      <c r="AX86" s="98">
        <f>'306 - Stoka A4'!J34</f>
        <v>0</v>
      </c>
      <c r="AY86" s="98">
        <f>'306 - Stoka A4'!J35</f>
        <v>0</v>
      </c>
      <c r="AZ86" s="98">
        <f>'306 - Stoka A4'!F32</f>
        <v>0</v>
      </c>
      <c r="BA86" s="98">
        <f>'306 - Stoka A4'!F33</f>
        <v>0</v>
      </c>
      <c r="BB86" s="98">
        <f>'306 - Stoka A4'!F34</f>
        <v>0</v>
      </c>
      <c r="BC86" s="98">
        <f>'306 - Stoka A4'!F35</f>
        <v>0</v>
      </c>
      <c r="BD86" s="100">
        <f>'306 - Stoka A4'!F36</f>
        <v>0</v>
      </c>
      <c r="BT86" s="101" t="s">
        <v>85</v>
      </c>
      <c r="BV86" s="101" t="s">
        <v>79</v>
      </c>
      <c r="BW86" s="101" t="s">
        <v>204</v>
      </c>
      <c r="BX86" s="101" t="s">
        <v>152</v>
      </c>
      <c r="CL86" s="101" t="s">
        <v>170</v>
      </c>
    </row>
    <row r="87" spans="1:91" s="6" customFormat="1" ht="16.5" customHeight="1">
      <c r="A87" s="102" t="s">
        <v>90</v>
      </c>
      <c r="B87" s="95"/>
      <c r="C87" s="9"/>
      <c r="D87" s="9"/>
      <c r="E87" s="342" t="s">
        <v>205</v>
      </c>
      <c r="F87" s="342"/>
      <c r="G87" s="342"/>
      <c r="H87" s="342"/>
      <c r="I87" s="342"/>
      <c r="J87" s="9"/>
      <c r="K87" s="342" t="s">
        <v>206</v>
      </c>
      <c r="L87" s="342"/>
      <c r="M87" s="342"/>
      <c r="N87" s="342"/>
      <c r="O87" s="342"/>
      <c r="P87" s="342"/>
      <c r="Q87" s="342"/>
      <c r="R87" s="342"/>
      <c r="S87" s="342"/>
      <c r="T87" s="342"/>
      <c r="U87" s="342"/>
      <c r="V87" s="342"/>
      <c r="W87" s="342"/>
      <c r="X87" s="342"/>
      <c r="Y87" s="342"/>
      <c r="Z87" s="342"/>
      <c r="AA87" s="342"/>
      <c r="AB87" s="342"/>
      <c r="AC87" s="342"/>
      <c r="AD87" s="342"/>
      <c r="AE87" s="342"/>
      <c r="AF87" s="342"/>
      <c r="AG87" s="340">
        <f>'307 - Stoka A5'!J29</f>
        <v>0</v>
      </c>
      <c r="AH87" s="341"/>
      <c r="AI87" s="341"/>
      <c r="AJ87" s="341"/>
      <c r="AK87" s="341"/>
      <c r="AL87" s="341"/>
      <c r="AM87" s="341"/>
      <c r="AN87" s="340">
        <f t="shared" si="0"/>
        <v>0</v>
      </c>
      <c r="AO87" s="341"/>
      <c r="AP87" s="341"/>
      <c r="AQ87" s="96" t="s">
        <v>88</v>
      </c>
      <c r="AR87" s="95"/>
      <c r="AS87" s="97">
        <v>0</v>
      </c>
      <c r="AT87" s="98">
        <f t="shared" si="1"/>
        <v>0</v>
      </c>
      <c r="AU87" s="99">
        <f>'307 - Stoka A5'!P90</f>
        <v>0</v>
      </c>
      <c r="AV87" s="98">
        <f>'307 - Stoka A5'!J32</f>
        <v>0</v>
      </c>
      <c r="AW87" s="98">
        <f>'307 - Stoka A5'!J33</f>
        <v>0</v>
      </c>
      <c r="AX87" s="98">
        <f>'307 - Stoka A5'!J34</f>
        <v>0</v>
      </c>
      <c r="AY87" s="98">
        <f>'307 - Stoka A5'!J35</f>
        <v>0</v>
      </c>
      <c r="AZ87" s="98">
        <f>'307 - Stoka A5'!F32</f>
        <v>0</v>
      </c>
      <c r="BA87" s="98">
        <f>'307 - Stoka A5'!F33</f>
        <v>0</v>
      </c>
      <c r="BB87" s="98">
        <f>'307 - Stoka A5'!F34</f>
        <v>0</v>
      </c>
      <c r="BC87" s="98">
        <f>'307 - Stoka A5'!F35</f>
        <v>0</v>
      </c>
      <c r="BD87" s="100">
        <f>'307 - Stoka A5'!F36</f>
        <v>0</v>
      </c>
      <c r="BT87" s="101" t="s">
        <v>85</v>
      </c>
      <c r="BV87" s="101" t="s">
        <v>79</v>
      </c>
      <c r="BW87" s="101" t="s">
        <v>207</v>
      </c>
      <c r="BX87" s="101" t="s">
        <v>152</v>
      </c>
      <c r="CL87" s="101" t="s">
        <v>170</v>
      </c>
    </row>
    <row r="88" spans="1:91" s="5" customFormat="1" ht="16.5" customHeight="1">
      <c r="A88" s="102" t="s">
        <v>90</v>
      </c>
      <c r="B88" s="86"/>
      <c r="C88" s="87"/>
      <c r="D88" s="333" t="s">
        <v>208</v>
      </c>
      <c r="E88" s="333"/>
      <c r="F88" s="333"/>
      <c r="G88" s="333"/>
      <c r="H88" s="333"/>
      <c r="I88" s="88"/>
      <c r="J88" s="333" t="s">
        <v>209</v>
      </c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1">
        <f>'004 - PS-01 Stroj.technologie'!J27</f>
        <v>0</v>
      </c>
      <c r="AH88" s="332"/>
      <c r="AI88" s="332"/>
      <c r="AJ88" s="332"/>
      <c r="AK88" s="332"/>
      <c r="AL88" s="332"/>
      <c r="AM88" s="332"/>
      <c r="AN88" s="331">
        <f t="shared" si="0"/>
        <v>0</v>
      </c>
      <c r="AO88" s="332"/>
      <c r="AP88" s="332"/>
      <c r="AQ88" s="89" t="s">
        <v>83</v>
      </c>
      <c r="AR88" s="86"/>
      <c r="AS88" s="90">
        <v>0</v>
      </c>
      <c r="AT88" s="91">
        <f t="shared" si="1"/>
        <v>0</v>
      </c>
      <c r="AU88" s="92">
        <f>'004 - PS-01 Stroj.technologie'!P78</f>
        <v>0</v>
      </c>
      <c r="AV88" s="91">
        <f>'004 - PS-01 Stroj.technologie'!J30</f>
        <v>0</v>
      </c>
      <c r="AW88" s="91">
        <f>'004 - PS-01 Stroj.technologie'!J31</f>
        <v>0</v>
      </c>
      <c r="AX88" s="91">
        <f>'004 - PS-01 Stroj.technologie'!J32</f>
        <v>0</v>
      </c>
      <c r="AY88" s="91">
        <f>'004 - PS-01 Stroj.technologie'!J33</f>
        <v>0</v>
      </c>
      <c r="AZ88" s="91">
        <f>'004 - PS-01 Stroj.technologie'!F30</f>
        <v>0</v>
      </c>
      <c r="BA88" s="91">
        <f>'004 - PS-01 Stroj.technologie'!F31</f>
        <v>0</v>
      </c>
      <c r="BB88" s="91">
        <f>'004 - PS-01 Stroj.technologie'!F32</f>
        <v>0</v>
      </c>
      <c r="BC88" s="91">
        <f>'004 - PS-01 Stroj.technologie'!F33</f>
        <v>0</v>
      </c>
      <c r="BD88" s="93">
        <f>'004 - PS-01 Stroj.technologie'!F34</f>
        <v>0</v>
      </c>
      <c r="BT88" s="94" t="s">
        <v>24</v>
      </c>
      <c r="BV88" s="94" t="s">
        <v>79</v>
      </c>
      <c r="BW88" s="94" t="s">
        <v>210</v>
      </c>
      <c r="BX88" s="94" t="s">
        <v>7</v>
      </c>
      <c r="CL88" s="94" t="s">
        <v>5</v>
      </c>
      <c r="CM88" s="94" t="s">
        <v>85</v>
      </c>
    </row>
    <row r="89" spans="1:91" s="5" customFormat="1" ht="31.5" customHeight="1">
      <c r="A89" s="102" t="s">
        <v>90</v>
      </c>
      <c r="B89" s="86"/>
      <c r="C89" s="87"/>
      <c r="D89" s="333" t="s">
        <v>211</v>
      </c>
      <c r="E89" s="333"/>
      <c r="F89" s="333"/>
      <c r="G89" s="333"/>
      <c r="H89" s="333"/>
      <c r="I89" s="88"/>
      <c r="J89" s="333" t="s">
        <v>212</v>
      </c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  <c r="AA89" s="333"/>
      <c r="AB89" s="333"/>
      <c r="AC89" s="333"/>
      <c r="AD89" s="333"/>
      <c r="AE89" s="333"/>
      <c r="AF89" s="333"/>
      <c r="AG89" s="331">
        <f>'005 - PS-02, PS-03 Technol. EI'!J27</f>
        <v>0</v>
      </c>
      <c r="AH89" s="332"/>
      <c r="AI89" s="332"/>
      <c r="AJ89" s="332"/>
      <c r="AK89" s="332"/>
      <c r="AL89" s="332"/>
      <c r="AM89" s="332"/>
      <c r="AN89" s="331">
        <f t="shared" si="0"/>
        <v>0</v>
      </c>
      <c r="AO89" s="332"/>
      <c r="AP89" s="332"/>
      <c r="AQ89" s="89" t="s">
        <v>83</v>
      </c>
      <c r="AR89" s="86"/>
      <c r="AS89" s="90">
        <v>0</v>
      </c>
      <c r="AT89" s="91">
        <f t="shared" si="1"/>
        <v>0</v>
      </c>
      <c r="AU89" s="92">
        <f>'005 - PS-02, PS-03 Technol. EI'!P78</f>
        <v>0</v>
      </c>
      <c r="AV89" s="91">
        <f>'005 - PS-02, PS-03 Technol. EI'!J30</f>
        <v>0</v>
      </c>
      <c r="AW89" s="91">
        <f>'005 - PS-02, PS-03 Technol. EI'!J31</f>
        <v>0</v>
      </c>
      <c r="AX89" s="91">
        <f>'005 - PS-02, PS-03 Technol. EI'!J32</f>
        <v>0</v>
      </c>
      <c r="AY89" s="91">
        <f>'005 - PS-02, PS-03 Technol. EI'!J33</f>
        <v>0</v>
      </c>
      <c r="AZ89" s="91">
        <f>'005 - PS-02, PS-03 Technol. EI'!F30</f>
        <v>0</v>
      </c>
      <c r="BA89" s="91">
        <f>'005 - PS-02, PS-03 Technol. EI'!F31</f>
        <v>0</v>
      </c>
      <c r="BB89" s="91">
        <f>'005 - PS-02, PS-03 Technol. EI'!F32</f>
        <v>0</v>
      </c>
      <c r="BC89" s="91">
        <f>'005 - PS-02, PS-03 Technol. EI'!F33</f>
        <v>0</v>
      </c>
      <c r="BD89" s="93">
        <f>'005 - PS-02, PS-03 Technol. EI'!F34</f>
        <v>0</v>
      </c>
      <c r="BT89" s="94" t="s">
        <v>24</v>
      </c>
      <c r="BV89" s="94" t="s">
        <v>79</v>
      </c>
      <c r="BW89" s="94" t="s">
        <v>213</v>
      </c>
      <c r="BX89" s="94" t="s">
        <v>7</v>
      </c>
      <c r="CL89" s="94" t="s">
        <v>5</v>
      </c>
      <c r="CM89" s="94" t="s">
        <v>85</v>
      </c>
    </row>
    <row r="90" spans="1:91" s="5" customFormat="1" ht="16.5" customHeight="1">
      <c r="A90" s="102" t="s">
        <v>90</v>
      </c>
      <c r="B90" s="86"/>
      <c r="C90" s="87"/>
      <c r="D90" s="333" t="s">
        <v>214</v>
      </c>
      <c r="E90" s="333"/>
      <c r="F90" s="333"/>
      <c r="G90" s="333"/>
      <c r="H90" s="333"/>
      <c r="I90" s="88"/>
      <c r="J90" s="333" t="s">
        <v>215</v>
      </c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  <c r="AA90" s="333"/>
      <c r="AB90" s="333"/>
      <c r="AC90" s="333"/>
      <c r="AD90" s="333"/>
      <c r="AE90" s="333"/>
      <c r="AF90" s="333"/>
      <c r="AG90" s="331">
        <f>'006 - Vedlejší náklady'!J27</f>
        <v>0</v>
      </c>
      <c r="AH90" s="332"/>
      <c r="AI90" s="332"/>
      <c r="AJ90" s="332"/>
      <c r="AK90" s="332"/>
      <c r="AL90" s="332"/>
      <c r="AM90" s="332"/>
      <c r="AN90" s="331">
        <f t="shared" si="0"/>
        <v>0</v>
      </c>
      <c r="AO90" s="332"/>
      <c r="AP90" s="332"/>
      <c r="AQ90" s="89" t="s">
        <v>216</v>
      </c>
      <c r="AR90" s="86"/>
      <c r="AS90" s="90">
        <v>0</v>
      </c>
      <c r="AT90" s="91">
        <f t="shared" si="1"/>
        <v>0</v>
      </c>
      <c r="AU90" s="92">
        <f>'006 - Vedlejší náklady'!P77</f>
        <v>0</v>
      </c>
      <c r="AV90" s="91">
        <f>'006 - Vedlejší náklady'!J30</f>
        <v>0</v>
      </c>
      <c r="AW90" s="91">
        <f>'006 - Vedlejší náklady'!J31</f>
        <v>0</v>
      </c>
      <c r="AX90" s="91">
        <f>'006 - Vedlejší náklady'!J32</f>
        <v>0</v>
      </c>
      <c r="AY90" s="91">
        <f>'006 - Vedlejší náklady'!J33</f>
        <v>0</v>
      </c>
      <c r="AZ90" s="91">
        <f>'006 - Vedlejší náklady'!F30</f>
        <v>0</v>
      </c>
      <c r="BA90" s="91">
        <f>'006 - Vedlejší náklady'!F31</f>
        <v>0</v>
      </c>
      <c r="BB90" s="91">
        <f>'006 - Vedlejší náklady'!F32</f>
        <v>0</v>
      </c>
      <c r="BC90" s="91">
        <f>'006 - Vedlejší náklady'!F33</f>
        <v>0</v>
      </c>
      <c r="BD90" s="93">
        <f>'006 - Vedlejší náklady'!F34</f>
        <v>0</v>
      </c>
      <c r="BT90" s="94" t="s">
        <v>24</v>
      </c>
      <c r="BV90" s="94" t="s">
        <v>79</v>
      </c>
      <c r="BW90" s="94" t="s">
        <v>217</v>
      </c>
      <c r="BX90" s="94" t="s">
        <v>7</v>
      </c>
      <c r="CL90" s="94" t="s">
        <v>5</v>
      </c>
      <c r="CM90" s="94" t="s">
        <v>85</v>
      </c>
    </row>
    <row r="91" spans="1:91" s="5" customFormat="1" ht="16.5" customHeight="1">
      <c r="A91" s="102" t="s">
        <v>90</v>
      </c>
      <c r="B91" s="86"/>
      <c r="C91" s="87"/>
      <c r="D91" s="333" t="s">
        <v>218</v>
      </c>
      <c r="E91" s="333"/>
      <c r="F91" s="333"/>
      <c r="G91" s="333"/>
      <c r="H91" s="333"/>
      <c r="I91" s="88"/>
      <c r="J91" s="333" t="s">
        <v>219</v>
      </c>
      <c r="K91" s="333"/>
      <c r="L91" s="333"/>
      <c r="M91" s="333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  <c r="AA91" s="333"/>
      <c r="AB91" s="333"/>
      <c r="AC91" s="333"/>
      <c r="AD91" s="333"/>
      <c r="AE91" s="333"/>
      <c r="AF91" s="333"/>
      <c r="AG91" s="331">
        <f>'007 - Ostatní náklady'!J27</f>
        <v>0</v>
      </c>
      <c r="AH91" s="332"/>
      <c r="AI91" s="332"/>
      <c r="AJ91" s="332"/>
      <c r="AK91" s="332"/>
      <c r="AL91" s="332"/>
      <c r="AM91" s="332"/>
      <c r="AN91" s="331">
        <f t="shared" si="0"/>
        <v>0</v>
      </c>
      <c r="AO91" s="332"/>
      <c r="AP91" s="332"/>
      <c r="AQ91" s="89" t="s">
        <v>83</v>
      </c>
      <c r="AR91" s="86"/>
      <c r="AS91" s="103">
        <v>0</v>
      </c>
      <c r="AT91" s="104">
        <f t="shared" si="1"/>
        <v>0</v>
      </c>
      <c r="AU91" s="105">
        <f>'007 - Ostatní náklady'!P78</f>
        <v>0</v>
      </c>
      <c r="AV91" s="104">
        <f>'007 - Ostatní náklady'!J30</f>
        <v>0</v>
      </c>
      <c r="AW91" s="104">
        <f>'007 - Ostatní náklady'!J31</f>
        <v>0</v>
      </c>
      <c r="AX91" s="104">
        <f>'007 - Ostatní náklady'!J32</f>
        <v>0</v>
      </c>
      <c r="AY91" s="104">
        <f>'007 - Ostatní náklady'!J33</f>
        <v>0</v>
      </c>
      <c r="AZ91" s="104">
        <f>'007 - Ostatní náklady'!F30</f>
        <v>0</v>
      </c>
      <c r="BA91" s="104">
        <f>'007 - Ostatní náklady'!F31</f>
        <v>0</v>
      </c>
      <c r="BB91" s="104">
        <f>'007 - Ostatní náklady'!F32</f>
        <v>0</v>
      </c>
      <c r="BC91" s="104">
        <f>'007 - Ostatní náklady'!F33</f>
        <v>0</v>
      </c>
      <c r="BD91" s="106">
        <f>'007 - Ostatní náklady'!F34</f>
        <v>0</v>
      </c>
      <c r="BT91" s="94" t="s">
        <v>24</v>
      </c>
      <c r="BV91" s="94" t="s">
        <v>79</v>
      </c>
      <c r="BW91" s="94" t="s">
        <v>220</v>
      </c>
      <c r="BX91" s="94" t="s">
        <v>7</v>
      </c>
      <c r="CL91" s="94" t="s">
        <v>5</v>
      </c>
      <c r="CM91" s="94" t="s">
        <v>85</v>
      </c>
    </row>
    <row r="92" spans="1:91" s="1" customFormat="1" ht="30" customHeight="1">
      <c r="B92" s="42"/>
      <c r="AR92" s="42"/>
    </row>
    <row r="93" spans="1:91" s="1" customFormat="1" ht="6.95" customHeight="1">
      <c r="B93" s="57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42"/>
    </row>
  </sheetData>
  <mergeCells count="197">
    <mergeCell ref="BE5:BE32"/>
    <mergeCell ref="K5:AO5"/>
    <mergeCell ref="K6:AO6"/>
    <mergeCell ref="E14:AJ14"/>
    <mergeCell ref="AK23:AO23"/>
    <mergeCell ref="L25:O25"/>
    <mergeCell ref="W25:AE25"/>
    <mergeCell ref="AK25:AO25"/>
    <mergeCell ref="L26:O26"/>
    <mergeCell ref="W26:AE26"/>
    <mergeCell ref="AK26:AO26"/>
    <mergeCell ref="L27:O27"/>
    <mergeCell ref="W27:AE27"/>
    <mergeCell ref="AK27:AO27"/>
    <mergeCell ref="L28:O28"/>
    <mergeCell ref="W28:AE28"/>
    <mergeCell ref="AK28:AO28"/>
    <mergeCell ref="L29:O29"/>
    <mergeCell ref="W29:AE29"/>
    <mergeCell ref="AK29:AO29"/>
    <mergeCell ref="L30:O30"/>
    <mergeCell ref="W30:AE30"/>
    <mergeCell ref="AK30:AO30"/>
    <mergeCell ref="X32:AB32"/>
    <mergeCell ref="AK32:AO32"/>
    <mergeCell ref="L42:AO42"/>
    <mergeCell ref="AM44:AN44"/>
    <mergeCell ref="AM46:AP46"/>
    <mergeCell ref="AS46:AT48"/>
    <mergeCell ref="C49:G49"/>
    <mergeCell ref="I49:AF49"/>
    <mergeCell ref="AG49:AM49"/>
    <mergeCell ref="AN49:AP49"/>
    <mergeCell ref="AN52:AP52"/>
    <mergeCell ref="AG52:AM52"/>
    <mergeCell ref="D52:H52"/>
    <mergeCell ref="J52:AF52"/>
    <mergeCell ref="AN53:AP53"/>
    <mergeCell ref="AG53:AM53"/>
    <mergeCell ref="E53:I53"/>
    <mergeCell ref="K53:AF53"/>
    <mergeCell ref="AN54:AP54"/>
    <mergeCell ref="AG54:AM54"/>
    <mergeCell ref="F54:J54"/>
    <mergeCell ref="L54:AF54"/>
    <mergeCell ref="AN55:AP55"/>
    <mergeCell ref="AG55:AM55"/>
    <mergeCell ref="F55:J55"/>
    <mergeCell ref="L55:AF55"/>
    <mergeCell ref="AN56:AP56"/>
    <mergeCell ref="AG56:AM56"/>
    <mergeCell ref="F56:J56"/>
    <mergeCell ref="L56:AF56"/>
    <mergeCell ref="AN57:AP57"/>
    <mergeCell ref="AG57:AM57"/>
    <mergeCell ref="F57:J57"/>
    <mergeCell ref="L57:AF57"/>
    <mergeCell ref="AN58:AP58"/>
    <mergeCell ref="AG58:AM58"/>
    <mergeCell ref="E58:I58"/>
    <mergeCell ref="K58:AF58"/>
    <mergeCell ref="AN59:AP59"/>
    <mergeCell ref="AG59:AM59"/>
    <mergeCell ref="E59:I59"/>
    <mergeCell ref="K59:AF59"/>
    <mergeCell ref="AN60:AP60"/>
    <mergeCell ref="AG60:AM60"/>
    <mergeCell ref="E60:I60"/>
    <mergeCell ref="K60:AF60"/>
    <mergeCell ref="AN61:AP61"/>
    <mergeCell ref="AG61:AM61"/>
    <mergeCell ref="E61:I61"/>
    <mergeCell ref="K61:AF61"/>
    <mergeCell ref="AN62:AP62"/>
    <mergeCell ref="AG62:AM62"/>
    <mergeCell ref="E62:I62"/>
    <mergeCell ref="K62:AF62"/>
    <mergeCell ref="AN63:AP63"/>
    <mergeCell ref="AG63:AM63"/>
    <mergeCell ref="E63:I63"/>
    <mergeCell ref="K63:AF63"/>
    <mergeCell ref="AN64:AP64"/>
    <mergeCell ref="AG64:AM64"/>
    <mergeCell ref="E64:I64"/>
    <mergeCell ref="K64:AF64"/>
    <mergeCell ref="AN65:AP65"/>
    <mergeCell ref="AG65:AM65"/>
    <mergeCell ref="F65:J65"/>
    <mergeCell ref="L65:AF65"/>
    <mergeCell ref="AN66:AP66"/>
    <mergeCell ref="AG66:AM66"/>
    <mergeCell ref="F66:J66"/>
    <mergeCell ref="L66:AF66"/>
    <mergeCell ref="AN67:AP67"/>
    <mergeCell ref="AG67:AM67"/>
    <mergeCell ref="E67:I67"/>
    <mergeCell ref="K67:AF67"/>
    <mergeCell ref="AN68:AP68"/>
    <mergeCell ref="AG68:AM68"/>
    <mergeCell ref="E68:I68"/>
    <mergeCell ref="K68:AF68"/>
    <mergeCell ref="AN69:AP69"/>
    <mergeCell ref="AG69:AM69"/>
    <mergeCell ref="D69:H69"/>
    <mergeCell ref="J69:AF69"/>
    <mergeCell ref="AN70:AP70"/>
    <mergeCell ref="AG70:AM70"/>
    <mergeCell ref="D70:H70"/>
    <mergeCell ref="J70:AF70"/>
    <mergeCell ref="AN71:AP71"/>
    <mergeCell ref="AG71:AM71"/>
    <mergeCell ref="E71:I71"/>
    <mergeCell ref="K71:AF71"/>
    <mergeCell ref="AN72:AP72"/>
    <mergeCell ref="AG72:AM72"/>
    <mergeCell ref="F72:J72"/>
    <mergeCell ref="L72:AF72"/>
    <mergeCell ref="AN73:AP73"/>
    <mergeCell ref="AG73:AM73"/>
    <mergeCell ref="F73:J73"/>
    <mergeCell ref="L73:AF73"/>
    <mergeCell ref="AN74:AP74"/>
    <mergeCell ref="AG74:AM74"/>
    <mergeCell ref="E74:I74"/>
    <mergeCell ref="K74:AF74"/>
    <mergeCell ref="AN75:AP75"/>
    <mergeCell ref="AG75:AM75"/>
    <mergeCell ref="F75:J75"/>
    <mergeCell ref="L75:AF75"/>
    <mergeCell ref="AN76:AP76"/>
    <mergeCell ref="AG76:AM76"/>
    <mergeCell ref="F76:J76"/>
    <mergeCell ref="L76:AF76"/>
    <mergeCell ref="AN77:AP77"/>
    <mergeCell ref="AG77:AM77"/>
    <mergeCell ref="E77:I77"/>
    <mergeCell ref="K77:AF77"/>
    <mergeCell ref="AN78:AP78"/>
    <mergeCell ref="AG78:AM78"/>
    <mergeCell ref="F78:J78"/>
    <mergeCell ref="L78:AF78"/>
    <mergeCell ref="AN79:AP79"/>
    <mergeCell ref="AG79:AM79"/>
    <mergeCell ref="F79:J79"/>
    <mergeCell ref="L79:AF79"/>
    <mergeCell ref="AN80:AP80"/>
    <mergeCell ref="AG80:AM80"/>
    <mergeCell ref="E80:I80"/>
    <mergeCell ref="K80:AF80"/>
    <mergeCell ref="AN81:AP81"/>
    <mergeCell ref="AG81:AM81"/>
    <mergeCell ref="F81:J81"/>
    <mergeCell ref="L81:AF81"/>
    <mergeCell ref="AN86:AP86"/>
    <mergeCell ref="AG86:AM86"/>
    <mergeCell ref="E86:I86"/>
    <mergeCell ref="K86:AF86"/>
    <mergeCell ref="AN87:AP87"/>
    <mergeCell ref="AG87:AM87"/>
    <mergeCell ref="E87:I87"/>
    <mergeCell ref="K87:AF87"/>
    <mergeCell ref="AN82:AP82"/>
    <mergeCell ref="AG82:AM82"/>
    <mergeCell ref="F82:J82"/>
    <mergeCell ref="L82:AF82"/>
    <mergeCell ref="AN83:AP83"/>
    <mergeCell ref="AG83:AM83"/>
    <mergeCell ref="E83:I83"/>
    <mergeCell ref="K83:AF83"/>
    <mergeCell ref="AN84:AP84"/>
    <mergeCell ref="AG84:AM84"/>
    <mergeCell ref="F84:J84"/>
    <mergeCell ref="L84:AF84"/>
    <mergeCell ref="AN91:AP91"/>
    <mergeCell ref="AG91:AM91"/>
    <mergeCell ref="D91:H91"/>
    <mergeCell ref="J91:AF91"/>
    <mergeCell ref="AG51:AM51"/>
    <mergeCell ref="AN51:AP51"/>
    <mergeCell ref="AR2:BE2"/>
    <mergeCell ref="E20:AO20"/>
    <mergeCell ref="AN88:AP88"/>
    <mergeCell ref="AG88:AM88"/>
    <mergeCell ref="D88:H88"/>
    <mergeCell ref="J88:AF88"/>
    <mergeCell ref="AN89:AP89"/>
    <mergeCell ref="AG89:AM89"/>
    <mergeCell ref="D89:H89"/>
    <mergeCell ref="J89:AF89"/>
    <mergeCell ref="AN90:AP90"/>
    <mergeCell ref="AG90:AM90"/>
    <mergeCell ref="D90:H90"/>
    <mergeCell ref="J90:AF90"/>
    <mergeCell ref="AN85:AP85"/>
    <mergeCell ref="AG85:AM85"/>
    <mergeCell ref="F85:J85"/>
    <mergeCell ref="L85:AF85"/>
  </mergeCells>
  <hyperlinks>
    <hyperlink ref="K1:S1" location="C2" display="1) Rekapitulace stavby"/>
    <hyperlink ref="W1:AI1" location="C51" display="2) Rekapitulace objektů stavby a soupisů prací"/>
    <hyperlink ref="A54" location="'1011 - Hrubé česle'!C2" display="/"/>
    <hyperlink ref="A55" location="'1012 - Lapák písku'!C2" display="/"/>
    <hyperlink ref="A56" location="'1013 - Jímka pro odvodněn...'!C2" display="/"/>
    <hyperlink ref="A57" location="'1014 - Šachta pro obtokov...'!C2" display="/"/>
    <hyperlink ref="A58" location="'102 - DSO-01.2 Podzemní n...'!C2" display="/"/>
    <hyperlink ref="A59" location="'103 - DSO-01.3 Nadzemní o...'!C2" display="/"/>
    <hyperlink ref="A60" location="'104 - DSO-01.4 Stavební e...'!C2" display="/"/>
    <hyperlink ref="A61" location="'105 - DSO-01.5 Terénní úp...'!C2" display="/"/>
    <hyperlink ref="A62" location="'106 - DSO-01.6 Oplocení ČOV'!C2" display="/"/>
    <hyperlink ref="A63" location="'107 - DSO-01.7 Komunikace...'!C2" display="/"/>
    <hyperlink ref="A65" location="'1081 - Přípojka NN'!C2" display="/"/>
    <hyperlink ref="A66" location="'1082 - Přípojka NN - Obno...'!C2" display="/"/>
    <hyperlink ref="A67" location="'109 - DSO-01.9 Přípojka v...'!C2" display="/"/>
    <hyperlink ref="A68" location="'110 - DSO-01.10 Propojova...'!C2" display="/"/>
    <hyperlink ref="A69" location="'002 - SO 02 Účelová komun...'!C2" display="/"/>
    <hyperlink ref="A72" location="'3011 - Stoka A - Kanalizace'!C2" display="/"/>
    <hyperlink ref="A73" location="'3012 - Stoka A - Obnova p...'!C2" display="/"/>
    <hyperlink ref="A75" location="'3021 - Stoka A1 - Kanalizace'!C2" display="/"/>
    <hyperlink ref="A76" location="'3022 - Stoka A1 - Obnova ...'!C2" display="/"/>
    <hyperlink ref="A78" location="'3031 - Stoka A2 - Kanalizace'!C2" display="/"/>
    <hyperlink ref="A79" location="'3032 - Stoka A2 - Obnova ...'!C2" display="/"/>
    <hyperlink ref="A81" location="'3041 - Stoka A3 - Kanalizace'!C2" display="/"/>
    <hyperlink ref="A82" location="'3042 - Stoka A3 - Obnova ...'!C2" display="/"/>
    <hyperlink ref="A84" location="'3051 - Stoka A3-1 - Kanal...'!C2" display="/"/>
    <hyperlink ref="A85" location="'3052 - Stoka A3-1 - Obnov...'!C2" display="/"/>
    <hyperlink ref="A86" location="'306 - Stoka A4'!C2" display="/"/>
    <hyperlink ref="A87" location="'307 - Stoka A5'!C2" display="/"/>
    <hyperlink ref="A88" location="'004 - PS-01 Strojní techn...'!C2" display="/"/>
    <hyperlink ref="A89" location="'005 - PS-02, PS-03 Techno...'!C2" display="/"/>
    <hyperlink ref="A90" location="'006 - Vedlejší náklady'!C2" display="/"/>
    <hyperlink ref="A91" location="'007 - Ostatní náklady'!C2" display="/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66"/>
  <sheetViews>
    <sheetView showGridLines="0" workbookViewId="0">
      <pane ySplit="1" topLeftCell="A2" activePane="bottomLeft" state="frozen"/>
      <selection pane="bottomLeft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122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s="1" customFormat="1" ht="16.5" customHeight="1">
      <c r="B9" s="42"/>
      <c r="C9" s="43"/>
      <c r="D9" s="43"/>
      <c r="E9" s="379" t="s">
        <v>228</v>
      </c>
      <c r="F9" s="381"/>
      <c r="G9" s="381"/>
      <c r="H9" s="381"/>
      <c r="I9" s="114"/>
      <c r="J9" s="43"/>
      <c r="K9" s="46"/>
    </row>
    <row r="10" spans="1:70" s="1" customFormat="1" ht="15">
      <c r="B10" s="42"/>
      <c r="C10" s="43"/>
      <c r="D10" s="38" t="s">
        <v>229</v>
      </c>
      <c r="E10" s="43"/>
      <c r="F10" s="43"/>
      <c r="G10" s="43"/>
      <c r="H10" s="43"/>
      <c r="I10" s="114"/>
      <c r="J10" s="43"/>
      <c r="K10" s="46"/>
    </row>
    <row r="11" spans="1:70" s="1" customFormat="1" ht="36.950000000000003" customHeight="1">
      <c r="B11" s="42"/>
      <c r="C11" s="43"/>
      <c r="D11" s="43"/>
      <c r="E11" s="382" t="s">
        <v>1914</v>
      </c>
      <c r="F11" s="381"/>
      <c r="G11" s="381"/>
      <c r="H11" s="381"/>
      <c r="I11" s="114"/>
      <c r="J11" s="43"/>
      <c r="K11" s="46"/>
    </row>
    <row r="12" spans="1:70" s="1" customFormat="1">
      <c r="B12" s="42"/>
      <c r="C12" s="43"/>
      <c r="D12" s="43"/>
      <c r="E12" s="43"/>
      <c r="F12" s="43"/>
      <c r="G12" s="43"/>
      <c r="H12" s="43"/>
      <c r="I12" s="114"/>
      <c r="J12" s="43"/>
      <c r="K12" s="46"/>
    </row>
    <row r="13" spans="1:70" s="1" customFormat="1" ht="14.45" customHeight="1">
      <c r="B13" s="42"/>
      <c r="C13" s="43"/>
      <c r="D13" s="38" t="s">
        <v>22</v>
      </c>
      <c r="E13" s="43"/>
      <c r="F13" s="36" t="s">
        <v>123</v>
      </c>
      <c r="G13" s="43"/>
      <c r="H13" s="43"/>
      <c r="I13" s="115" t="s">
        <v>23</v>
      </c>
      <c r="J13" s="36" t="s">
        <v>5</v>
      </c>
      <c r="K13" s="46"/>
    </row>
    <row r="14" spans="1:70" s="1" customFormat="1" ht="14.45" customHeight="1">
      <c r="B14" s="42"/>
      <c r="C14" s="43"/>
      <c r="D14" s="38" t="s">
        <v>25</v>
      </c>
      <c r="E14" s="43"/>
      <c r="F14" s="36" t="s">
        <v>26</v>
      </c>
      <c r="G14" s="43"/>
      <c r="H14" s="43"/>
      <c r="I14" s="115" t="s">
        <v>27</v>
      </c>
      <c r="J14" s="116" t="str">
        <f>'Rekapitulace stavby'!AN8</f>
        <v>1.6.2017</v>
      </c>
      <c r="K14" s="46"/>
    </row>
    <row r="15" spans="1:70" s="1" customFormat="1" ht="10.9" customHeight="1">
      <c r="B15" s="42"/>
      <c r="C15" s="43"/>
      <c r="D15" s="43"/>
      <c r="E15" s="43"/>
      <c r="F15" s="43"/>
      <c r="G15" s="43"/>
      <c r="H15" s="43"/>
      <c r="I15" s="114"/>
      <c r="J15" s="43"/>
      <c r="K15" s="46"/>
    </row>
    <row r="16" spans="1:70" s="1" customFormat="1" ht="14.45" customHeight="1">
      <c r="B16" s="42"/>
      <c r="C16" s="43"/>
      <c r="D16" s="38" t="s">
        <v>31</v>
      </c>
      <c r="E16" s="43"/>
      <c r="F16" s="43"/>
      <c r="G16" s="43"/>
      <c r="H16" s="43"/>
      <c r="I16" s="115" t="s">
        <v>32</v>
      </c>
      <c r="J16" s="36" t="s">
        <v>33</v>
      </c>
      <c r="K16" s="46"/>
    </row>
    <row r="17" spans="2:11" s="1" customFormat="1" ht="18" customHeight="1">
      <c r="B17" s="42"/>
      <c r="C17" s="43"/>
      <c r="D17" s="43"/>
      <c r="E17" s="36" t="s">
        <v>34</v>
      </c>
      <c r="F17" s="43"/>
      <c r="G17" s="43"/>
      <c r="H17" s="43"/>
      <c r="I17" s="115" t="s">
        <v>35</v>
      </c>
      <c r="J17" s="36" t="s">
        <v>5</v>
      </c>
      <c r="K17" s="46"/>
    </row>
    <row r="18" spans="2:11" s="1" customFormat="1" ht="6.95" customHeight="1">
      <c r="B18" s="42"/>
      <c r="C18" s="43"/>
      <c r="D18" s="43"/>
      <c r="E18" s="43"/>
      <c r="F18" s="43"/>
      <c r="G18" s="43"/>
      <c r="H18" s="43"/>
      <c r="I18" s="114"/>
      <c r="J18" s="43"/>
      <c r="K18" s="46"/>
    </row>
    <row r="19" spans="2:11" s="1" customFormat="1" ht="14.45" customHeight="1">
      <c r="B19" s="42"/>
      <c r="C19" s="43"/>
      <c r="D19" s="38" t="s">
        <v>36</v>
      </c>
      <c r="E19" s="43"/>
      <c r="F19" s="43"/>
      <c r="G19" s="43"/>
      <c r="H19" s="43"/>
      <c r="I19" s="115" t="s">
        <v>32</v>
      </c>
      <c r="J19" s="36" t="str">
        <f>IF('Rekapitulace stavby'!AN13="Vyplň údaj","",IF('Rekapitulace stavby'!AN13="","",'Rekapitulace stavby'!AN13))</f>
        <v/>
      </c>
      <c r="K19" s="46"/>
    </row>
    <row r="20" spans="2:11" s="1" customFormat="1" ht="18" customHeight="1">
      <c r="B20" s="42"/>
      <c r="C20" s="43"/>
      <c r="D20" s="43"/>
      <c r="E20" s="36" t="str">
        <f>IF('Rekapitulace stavby'!E14="Vyplň údaj","",IF('Rekapitulace stavby'!E14="","",'Rekapitulace stavby'!E14))</f>
        <v/>
      </c>
      <c r="F20" s="43"/>
      <c r="G20" s="43"/>
      <c r="H20" s="43"/>
      <c r="I20" s="115" t="s">
        <v>35</v>
      </c>
      <c r="J20" s="36" t="str">
        <f>IF('Rekapitulace stavby'!AN14="Vyplň údaj","",IF('Rekapitulace stavby'!AN14="","",'Rekapitulace stavby'!AN14))</f>
        <v/>
      </c>
      <c r="K20" s="46"/>
    </row>
    <row r="21" spans="2:11" s="1" customFormat="1" ht="6.95" customHeight="1">
      <c r="B21" s="42"/>
      <c r="C21" s="43"/>
      <c r="D21" s="43"/>
      <c r="E21" s="43"/>
      <c r="F21" s="43"/>
      <c r="G21" s="43"/>
      <c r="H21" s="43"/>
      <c r="I21" s="114"/>
      <c r="J21" s="43"/>
      <c r="K21" s="46"/>
    </row>
    <row r="22" spans="2:11" s="1" customFormat="1" ht="14.45" customHeight="1">
      <c r="B22" s="42"/>
      <c r="C22" s="43"/>
      <c r="D22" s="38" t="s">
        <v>38</v>
      </c>
      <c r="E22" s="43"/>
      <c r="F22" s="43"/>
      <c r="G22" s="43"/>
      <c r="H22" s="43"/>
      <c r="I22" s="115" t="s">
        <v>32</v>
      </c>
      <c r="J22" s="36" t="s">
        <v>39</v>
      </c>
      <c r="K22" s="46"/>
    </row>
    <row r="23" spans="2:11" s="1" customFormat="1" ht="18" customHeight="1">
      <c r="B23" s="42"/>
      <c r="C23" s="43"/>
      <c r="D23" s="43"/>
      <c r="E23" s="36" t="s">
        <v>40</v>
      </c>
      <c r="F23" s="43"/>
      <c r="G23" s="43"/>
      <c r="H23" s="43"/>
      <c r="I23" s="115" t="s">
        <v>35</v>
      </c>
      <c r="J23" s="36" t="s">
        <v>5</v>
      </c>
      <c r="K23" s="46"/>
    </row>
    <row r="24" spans="2:11" s="1" customFormat="1" ht="6.95" customHeight="1">
      <c r="B24" s="42"/>
      <c r="C24" s="43"/>
      <c r="D24" s="43"/>
      <c r="E24" s="43"/>
      <c r="F24" s="43"/>
      <c r="G24" s="43"/>
      <c r="H24" s="43"/>
      <c r="I24" s="114"/>
      <c r="J24" s="43"/>
      <c r="K24" s="46"/>
    </row>
    <row r="25" spans="2:11" s="1" customFormat="1" ht="14.45" customHeight="1">
      <c r="B25" s="42"/>
      <c r="C25" s="43"/>
      <c r="D25" s="38" t="s">
        <v>42</v>
      </c>
      <c r="E25" s="43"/>
      <c r="F25" s="43"/>
      <c r="G25" s="43"/>
      <c r="H25" s="43"/>
      <c r="I25" s="114"/>
      <c r="J25" s="43"/>
      <c r="K25" s="46"/>
    </row>
    <row r="26" spans="2:11" s="7" customFormat="1" ht="85.5" customHeight="1">
      <c r="B26" s="117"/>
      <c r="C26" s="118"/>
      <c r="D26" s="118"/>
      <c r="E26" s="383" t="s">
        <v>1915</v>
      </c>
      <c r="F26" s="383"/>
      <c r="G26" s="383"/>
      <c r="H26" s="383"/>
      <c r="I26" s="119"/>
      <c r="J26" s="118"/>
      <c r="K26" s="120"/>
    </row>
    <row r="27" spans="2:11" s="1" customFormat="1" ht="6.95" customHeight="1">
      <c r="B27" s="42"/>
      <c r="C27" s="43"/>
      <c r="D27" s="43"/>
      <c r="E27" s="43"/>
      <c r="F27" s="43"/>
      <c r="G27" s="43"/>
      <c r="H27" s="43"/>
      <c r="I27" s="114"/>
      <c r="J27" s="43"/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25.35" customHeight="1">
      <c r="B29" s="42"/>
      <c r="C29" s="43"/>
      <c r="D29" s="123" t="s">
        <v>43</v>
      </c>
      <c r="E29" s="43"/>
      <c r="F29" s="43"/>
      <c r="G29" s="43"/>
      <c r="H29" s="43"/>
      <c r="I29" s="114"/>
      <c r="J29" s="124">
        <f>ROUND(J86,2)</f>
        <v>0</v>
      </c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14.45" customHeight="1">
      <c r="B31" s="42"/>
      <c r="C31" s="43"/>
      <c r="D31" s="43"/>
      <c r="E31" s="43"/>
      <c r="F31" s="47" t="s">
        <v>45</v>
      </c>
      <c r="G31" s="43"/>
      <c r="H31" s="43"/>
      <c r="I31" s="125" t="s">
        <v>44</v>
      </c>
      <c r="J31" s="47" t="s">
        <v>46</v>
      </c>
      <c r="K31" s="46"/>
    </row>
    <row r="32" spans="2:11" s="1" customFormat="1" ht="14.45" customHeight="1">
      <c r="B32" s="42"/>
      <c r="C32" s="43"/>
      <c r="D32" s="50" t="s">
        <v>47</v>
      </c>
      <c r="E32" s="50" t="s">
        <v>48</v>
      </c>
      <c r="F32" s="126">
        <f>ROUND(SUM(BE86:BE165), 2)</f>
        <v>0</v>
      </c>
      <c r="G32" s="43"/>
      <c r="H32" s="43"/>
      <c r="I32" s="127">
        <v>0.21</v>
      </c>
      <c r="J32" s="126">
        <f>ROUND(ROUND((SUM(BE86:BE165)), 2)*I32, 2)</f>
        <v>0</v>
      </c>
      <c r="K32" s="46"/>
    </row>
    <row r="33" spans="2:11" s="1" customFormat="1" ht="14.45" customHeight="1">
      <c r="B33" s="42"/>
      <c r="C33" s="43"/>
      <c r="D33" s="43"/>
      <c r="E33" s="50" t="s">
        <v>49</v>
      </c>
      <c r="F33" s="126">
        <f>ROUND(SUM(BF86:BF165), 2)</f>
        <v>0</v>
      </c>
      <c r="G33" s="43"/>
      <c r="H33" s="43"/>
      <c r="I33" s="127">
        <v>0.15</v>
      </c>
      <c r="J33" s="126">
        <f>ROUND(ROUND((SUM(BF86:BF165)), 2)*I33, 2)</f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50</v>
      </c>
      <c r="F34" s="126">
        <f>ROUND(SUM(BG86:BG165), 2)</f>
        <v>0</v>
      </c>
      <c r="G34" s="43"/>
      <c r="H34" s="43"/>
      <c r="I34" s="127">
        <v>0.21</v>
      </c>
      <c r="J34" s="126">
        <v>0</v>
      </c>
      <c r="K34" s="46"/>
    </row>
    <row r="35" spans="2:11" s="1" customFormat="1" ht="14.45" hidden="1" customHeight="1">
      <c r="B35" s="42"/>
      <c r="C35" s="43"/>
      <c r="D35" s="43"/>
      <c r="E35" s="50" t="s">
        <v>51</v>
      </c>
      <c r="F35" s="126">
        <f>ROUND(SUM(BH86:BH165), 2)</f>
        <v>0</v>
      </c>
      <c r="G35" s="43"/>
      <c r="H35" s="43"/>
      <c r="I35" s="127">
        <v>0.15</v>
      </c>
      <c r="J35" s="126"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52</v>
      </c>
      <c r="F36" s="126">
        <f>ROUND(SUM(BI86:BI165), 2)</f>
        <v>0</v>
      </c>
      <c r="G36" s="43"/>
      <c r="H36" s="43"/>
      <c r="I36" s="127">
        <v>0</v>
      </c>
      <c r="J36" s="126">
        <v>0</v>
      </c>
      <c r="K36" s="46"/>
    </row>
    <row r="37" spans="2:11" s="1" customFormat="1" ht="6.95" customHeight="1">
      <c r="B37" s="42"/>
      <c r="C37" s="43"/>
      <c r="D37" s="43"/>
      <c r="E37" s="43"/>
      <c r="F37" s="43"/>
      <c r="G37" s="43"/>
      <c r="H37" s="43"/>
      <c r="I37" s="114"/>
      <c r="J37" s="43"/>
      <c r="K37" s="46"/>
    </row>
    <row r="38" spans="2:11" s="1" customFormat="1" ht="25.35" customHeight="1">
      <c r="B38" s="42"/>
      <c r="C38" s="128"/>
      <c r="D38" s="129" t="s">
        <v>53</v>
      </c>
      <c r="E38" s="72"/>
      <c r="F38" s="72"/>
      <c r="G38" s="130" t="s">
        <v>54</v>
      </c>
      <c r="H38" s="131" t="s">
        <v>55</v>
      </c>
      <c r="I38" s="132"/>
      <c r="J38" s="133">
        <f>SUM(J29:J36)</f>
        <v>0</v>
      </c>
      <c r="K38" s="134"/>
    </row>
    <row r="39" spans="2:11" s="1" customFormat="1" ht="14.45" customHeight="1">
      <c r="B39" s="57"/>
      <c r="C39" s="58"/>
      <c r="D39" s="58"/>
      <c r="E39" s="58"/>
      <c r="F39" s="58"/>
      <c r="G39" s="58"/>
      <c r="H39" s="58"/>
      <c r="I39" s="135"/>
      <c r="J39" s="58"/>
      <c r="K39" s="59"/>
    </row>
    <row r="43" spans="2:11" s="1" customFormat="1" ht="6.95" customHeight="1">
      <c r="B43" s="60"/>
      <c r="C43" s="61"/>
      <c r="D43" s="61"/>
      <c r="E43" s="61"/>
      <c r="F43" s="61"/>
      <c r="G43" s="61"/>
      <c r="H43" s="61"/>
      <c r="I43" s="136"/>
      <c r="J43" s="61"/>
      <c r="K43" s="137"/>
    </row>
    <row r="44" spans="2:11" s="1" customFormat="1" ht="36.950000000000003" customHeight="1">
      <c r="B44" s="42"/>
      <c r="C44" s="31" t="s">
        <v>234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6.95" customHeight="1">
      <c r="B45" s="42"/>
      <c r="C45" s="43"/>
      <c r="D45" s="43"/>
      <c r="E45" s="43"/>
      <c r="F45" s="43"/>
      <c r="G45" s="43"/>
      <c r="H45" s="43"/>
      <c r="I45" s="114"/>
      <c r="J45" s="43"/>
      <c r="K45" s="46"/>
    </row>
    <row r="46" spans="2:11" s="1" customFormat="1" ht="14.45" customHeight="1">
      <c r="B46" s="42"/>
      <c r="C46" s="38" t="s">
        <v>19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6.5" customHeight="1">
      <c r="B47" s="42"/>
      <c r="C47" s="43"/>
      <c r="D47" s="43"/>
      <c r="E47" s="379" t="str">
        <f>E7</f>
        <v>Tehov - Odkanalizování a čištění vod</v>
      </c>
      <c r="F47" s="380"/>
      <c r="G47" s="380"/>
      <c r="H47" s="380"/>
      <c r="I47" s="114"/>
      <c r="J47" s="43"/>
      <c r="K47" s="46"/>
    </row>
    <row r="48" spans="2:11" ht="15">
      <c r="B48" s="29"/>
      <c r="C48" s="38" t="s">
        <v>227</v>
      </c>
      <c r="D48" s="30"/>
      <c r="E48" s="30"/>
      <c r="F48" s="30"/>
      <c r="G48" s="30"/>
      <c r="H48" s="30"/>
      <c r="I48" s="113"/>
      <c r="J48" s="30"/>
      <c r="K48" s="32"/>
    </row>
    <row r="49" spans="2:47" s="1" customFormat="1" ht="16.5" customHeight="1">
      <c r="B49" s="42"/>
      <c r="C49" s="43"/>
      <c r="D49" s="43"/>
      <c r="E49" s="379" t="s">
        <v>228</v>
      </c>
      <c r="F49" s="381"/>
      <c r="G49" s="381"/>
      <c r="H49" s="381"/>
      <c r="I49" s="114"/>
      <c r="J49" s="43"/>
      <c r="K49" s="46"/>
    </row>
    <row r="50" spans="2:47" s="1" customFormat="1" ht="14.45" customHeight="1">
      <c r="B50" s="42"/>
      <c r="C50" s="38" t="s">
        <v>229</v>
      </c>
      <c r="D50" s="43"/>
      <c r="E50" s="43"/>
      <c r="F50" s="43"/>
      <c r="G50" s="43"/>
      <c r="H50" s="43"/>
      <c r="I50" s="114"/>
      <c r="J50" s="43"/>
      <c r="K50" s="46"/>
    </row>
    <row r="51" spans="2:47" s="1" customFormat="1" ht="17.25" customHeight="1">
      <c r="B51" s="42"/>
      <c r="C51" s="43"/>
      <c r="D51" s="43"/>
      <c r="E51" s="382" t="str">
        <f>E11</f>
        <v>106 - DSO-01.6 Oplocení ČOV</v>
      </c>
      <c r="F51" s="381"/>
      <c r="G51" s="381"/>
      <c r="H51" s="381"/>
      <c r="I51" s="114"/>
      <c r="J51" s="43"/>
      <c r="K51" s="46"/>
    </row>
    <row r="52" spans="2:47" s="1" customFormat="1" ht="6.95" customHeight="1">
      <c r="B52" s="42"/>
      <c r="C52" s="43"/>
      <c r="D52" s="43"/>
      <c r="E52" s="43"/>
      <c r="F52" s="43"/>
      <c r="G52" s="43"/>
      <c r="H52" s="43"/>
      <c r="I52" s="114"/>
      <c r="J52" s="43"/>
      <c r="K52" s="46"/>
    </row>
    <row r="53" spans="2:47" s="1" customFormat="1" ht="18" customHeight="1">
      <c r="B53" s="42"/>
      <c r="C53" s="38" t="s">
        <v>25</v>
      </c>
      <c r="D53" s="43"/>
      <c r="E53" s="43"/>
      <c r="F53" s="36" t="str">
        <f>F14</f>
        <v>Tehov</v>
      </c>
      <c r="G53" s="43"/>
      <c r="H53" s="43"/>
      <c r="I53" s="115" t="s">
        <v>27</v>
      </c>
      <c r="J53" s="116" t="str">
        <f>IF(J14="","",J14)</f>
        <v>1.6.2017</v>
      </c>
      <c r="K53" s="46"/>
    </row>
    <row r="54" spans="2:47" s="1" customFormat="1" ht="6.95" customHeight="1">
      <c r="B54" s="42"/>
      <c r="C54" s="43"/>
      <c r="D54" s="43"/>
      <c r="E54" s="43"/>
      <c r="F54" s="43"/>
      <c r="G54" s="43"/>
      <c r="H54" s="43"/>
      <c r="I54" s="114"/>
      <c r="J54" s="43"/>
      <c r="K54" s="46"/>
    </row>
    <row r="55" spans="2:47" s="1" customFormat="1" ht="15">
      <c r="B55" s="42"/>
      <c r="C55" s="38" t="s">
        <v>31</v>
      </c>
      <c r="D55" s="43"/>
      <c r="E55" s="43"/>
      <c r="F55" s="36" t="str">
        <f>E17</f>
        <v>Obec Tehov</v>
      </c>
      <c r="G55" s="43"/>
      <c r="H55" s="43"/>
      <c r="I55" s="115" t="s">
        <v>38</v>
      </c>
      <c r="J55" s="383" t="str">
        <f>E23</f>
        <v>Ing. Pavel Douša</v>
      </c>
      <c r="K55" s="46"/>
    </row>
    <row r="56" spans="2:47" s="1" customFormat="1" ht="14.45" customHeight="1">
      <c r="B56" s="42"/>
      <c r="C56" s="38" t="s">
        <v>36</v>
      </c>
      <c r="D56" s="43"/>
      <c r="E56" s="43"/>
      <c r="F56" s="36" t="str">
        <f>IF(E20="","",E20)</f>
        <v/>
      </c>
      <c r="G56" s="43"/>
      <c r="H56" s="43"/>
      <c r="I56" s="114"/>
      <c r="J56" s="384"/>
      <c r="K56" s="46"/>
    </row>
    <row r="57" spans="2:47" s="1" customFormat="1" ht="10.35" customHeight="1">
      <c r="B57" s="42"/>
      <c r="C57" s="43"/>
      <c r="D57" s="43"/>
      <c r="E57" s="43"/>
      <c r="F57" s="43"/>
      <c r="G57" s="43"/>
      <c r="H57" s="43"/>
      <c r="I57" s="114"/>
      <c r="J57" s="43"/>
      <c r="K57" s="46"/>
    </row>
    <row r="58" spans="2:47" s="1" customFormat="1" ht="29.25" customHeight="1">
      <c r="B58" s="42"/>
      <c r="C58" s="138" t="s">
        <v>235</v>
      </c>
      <c r="D58" s="128"/>
      <c r="E58" s="128"/>
      <c r="F58" s="128"/>
      <c r="G58" s="128"/>
      <c r="H58" s="128"/>
      <c r="I58" s="139"/>
      <c r="J58" s="140" t="s">
        <v>236</v>
      </c>
      <c r="K58" s="141"/>
    </row>
    <row r="59" spans="2:47" s="1" customFormat="1" ht="10.3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29.25" customHeight="1">
      <c r="B60" s="42"/>
      <c r="C60" s="142" t="s">
        <v>237</v>
      </c>
      <c r="D60" s="43"/>
      <c r="E60" s="43"/>
      <c r="F60" s="43"/>
      <c r="G60" s="43"/>
      <c r="H60" s="43"/>
      <c r="I60" s="114"/>
      <c r="J60" s="124">
        <f>J86</f>
        <v>0</v>
      </c>
      <c r="K60" s="46"/>
      <c r="AU60" s="25" t="s">
        <v>238</v>
      </c>
    </row>
    <row r="61" spans="2:47" s="8" customFormat="1" ht="24.95" customHeight="1">
      <c r="B61" s="143"/>
      <c r="C61" s="144"/>
      <c r="D61" s="145" t="s">
        <v>239</v>
      </c>
      <c r="E61" s="146"/>
      <c r="F61" s="146"/>
      <c r="G61" s="146"/>
      <c r="H61" s="146"/>
      <c r="I61" s="147"/>
      <c r="J61" s="148">
        <f>J87</f>
        <v>0</v>
      </c>
      <c r="K61" s="149"/>
    </row>
    <row r="62" spans="2:47" s="9" customFormat="1" ht="19.899999999999999" customHeight="1">
      <c r="B62" s="150"/>
      <c r="C62" s="151"/>
      <c r="D62" s="152" t="s">
        <v>1552</v>
      </c>
      <c r="E62" s="153"/>
      <c r="F62" s="153"/>
      <c r="G62" s="153"/>
      <c r="H62" s="153"/>
      <c r="I62" s="154"/>
      <c r="J62" s="155">
        <f>J88</f>
        <v>0</v>
      </c>
      <c r="K62" s="156"/>
    </row>
    <row r="63" spans="2:47" s="9" customFormat="1" ht="19.899999999999999" customHeight="1">
      <c r="B63" s="150"/>
      <c r="C63" s="151"/>
      <c r="D63" s="152" t="s">
        <v>241</v>
      </c>
      <c r="E63" s="153"/>
      <c r="F63" s="153"/>
      <c r="G63" s="153"/>
      <c r="H63" s="153"/>
      <c r="I63" s="154"/>
      <c r="J63" s="155">
        <f>J114</f>
        <v>0</v>
      </c>
      <c r="K63" s="156"/>
    </row>
    <row r="64" spans="2:47" s="9" customFormat="1" ht="19.899999999999999" customHeight="1">
      <c r="B64" s="150"/>
      <c r="C64" s="151"/>
      <c r="D64" s="152" t="s">
        <v>245</v>
      </c>
      <c r="E64" s="153"/>
      <c r="F64" s="153"/>
      <c r="G64" s="153"/>
      <c r="H64" s="153"/>
      <c r="I64" s="154"/>
      <c r="J64" s="155">
        <f>J164</f>
        <v>0</v>
      </c>
      <c r="K64" s="156"/>
    </row>
    <row r="65" spans="2:12" s="1" customFormat="1" ht="21.75" customHeight="1">
      <c r="B65" s="42"/>
      <c r="C65" s="43"/>
      <c r="D65" s="43"/>
      <c r="E65" s="43"/>
      <c r="F65" s="43"/>
      <c r="G65" s="43"/>
      <c r="H65" s="43"/>
      <c r="I65" s="114"/>
      <c r="J65" s="43"/>
      <c r="K65" s="46"/>
    </row>
    <row r="66" spans="2:12" s="1" customFormat="1" ht="6.95" customHeight="1">
      <c r="B66" s="57"/>
      <c r="C66" s="58"/>
      <c r="D66" s="58"/>
      <c r="E66" s="58"/>
      <c r="F66" s="58"/>
      <c r="G66" s="58"/>
      <c r="H66" s="58"/>
      <c r="I66" s="135"/>
      <c r="J66" s="58"/>
      <c r="K66" s="59"/>
    </row>
    <row r="70" spans="2:12" s="1" customFormat="1" ht="6.95" customHeight="1">
      <c r="B70" s="60"/>
      <c r="C70" s="61"/>
      <c r="D70" s="61"/>
      <c r="E70" s="61"/>
      <c r="F70" s="61"/>
      <c r="G70" s="61"/>
      <c r="H70" s="61"/>
      <c r="I70" s="136"/>
      <c r="J70" s="61"/>
      <c r="K70" s="61"/>
      <c r="L70" s="42"/>
    </row>
    <row r="71" spans="2:12" s="1" customFormat="1" ht="36.950000000000003" customHeight="1">
      <c r="B71" s="42"/>
      <c r="C71" s="62" t="s">
        <v>248</v>
      </c>
      <c r="L71" s="42"/>
    </row>
    <row r="72" spans="2:12" s="1" customFormat="1" ht="6.95" customHeight="1">
      <c r="B72" s="42"/>
      <c r="L72" s="42"/>
    </row>
    <row r="73" spans="2:12" s="1" customFormat="1" ht="14.45" customHeight="1">
      <c r="B73" s="42"/>
      <c r="C73" s="64" t="s">
        <v>19</v>
      </c>
      <c r="L73" s="42"/>
    </row>
    <row r="74" spans="2:12" s="1" customFormat="1" ht="16.5" customHeight="1">
      <c r="B74" s="42"/>
      <c r="E74" s="374" t="str">
        <f>E7</f>
        <v>Tehov - Odkanalizování a čištění vod</v>
      </c>
      <c r="F74" s="375"/>
      <c r="G74" s="375"/>
      <c r="H74" s="375"/>
      <c r="L74" s="42"/>
    </row>
    <row r="75" spans="2:12" ht="15">
      <c r="B75" s="29"/>
      <c r="C75" s="64" t="s">
        <v>227</v>
      </c>
      <c r="L75" s="29"/>
    </row>
    <row r="76" spans="2:12" s="1" customFormat="1" ht="16.5" customHeight="1">
      <c r="B76" s="42"/>
      <c r="E76" s="374" t="s">
        <v>228</v>
      </c>
      <c r="F76" s="377"/>
      <c r="G76" s="377"/>
      <c r="H76" s="377"/>
      <c r="L76" s="42"/>
    </row>
    <row r="77" spans="2:12" s="1" customFormat="1" ht="14.45" customHeight="1">
      <c r="B77" s="42"/>
      <c r="C77" s="64" t="s">
        <v>229</v>
      </c>
      <c r="L77" s="42"/>
    </row>
    <row r="78" spans="2:12" s="1" customFormat="1" ht="17.25" customHeight="1">
      <c r="B78" s="42"/>
      <c r="E78" s="349" t="str">
        <f>E11</f>
        <v>106 - DSO-01.6 Oplocení ČOV</v>
      </c>
      <c r="F78" s="377"/>
      <c r="G78" s="377"/>
      <c r="H78" s="377"/>
      <c r="L78" s="42"/>
    </row>
    <row r="79" spans="2:12" s="1" customFormat="1" ht="6.95" customHeight="1">
      <c r="B79" s="42"/>
      <c r="L79" s="42"/>
    </row>
    <row r="80" spans="2:12" s="1" customFormat="1" ht="18" customHeight="1">
      <c r="B80" s="42"/>
      <c r="C80" s="64" t="s">
        <v>25</v>
      </c>
      <c r="F80" s="157" t="str">
        <f>F14</f>
        <v>Tehov</v>
      </c>
      <c r="I80" s="158" t="s">
        <v>27</v>
      </c>
      <c r="J80" s="68" t="str">
        <f>IF(J14="","",J14)</f>
        <v>1.6.2017</v>
      </c>
      <c r="L80" s="42"/>
    </row>
    <row r="81" spans="2:65" s="1" customFormat="1" ht="6.95" customHeight="1">
      <c r="B81" s="42"/>
      <c r="L81" s="42"/>
    </row>
    <row r="82" spans="2:65" s="1" customFormat="1" ht="15">
      <c r="B82" s="42"/>
      <c r="C82" s="64" t="s">
        <v>31</v>
      </c>
      <c r="F82" s="157" t="str">
        <f>E17</f>
        <v>Obec Tehov</v>
      </c>
      <c r="I82" s="158" t="s">
        <v>38</v>
      </c>
      <c r="J82" s="157" t="str">
        <f>E23</f>
        <v>Ing. Pavel Douša</v>
      </c>
      <c r="L82" s="42"/>
    </row>
    <row r="83" spans="2:65" s="1" customFormat="1" ht="14.45" customHeight="1">
      <c r="B83" s="42"/>
      <c r="C83" s="64" t="s">
        <v>36</v>
      </c>
      <c r="F83" s="157" t="str">
        <f>IF(E20="","",E20)</f>
        <v/>
      </c>
      <c r="L83" s="42"/>
    </row>
    <row r="84" spans="2:65" s="1" customFormat="1" ht="10.35" customHeight="1">
      <c r="B84" s="42"/>
      <c r="L84" s="42"/>
    </row>
    <row r="85" spans="2:65" s="10" customFormat="1" ht="29.25" customHeight="1">
      <c r="B85" s="159"/>
      <c r="C85" s="160" t="s">
        <v>249</v>
      </c>
      <c r="D85" s="161" t="s">
        <v>62</v>
      </c>
      <c r="E85" s="161" t="s">
        <v>58</v>
      </c>
      <c r="F85" s="161" t="s">
        <v>250</v>
      </c>
      <c r="G85" s="161" t="s">
        <v>251</v>
      </c>
      <c r="H85" s="161" t="s">
        <v>252</v>
      </c>
      <c r="I85" s="162" t="s">
        <v>253</v>
      </c>
      <c r="J85" s="161" t="s">
        <v>236</v>
      </c>
      <c r="K85" s="163" t="s">
        <v>254</v>
      </c>
      <c r="L85" s="159"/>
      <c r="M85" s="74" t="s">
        <v>255</v>
      </c>
      <c r="N85" s="75" t="s">
        <v>47</v>
      </c>
      <c r="O85" s="75" t="s">
        <v>256</v>
      </c>
      <c r="P85" s="75" t="s">
        <v>257</v>
      </c>
      <c r="Q85" s="75" t="s">
        <v>258</v>
      </c>
      <c r="R85" s="75" t="s">
        <v>259</v>
      </c>
      <c r="S85" s="75" t="s">
        <v>260</v>
      </c>
      <c r="T85" s="76" t="s">
        <v>261</v>
      </c>
    </row>
    <row r="86" spans="2:65" s="1" customFormat="1" ht="29.25" customHeight="1">
      <c r="B86" s="42"/>
      <c r="C86" s="78" t="s">
        <v>237</v>
      </c>
      <c r="J86" s="164">
        <f>BK86</f>
        <v>0</v>
      </c>
      <c r="L86" s="42"/>
      <c r="M86" s="77"/>
      <c r="N86" s="69"/>
      <c r="O86" s="69"/>
      <c r="P86" s="165">
        <f>P87</f>
        <v>0</v>
      </c>
      <c r="Q86" s="69"/>
      <c r="R86" s="165">
        <f>R87</f>
        <v>8.6661394200000021</v>
      </c>
      <c r="S86" s="69"/>
      <c r="T86" s="166">
        <f>T87</f>
        <v>0</v>
      </c>
      <c r="AT86" s="25" t="s">
        <v>76</v>
      </c>
      <c r="AU86" s="25" t="s">
        <v>238</v>
      </c>
      <c r="BK86" s="167">
        <f>BK87</f>
        <v>0</v>
      </c>
    </row>
    <row r="87" spans="2:65" s="11" customFormat="1" ht="37.35" customHeight="1">
      <c r="B87" s="168"/>
      <c r="D87" s="169" t="s">
        <v>76</v>
      </c>
      <c r="E87" s="170" t="s">
        <v>262</v>
      </c>
      <c r="F87" s="170" t="s">
        <v>263</v>
      </c>
      <c r="I87" s="171"/>
      <c r="J87" s="172">
        <f>BK87</f>
        <v>0</v>
      </c>
      <c r="L87" s="168"/>
      <c r="M87" s="173"/>
      <c r="N87" s="174"/>
      <c r="O87" s="174"/>
      <c r="P87" s="175">
        <f>P88+P114+P164</f>
        <v>0</v>
      </c>
      <c r="Q87" s="174"/>
      <c r="R87" s="175">
        <f>R88+R114+R164</f>
        <v>8.6661394200000021</v>
      </c>
      <c r="S87" s="174"/>
      <c r="T87" s="176">
        <f>T88+T114+T164</f>
        <v>0</v>
      </c>
      <c r="AR87" s="169" t="s">
        <v>24</v>
      </c>
      <c r="AT87" s="177" t="s">
        <v>76</v>
      </c>
      <c r="AU87" s="177" t="s">
        <v>77</v>
      </c>
      <c r="AY87" s="169" t="s">
        <v>264</v>
      </c>
      <c r="BK87" s="178">
        <f>BK88+BK114+BK164</f>
        <v>0</v>
      </c>
    </row>
    <row r="88" spans="2:65" s="11" customFormat="1" ht="19.899999999999999" customHeight="1">
      <c r="B88" s="168"/>
      <c r="D88" s="169" t="s">
        <v>76</v>
      </c>
      <c r="E88" s="179" t="s">
        <v>24</v>
      </c>
      <c r="F88" s="179" t="s">
        <v>1558</v>
      </c>
      <c r="I88" s="171"/>
      <c r="J88" s="180">
        <f>BK88</f>
        <v>0</v>
      </c>
      <c r="L88" s="168"/>
      <c r="M88" s="173"/>
      <c r="N88" s="174"/>
      <c r="O88" s="174"/>
      <c r="P88" s="175">
        <f>SUM(P89:P113)</f>
        <v>0</v>
      </c>
      <c r="Q88" s="174"/>
      <c r="R88" s="175">
        <f>SUM(R89:R113)</f>
        <v>0</v>
      </c>
      <c r="S88" s="174"/>
      <c r="T88" s="176">
        <f>SUM(T89:T113)</f>
        <v>0</v>
      </c>
      <c r="AR88" s="169" t="s">
        <v>24</v>
      </c>
      <c r="AT88" s="177" t="s">
        <v>76</v>
      </c>
      <c r="AU88" s="177" t="s">
        <v>24</v>
      </c>
      <c r="AY88" s="169" t="s">
        <v>264</v>
      </c>
      <c r="BK88" s="178">
        <f>SUM(BK89:BK113)</f>
        <v>0</v>
      </c>
    </row>
    <row r="89" spans="2:65" s="1" customFormat="1" ht="16.5" customHeight="1">
      <c r="B89" s="181"/>
      <c r="C89" s="182" t="s">
        <v>24</v>
      </c>
      <c r="D89" s="182" t="s">
        <v>266</v>
      </c>
      <c r="E89" s="183" t="s">
        <v>1916</v>
      </c>
      <c r="F89" s="184" t="s">
        <v>1917</v>
      </c>
      <c r="G89" s="185" t="s">
        <v>308</v>
      </c>
      <c r="H89" s="186">
        <v>21.6</v>
      </c>
      <c r="I89" s="187"/>
      <c r="J89" s="188">
        <f>ROUND(I89*H89,2)</f>
        <v>0</v>
      </c>
      <c r="K89" s="184" t="s">
        <v>278</v>
      </c>
      <c r="L89" s="42"/>
      <c r="M89" s="189" t="s">
        <v>5</v>
      </c>
      <c r="N89" s="190" t="s">
        <v>48</v>
      </c>
      <c r="O89" s="43"/>
      <c r="P89" s="191">
        <f>O89*H89</f>
        <v>0</v>
      </c>
      <c r="Q89" s="191">
        <v>0</v>
      </c>
      <c r="R89" s="191">
        <f>Q89*H89</f>
        <v>0</v>
      </c>
      <c r="S89" s="191">
        <v>0</v>
      </c>
      <c r="T89" s="192">
        <f>S89*H89</f>
        <v>0</v>
      </c>
      <c r="AR89" s="25" t="s">
        <v>270</v>
      </c>
      <c r="AT89" s="25" t="s">
        <v>266</v>
      </c>
      <c r="AU89" s="25" t="s">
        <v>85</v>
      </c>
      <c r="AY89" s="25" t="s">
        <v>264</v>
      </c>
      <c r="BE89" s="193">
        <f>IF(N89="základní",J89,0)</f>
        <v>0</v>
      </c>
      <c r="BF89" s="193">
        <f>IF(N89="snížená",J89,0)</f>
        <v>0</v>
      </c>
      <c r="BG89" s="193">
        <f>IF(N89="zákl. přenesená",J89,0)</f>
        <v>0</v>
      </c>
      <c r="BH89" s="193">
        <f>IF(N89="sníž. přenesená",J89,0)</f>
        <v>0</v>
      </c>
      <c r="BI89" s="193">
        <f>IF(N89="nulová",J89,0)</f>
        <v>0</v>
      </c>
      <c r="BJ89" s="25" t="s">
        <v>24</v>
      </c>
      <c r="BK89" s="193">
        <f>ROUND(I89*H89,2)</f>
        <v>0</v>
      </c>
      <c r="BL89" s="25" t="s">
        <v>270</v>
      </c>
      <c r="BM89" s="25" t="s">
        <v>1918</v>
      </c>
    </row>
    <row r="90" spans="2:65" s="12" customFormat="1">
      <c r="B90" s="194"/>
      <c r="D90" s="195" t="s">
        <v>272</v>
      </c>
      <c r="E90" s="196" t="s">
        <v>5</v>
      </c>
      <c r="F90" s="197" t="s">
        <v>1919</v>
      </c>
      <c r="H90" s="196" t="s">
        <v>5</v>
      </c>
      <c r="I90" s="198"/>
      <c r="L90" s="194"/>
      <c r="M90" s="199"/>
      <c r="N90" s="200"/>
      <c r="O90" s="200"/>
      <c r="P90" s="200"/>
      <c r="Q90" s="200"/>
      <c r="R90" s="200"/>
      <c r="S90" s="200"/>
      <c r="T90" s="201"/>
      <c r="AT90" s="196" t="s">
        <v>272</v>
      </c>
      <c r="AU90" s="196" t="s">
        <v>85</v>
      </c>
      <c r="AV90" s="12" t="s">
        <v>24</v>
      </c>
      <c r="AW90" s="12" t="s">
        <v>41</v>
      </c>
      <c r="AX90" s="12" t="s">
        <v>77</v>
      </c>
      <c r="AY90" s="196" t="s">
        <v>264</v>
      </c>
    </row>
    <row r="91" spans="2:65" s="13" customFormat="1">
      <c r="B91" s="202"/>
      <c r="D91" s="195" t="s">
        <v>272</v>
      </c>
      <c r="E91" s="203" t="s">
        <v>5</v>
      </c>
      <c r="F91" s="204" t="s">
        <v>1920</v>
      </c>
      <c r="H91" s="205">
        <v>21.6</v>
      </c>
      <c r="I91" s="206"/>
      <c r="L91" s="202"/>
      <c r="M91" s="207"/>
      <c r="N91" s="208"/>
      <c r="O91" s="208"/>
      <c r="P91" s="208"/>
      <c r="Q91" s="208"/>
      <c r="R91" s="208"/>
      <c r="S91" s="208"/>
      <c r="T91" s="209"/>
      <c r="AT91" s="203" t="s">
        <v>272</v>
      </c>
      <c r="AU91" s="203" t="s">
        <v>85</v>
      </c>
      <c r="AV91" s="13" t="s">
        <v>85</v>
      </c>
      <c r="AW91" s="13" t="s">
        <v>41</v>
      </c>
      <c r="AX91" s="13" t="s">
        <v>24</v>
      </c>
      <c r="AY91" s="203" t="s">
        <v>264</v>
      </c>
    </row>
    <row r="92" spans="2:65" s="1" customFormat="1" ht="38.25" customHeight="1">
      <c r="B92" s="181"/>
      <c r="C92" s="182" t="s">
        <v>85</v>
      </c>
      <c r="D92" s="182" t="s">
        <v>266</v>
      </c>
      <c r="E92" s="183" t="s">
        <v>1921</v>
      </c>
      <c r="F92" s="184" t="s">
        <v>1922</v>
      </c>
      <c r="G92" s="185" t="s">
        <v>269</v>
      </c>
      <c r="H92" s="186">
        <v>0.6</v>
      </c>
      <c r="I92" s="187"/>
      <c r="J92" s="188">
        <f>ROUND(I92*H92,2)</f>
        <v>0</v>
      </c>
      <c r="K92" s="184" t="s">
        <v>278</v>
      </c>
      <c r="L92" s="42"/>
      <c r="M92" s="189" t="s">
        <v>5</v>
      </c>
      <c r="N92" s="190" t="s">
        <v>48</v>
      </c>
      <c r="O92" s="43"/>
      <c r="P92" s="191">
        <f>O92*H92</f>
        <v>0</v>
      </c>
      <c r="Q92" s="191">
        <v>0</v>
      </c>
      <c r="R92" s="191">
        <f>Q92*H92</f>
        <v>0</v>
      </c>
      <c r="S92" s="191">
        <v>0</v>
      </c>
      <c r="T92" s="192">
        <f>S92*H92</f>
        <v>0</v>
      </c>
      <c r="AR92" s="25" t="s">
        <v>270</v>
      </c>
      <c r="AT92" s="25" t="s">
        <v>266</v>
      </c>
      <c r="AU92" s="25" t="s">
        <v>85</v>
      </c>
      <c r="AY92" s="25" t="s">
        <v>264</v>
      </c>
      <c r="BE92" s="193">
        <f>IF(N92="základní",J92,0)</f>
        <v>0</v>
      </c>
      <c r="BF92" s="193">
        <f>IF(N92="snížená",J92,0)</f>
        <v>0</v>
      </c>
      <c r="BG92" s="193">
        <f>IF(N92="zákl. přenesená",J92,0)</f>
        <v>0</v>
      </c>
      <c r="BH92" s="193">
        <f>IF(N92="sníž. přenesená",J92,0)</f>
        <v>0</v>
      </c>
      <c r="BI92" s="193">
        <f>IF(N92="nulová",J92,0)</f>
        <v>0</v>
      </c>
      <c r="BJ92" s="25" t="s">
        <v>24</v>
      </c>
      <c r="BK92" s="193">
        <f>ROUND(I92*H92,2)</f>
        <v>0</v>
      </c>
      <c r="BL92" s="25" t="s">
        <v>270</v>
      </c>
      <c r="BM92" s="25" t="s">
        <v>1923</v>
      </c>
    </row>
    <row r="93" spans="2:65" s="12" customFormat="1">
      <c r="B93" s="194"/>
      <c r="D93" s="195" t="s">
        <v>272</v>
      </c>
      <c r="E93" s="196" t="s">
        <v>5</v>
      </c>
      <c r="F93" s="197" t="s">
        <v>1924</v>
      </c>
      <c r="H93" s="196" t="s">
        <v>5</v>
      </c>
      <c r="I93" s="198"/>
      <c r="L93" s="194"/>
      <c r="M93" s="199"/>
      <c r="N93" s="200"/>
      <c r="O93" s="200"/>
      <c r="P93" s="200"/>
      <c r="Q93" s="200"/>
      <c r="R93" s="200"/>
      <c r="S93" s="200"/>
      <c r="T93" s="201"/>
      <c r="AT93" s="196" t="s">
        <v>272</v>
      </c>
      <c r="AU93" s="196" t="s">
        <v>85</v>
      </c>
      <c r="AV93" s="12" t="s">
        <v>24</v>
      </c>
      <c r="AW93" s="12" t="s">
        <v>41</v>
      </c>
      <c r="AX93" s="12" t="s">
        <v>77</v>
      </c>
      <c r="AY93" s="196" t="s">
        <v>264</v>
      </c>
    </row>
    <row r="94" spans="2:65" s="13" customFormat="1">
      <c r="B94" s="202"/>
      <c r="D94" s="195" t="s">
        <v>272</v>
      </c>
      <c r="E94" s="203" t="s">
        <v>5</v>
      </c>
      <c r="F94" s="204" t="s">
        <v>1925</v>
      </c>
      <c r="H94" s="205">
        <v>0.6</v>
      </c>
      <c r="I94" s="206"/>
      <c r="L94" s="202"/>
      <c r="M94" s="207"/>
      <c r="N94" s="208"/>
      <c r="O94" s="208"/>
      <c r="P94" s="208"/>
      <c r="Q94" s="208"/>
      <c r="R94" s="208"/>
      <c r="S94" s="208"/>
      <c r="T94" s="209"/>
      <c r="AT94" s="203" t="s">
        <v>272</v>
      </c>
      <c r="AU94" s="203" t="s">
        <v>85</v>
      </c>
      <c r="AV94" s="13" t="s">
        <v>85</v>
      </c>
      <c r="AW94" s="13" t="s">
        <v>41</v>
      </c>
      <c r="AX94" s="13" t="s">
        <v>24</v>
      </c>
      <c r="AY94" s="203" t="s">
        <v>264</v>
      </c>
    </row>
    <row r="95" spans="2:65" s="1" customFormat="1" ht="51" customHeight="1">
      <c r="B95" s="181"/>
      <c r="C95" s="182" t="s">
        <v>93</v>
      </c>
      <c r="D95" s="182" t="s">
        <v>266</v>
      </c>
      <c r="E95" s="183" t="s">
        <v>1926</v>
      </c>
      <c r="F95" s="184" t="s">
        <v>1927</v>
      </c>
      <c r="G95" s="185" t="s">
        <v>269</v>
      </c>
      <c r="H95" s="186">
        <v>0.6</v>
      </c>
      <c r="I95" s="187"/>
      <c r="J95" s="188">
        <f>ROUND(I95*H95,2)</f>
        <v>0</v>
      </c>
      <c r="K95" s="184" t="s">
        <v>278</v>
      </c>
      <c r="L95" s="42"/>
      <c r="M95" s="189" t="s">
        <v>5</v>
      </c>
      <c r="N95" s="190" t="s">
        <v>48</v>
      </c>
      <c r="O95" s="43"/>
      <c r="P95" s="191">
        <f>O95*H95</f>
        <v>0</v>
      </c>
      <c r="Q95" s="191">
        <v>0</v>
      </c>
      <c r="R95" s="191">
        <f>Q95*H95</f>
        <v>0</v>
      </c>
      <c r="S95" s="191">
        <v>0</v>
      </c>
      <c r="T95" s="192">
        <f>S95*H95</f>
        <v>0</v>
      </c>
      <c r="AR95" s="25" t="s">
        <v>270</v>
      </c>
      <c r="AT95" s="25" t="s">
        <v>266</v>
      </c>
      <c r="AU95" s="25" t="s">
        <v>85</v>
      </c>
      <c r="AY95" s="25" t="s">
        <v>264</v>
      </c>
      <c r="BE95" s="193">
        <f>IF(N95="základní",J95,0)</f>
        <v>0</v>
      </c>
      <c r="BF95" s="193">
        <f>IF(N95="snížená",J95,0)</f>
        <v>0</v>
      </c>
      <c r="BG95" s="193">
        <f>IF(N95="zákl. přenesená",J95,0)</f>
        <v>0</v>
      </c>
      <c r="BH95" s="193">
        <f>IF(N95="sníž. přenesená",J95,0)</f>
        <v>0</v>
      </c>
      <c r="BI95" s="193">
        <f>IF(N95="nulová",J95,0)</f>
        <v>0</v>
      </c>
      <c r="BJ95" s="25" t="s">
        <v>24</v>
      </c>
      <c r="BK95" s="193">
        <f>ROUND(I95*H95,2)</f>
        <v>0</v>
      </c>
      <c r="BL95" s="25" t="s">
        <v>270</v>
      </c>
      <c r="BM95" s="25" t="s">
        <v>1928</v>
      </c>
    </row>
    <row r="96" spans="2:65" s="12" customFormat="1">
      <c r="B96" s="194"/>
      <c r="D96" s="195" t="s">
        <v>272</v>
      </c>
      <c r="E96" s="196" t="s">
        <v>5</v>
      </c>
      <c r="F96" s="197" t="s">
        <v>1929</v>
      </c>
      <c r="H96" s="196" t="s">
        <v>5</v>
      </c>
      <c r="I96" s="198"/>
      <c r="L96" s="194"/>
      <c r="M96" s="199"/>
      <c r="N96" s="200"/>
      <c r="O96" s="200"/>
      <c r="P96" s="200"/>
      <c r="Q96" s="200"/>
      <c r="R96" s="200"/>
      <c r="S96" s="200"/>
      <c r="T96" s="201"/>
      <c r="AT96" s="196" t="s">
        <v>272</v>
      </c>
      <c r="AU96" s="196" t="s">
        <v>85</v>
      </c>
      <c r="AV96" s="12" t="s">
        <v>24</v>
      </c>
      <c r="AW96" s="12" t="s">
        <v>41</v>
      </c>
      <c r="AX96" s="12" t="s">
        <v>77</v>
      </c>
      <c r="AY96" s="196" t="s">
        <v>264</v>
      </c>
    </row>
    <row r="97" spans="2:65" s="13" customFormat="1">
      <c r="B97" s="202"/>
      <c r="D97" s="195" t="s">
        <v>272</v>
      </c>
      <c r="E97" s="203" t="s">
        <v>5</v>
      </c>
      <c r="F97" s="204" t="s">
        <v>1930</v>
      </c>
      <c r="H97" s="205">
        <v>0.6</v>
      </c>
      <c r="I97" s="206"/>
      <c r="L97" s="202"/>
      <c r="M97" s="207"/>
      <c r="N97" s="208"/>
      <c r="O97" s="208"/>
      <c r="P97" s="208"/>
      <c r="Q97" s="208"/>
      <c r="R97" s="208"/>
      <c r="S97" s="208"/>
      <c r="T97" s="209"/>
      <c r="AT97" s="203" t="s">
        <v>272</v>
      </c>
      <c r="AU97" s="203" t="s">
        <v>85</v>
      </c>
      <c r="AV97" s="13" t="s">
        <v>85</v>
      </c>
      <c r="AW97" s="13" t="s">
        <v>41</v>
      </c>
      <c r="AX97" s="13" t="s">
        <v>24</v>
      </c>
      <c r="AY97" s="203" t="s">
        <v>264</v>
      </c>
    </row>
    <row r="98" spans="2:65" s="1" customFormat="1" ht="38.25" customHeight="1">
      <c r="B98" s="181"/>
      <c r="C98" s="182" t="s">
        <v>270</v>
      </c>
      <c r="D98" s="182" t="s">
        <v>266</v>
      </c>
      <c r="E98" s="183" t="s">
        <v>1692</v>
      </c>
      <c r="F98" s="184" t="s">
        <v>1693</v>
      </c>
      <c r="G98" s="185" t="s">
        <v>269</v>
      </c>
      <c r="H98" s="186">
        <v>2.1269999999999998</v>
      </c>
      <c r="I98" s="187"/>
      <c r="J98" s="188">
        <f>ROUND(I98*H98,2)</f>
        <v>0</v>
      </c>
      <c r="K98" s="184" t="s">
        <v>278</v>
      </c>
      <c r="L98" s="42"/>
      <c r="M98" s="189" t="s">
        <v>5</v>
      </c>
      <c r="N98" s="190" t="s">
        <v>48</v>
      </c>
      <c r="O98" s="43"/>
      <c r="P98" s="191">
        <f>O98*H98</f>
        <v>0</v>
      </c>
      <c r="Q98" s="191">
        <v>0</v>
      </c>
      <c r="R98" s="191">
        <f>Q98*H98</f>
        <v>0</v>
      </c>
      <c r="S98" s="191">
        <v>0</v>
      </c>
      <c r="T98" s="192">
        <f>S98*H98</f>
        <v>0</v>
      </c>
      <c r="AR98" s="25" t="s">
        <v>270</v>
      </c>
      <c r="AT98" s="25" t="s">
        <v>266</v>
      </c>
      <c r="AU98" s="25" t="s">
        <v>85</v>
      </c>
      <c r="AY98" s="25" t="s">
        <v>264</v>
      </c>
      <c r="BE98" s="193">
        <f>IF(N98="základní",J98,0)</f>
        <v>0</v>
      </c>
      <c r="BF98" s="193">
        <f>IF(N98="snížená",J98,0)</f>
        <v>0</v>
      </c>
      <c r="BG98" s="193">
        <f>IF(N98="zákl. přenesená",J98,0)</f>
        <v>0</v>
      </c>
      <c r="BH98" s="193">
        <f>IF(N98="sníž. přenesená",J98,0)</f>
        <v>0</v>
      </c>
      <c r="BI98" s="193">
        <f>IF(N98="nulová",J98,0)</f>
        <v>0</v>
      </c>
      <c r="BJ98" s="25" t="s">
        <v>24</v>
      </c>
      <c r="BK98" s="193">
        <f>ROUND(I98*H98,2)</f>
        <v>0</v>
      </c>
      <c r="BL98" s="25" t="s">
        <v>270</v>
      </c>
      <c r="BM98" s="25" t="s">
        <v>1931</v>
      </c>
    </row>
    <row r="99" spans="2:65" s="12" customFormat="1">
      <c r="B99" s="194"/>
      <c r="D99" s="195" t="s">
        <v>272</v>
      </c>
      <c r="E99" s="196" t="s">
        <v>5</v>
      </c>
      <c r="F99" s="197" t="s">
        <v>1932</v>
      </c>
      <c r="H99" s="196" t="s">
        <v>5</v>
      </c>
      <c r="I99" s="198"/>
      <c r="L99" s="194"/>
      <c r="M99" s="199"/>
      <c r="N99" s="200"/>
      <c r="O99" s="200"/>
      <c r="P99" s="200"/>
      <c r="Q99" s="200"/>
      <c r="R99" s="200"/>
      <c r="S99" s="200"/>
      <c r="T99" s="201"/>
      <c r="AT99" s="196" t="s">
        <v>272</v>
      </c>
      <c r="AU99" s="196" t="s">
        <v>85</v>
      </c>
      <c r="AV99" s="12" t="s">
        <v>24</v>
      </c>
      <c r="AW99" s="12" t="s">
        <v>41</v>
      </c>
      <c r="AX99" s="12" t="s">
        <v>77</v>
      </c>
      <c r="AY99" s="196" t="s">
        <v>264</v>
      </c>
    </row>
    <row r="100" spans="2:65" s="12" customFormat="1">
      <c r="B100" s="194"/>
      <c r="D100" s="195" t="s">
        <v>272</v>
      </c>
      <c r="E100" s="196" t="s">
        <v>5</v>
      </c>
      <c r="F100" s="197" t="s">
        <v>1933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3" customFormat="1">
      <c r="B101" s="202"/>
      <c r="D101" s="195" t="s">
        <v>272</v>
      </c>
      <c r="E101" s="203" t="s">
        <v>5</v>
      </c>
      <c r="F101" s="204" t="s">
        <v>1934</v>
      </c>
      <c r="H101" s="205">
        <v>1.5269999999999999</v>
      </c>
      <c r="I101" s="206"/>
      <c r="L101" s="202"/>
      <c r="M101" s="207"/>
      <c r="N101" s="208"/>
      <c r="O101" s="208"/>
      <c r="P101" s="208"/>
      <c r="Q101" s="208"/>
      <c r="R101" s="208"/>
      <c r="S101" s="208"/>
      <c r="T101" s="209"/>
      <c r="AT101" s="203" t="s">
        <v>272</v>
      </c>
      <c r="AU101" s="203" t="s">
        <v>85</v>
      </c>
      <c r="AV101" s="13" t="s">
        <v>85</v>
      </c>
      <c r="AW101" s="13" t="s">
        <v>41</v>
      </c>
      <c r="AX101" s="13" t="s">
        <v>77</v>
      </c>
      <c r="AY101" s="203" t="s">
        <v>264</v>
      </c>
    </row>
    <row r="102" spans="2:65" s="12" customFormat="1">
      <c r="B102" s="194"/>
      <c r="D102" s="195" t="s">
        <v>272</v>
      </c>
      <c r="E102" s="196" t="s">
        <v>5</v>
      </c>
      <c r="F102" s="197" t="s">
        <v>1935</v>
      </c>
      <c r="H102" s="196" t="s">
        <v>5</v>
      </c>
      <c r="I102" s="198"/>
      <c r="L102" s="194"/>
      <c r="M102" s="199"/>
      <c r="N102" s="200"/>
      <c r="O102" s="200"/>
      <c r="P102" s="200"/>
      <c r="Q102" s="200"/>
      <c r="R102" s="200"/>
      <c r="S102" s="200"/>
      <c r="T102" s="201"/>
      <c r="AT102" s="196" t="s">
        <v>272</v>
      </c>
      <c r="AU102" s="196" t="s">
        <v>85</v>
      </c>
      <c r="AV102" s="12" t="s">
        <v>24</v>
      </c>
      <c r="AW102" s="12" t="s">
        <v>41</v>
      </c>
      <c r="AX102" s="12" t="s">
        <v>77</v>
      </c>
      <c r="AY102" s="196" t="s">
        <v>264</v>
      </c>
    </row>
    <row r="103" spans="2:65" s="13" customFormat="1">
      <c r="B103" s="202"/>
      <c r="D103" s="195" t="s">
        <v>272</v>
      </c>
      <c r="E103" s="203" t="s">
        <v>5</v>
      </c>
      <c r="F103" s="204" t="s">
        <v>1925</v>
      </c>
      <c r="H103" s="205">
        <v>0.6</v>
      </c>
      <c r="I103" s="206"/>
      <c r="L103" s="202"/>
      <c r="M103" s="207"/>
      <c r="N103" s="208"/>
      <c r="O103" s="208"/>
      <c r="P103" s="208"/>
      <c r="Q103" s="208"/>
      <c r="R103" s="208"/>
      <c r="S103" s="208"/>
      <c r="T103" s="209"/>
      <c r="AT103" s="203" t="s">
        <v>272</v>
      </c>
      <c r="AU103" s="203" t="s">
        <v>85</v>
      </c>
      <c r="AV103" s="13" t="s">
        <v>85</v>
      </c>
      <c r="AW103" s="13" t="s">
        <v>41</v>
      </c>
      <c r="AX103" s="13" t="s">
        <v>77</v>
      </c>
      <c r="AY103" s="203" t="s">
        <v>264</v>
      </c>
    </row>
    <row r="104" spans="2:65" s="14" customFormat="1">
      <c r="B104" s="210"/>
      <c r="D104" s="195" t="s">
        <v>272</v>
      </c>
      <c r="E104" s="211" t="s">
        <v>5</v>
      </c>
      <c r="F104" s="212" t="s">
        <v>290</v>
      </c>
      <c r="H104" s="213">
        <v>2.1269999999999998</v>
      </c>
      <c r="I104" s="214"/>
      <c r="L104" s="210"/>
      <c r="M104" s="215"/>
      <c r="N104" s="216"/>
      <c r="O104" s="216"/>
      <c r="P104" s="216"/>
      <c r="Q104" s="216"/>
      <c r="R104" s="216"/>
      <c r="S104" s="216"/>
      <c r="T104" s="217"/>
      <c r="AT104" s="211" t="s">
        <v>272</v>
      </c>
      <c r="AU104" s="211" t="s">
        <v>85</v>
      </c>
      <c r="AV104" s="14" t="s">
        <v>270</v>
      </c>
      <c r="AW104" s="14" t="s">
        <v>41</v>
      </c>
      <c r="AX104" s="14" t="s">
        <v>24</v>
      </c>
      <c r="AY104" s="211" t="s">
        <v>264</v>
      </c>
    </row>
    <row r="105" spans="2:65" s="1" customFormat="1" ht="38.25" customHeight="1">
      <c r="B105" s="181"/>
      <c r="C105" s="182" t="s">
        <v>300</v>
      </c>
      <c r="D105" s="182" t="s">
        <v>266</v>
      </c>
      <c r="E105" s="183" t="s">
        <v>1705</v>
      </c>
      <c r="F105" s="184" t="s">
        <v>1706</v>
      </c>
      <c r="G105" s="185" t="s">
        <v>269</v>
      </c>
      <c r="H105" s="186">
        <v>2.1269999999999998</v>
      </c>
      <c r="I105" s="187"/>
      <c r="J105" s="188">
        <f>ROUND(I105*H105,2)</f>
        <v>0</v>
      </c>
      <c r="K105" s="184" t="s">
        <v>278</v>
      </c>
      <c r="L105" s="42"/>
      <c r="M105" s="189" t="s">
        <v>5</v>
      </c>
      <c r="N105" s="190" t="s">
        <v>48</v>
      </c>
      <c r="O105" s="43"/>
      <c r="P105" s="191">
        <f>O105*H105</f>
        <v>0</v>
      </c>
      <c r="Q105" s="191">
        <v>0</v>
      </c>
      <c r="R105" s="191">
        <f>Q105*H105</f>
        <v>0</v>
      </c>
      <c r="S105" s="191">
        <v>0</v>
      </c>
      <c r="T105" s="192">
        <f>S105*H105</f>
        <v>0</v>
      </c>
      <c r="AR105" s="25" t="s">
        <v>270</v>
      </c>
      <c r="AT105" s="25" t="s">
        <v>266</v>
      </c>
      <c r="AU105" s="25" t="s">
        <v>85</v>
      </c>
      <c r="AY105" s="25" t="s">
        <v>264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5" t="s">
        <v>24</v>
      </c>
      <c r="BK105" s="193">
        <f>ROUND(I105*H105,2)</f>
        <v>0</v>
      </c>
      <c r="BL105" s="25" t="s">
        <v>270</v>
      </c>
      <c r="BM105" s="25" t="s">
        <v>1936</v>
      </c>
    </row>
    <row r="106" spans="2:65" s="12" customFormat="1">
      <c r="B106" s="194"/>
      <c r="D106" s="195" t="s">
        <v>272</v>
      </c>
      <c r="E106" s="196" t="s">
        <v>5</v>
      </c>
      <c r="F106" s="197" t="s">
        <v>1937</v>
      </c>
      <c r="H106" s="196" t="s">
        <v>5</v>
      </c>
      <c r="I106" s="198"/>
      <c r="L106" s="194"/>
      <c r="M106" s="199"/>
      <c r="N106" s="200"/>
      <c r="O106" s="200"/>
      <c r="P106" s="200"/>
      <c r="Q106" s="200"/>
      <c r="R106" s="200"/>
      <c r="S106" s="200"/>
      <c r="T106" s="201"/>
      <c r="AT106" s="196" t="s">
        <v>272</v>
      </c>
      <c r="AU106" s="196" t="s">
        <v>85</v>
      </c>
      <c r="AV106" s="12" t="s">
        <v>24</v>
      </c>
      <c r="AW106" s="12" t="s">
        <v>41</v>
      </c>
      <c r="AX106" s="12" t="s">
        <v>77</v>
      </c>
      <c r="AY106" s="196" t="s">
        <v>264</v>
      </c>
    </row>
    <row r="107" spans="2:65" s="13" customFormat="1">
      <c r="B107" s="202"/>
      <c r="D107" s="195" t="s">
        <v>272</v>
      </c>
      <c r="E107" s="203" t="s">
        <v>5</v>
      </c>
      <c r="F107" s="204" t="s">
        <v>1938</v>
      </c>
      <c r="H107" s="205">
        <v>1.5269999999999999</v>
      </c>
      <c r="I107" s="206"/>
      <c r="L107" s="202"/>
      <c r="M107" s="207"/>
      <c r="N107" s="208"/>
      <c r="O107" s="208"/>
      <c r="P107" s="208"/>
      <c r="Q107" s="208"/>
      <c r="R107" s="208"/>
      <c r="S107" s="208"/>
      <c r="T107" s="209"/>
      <c r="AT107" s="203" t="s">
        <v>272</v>
      </c>
      <c r="AU107" s="203" t="s">
        <v>85</v>
      </c>
      <c r="AV107" s="13" t="s">
        <v>85</v>
      </c>
      <c r="AW107" s="13" t="s">
        <v>41</v>
      </c>
      <c r="AX107" s="13" t="s">
        <v>77</v>
      </c>
      <c r="AY107" s="203" t="s">
        <v>264</v>
      </c>
    </row>
    <row r="108" spans="2:65" s="13" customFormat="1">
      <c r="B108" s="202"/>
      <c r="D108" s="195" t="s">
        <v>272</v>
      </c>
      <c r="E108" s="203" t="s">
        <v>5</v>
      </c>
      <c r="F108" s="204" t="s">
        <v>1939</v>
      </c>
      <c r="H108" s="205">
        <v>0.6</v>
      </c>
      <c r="I108" s="206"/>
      <c r="L108" s="202"/>
      <c r="M108" s="207"/>
      <c r="N108" s="208"/>
      <c r="O108" s="208"/>
      <c r="P108" s="208"/>
      <c r="Q108" s="208"/>
      <c r="R108" s="208"/>
      <c r="S108" s="208"/>
      <c r="T108" s="209"/>
      <c r="AT108" s="203" t="s">
        <v>272</v>
      </c>
      <c r="AU108" s="203" t="s">
        <v>85</v>
      </c>
      <c r="AV108" s="13" t="s">
        <v>85</v>
      </c>
      <c r="AW108" s="13" t="s">
        <v>41</v>
      </c>
      <c r="AX108" s="13" t="s">
        <v>77</v>
      </c>
      <c r="AY108" s="203" t="s">
        <v>264</v>
      </c>
    </row>
    <row r="109" spans="2:65" s="14" customFormat="1">
      <c r="B109" s="210"/>
      <c r="D109" s="195" t="s">
        <v>272</v>
      </c>
      <c r="E109" s="211" t="s">
        <v>5</v>
      </c>
      <c r="F109" s="212" t="s">
        <v>290</v>
      </c>
      <c r="H109" s="213">
        <v>2.1269999999999998</v>
      </c>
      <c r="I109" s="214"/>
      <c r="L109" s="210"/>
      <c r="M109" s="215"/>
      <c r="N109" s="216"/>
      <c r="O109" s="216"/>
      <c r="P109" s="216"/>
      <c r="Q109" s="216"/>
      <c r="R109" s="216"/>
      <c r="S109" s="216"/>
      <c r="T109" s="217"/>
      <c r="AT109" s="211" t="s">
        <v>272</v>
      </c>
      <c r="AU109" s="211" t="s">
        <v>85</v>
      </c>
      <c r="AV109" s="14" t="s">
        <v>270</v>
      </c>
      <c r="AW109" s="14" t="s">
        <v>41</v>
      </c>
      <c r="AX109" s="14" t="s">
        <v>24</v>
      </c>
      <c r="AY109" s="211" t="s">
        <v>264</v>
      </c>
    </row>
    <row r="110" spans="2:65" s="1" customFormat="1" ht="25.5" customHeight="1">
      <c r="B110" s="181"/>
      <c r="C110" s="182" t="s">
        <v>305</v>
      </c>
      <c r="D110" s="182" t="s">
        <v>266</v>
      </c>
      <c r="E110" s="183" t="s">
        <v>1940</v>
      </c>
      <c r="F110" s="184" t="s">
        <v>1941</v>
      </c>
      <c r="G110" s="185" t="s">
        <v>269</v>
      </c>
      <c r="H110" s="186">
        <v>2.1269999999999998</v>
      </c>
      <c r="I110" s="187"/>
      <c r="J110" s="188">
        <f>ROUND(I110*H110,2)</f>
        <v>0</v>
      </c>
      <c r="K110" s="184" t="s">
        <v>278</v>
      </c>
      <c r="L110" s="42"/>
      <c r="M110" s="189" t="s">
        <v>5</v>
      </c>
      <c r="N110" s="190" t="s">
        <v>48</v>
      </c>
      <c r="O110" s="43"/>
      <c r="P110" s="191">
        <f>O110*H110</f>
        <v>0</v>
      </c>
      <c r="Q110" s="191">
        <v>0</v>
      </c>
      <c r="R110" s="191">
        <f>Q110*H110</f>
        <v>0</v>
      </c>
      <c r="S110" s="191">
        <v>0</v>
      </c>
      <c r="T110" s="192">
        <f>S110*H110</f>
        <v>0</v>
      </c>
      <c r="AR110" s="25" t="s">
        <v>270</v>
      </c>
      <c r="AT110" s="25" t="s">
        <v>266</v>
      </c>
      <c r="AU110" s="25" t="s">
        <v>85</v>
      </c>
      <c r="AY110" s="25" t="s">
        <v>264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5" t="s">
        <v>24</v>
      </c>
      <c r="BK110" s="193">
        <f>ROUND(I110*H110,2)</f>
        <v>0</v>
      </c>
      <c r="BL110" s="25" t="s">
        <v>270</v>
      </c>
      <c r="BM110" s="25" t="s">
        <v>1942</v>
      </c>
    </row>
    <row r="111" spans="2:65" s="12" customFormat="1">
      <c r="B111" s="194"/>
      <c r="D111" s="195" t="s">
        <v>272</v>
      </c>
      <c r="E111" s="196" t="s">
        <v>5</v>
      </c>
      <c r="F111" s="197" t="s">
        <v>1943</v>
      </c>
      <c r="H111" s="196" t="s">
        <v>5</v>
      </c>
      <c r="I111" s="198"/>
      <c r="L111" s="194"/>
      <c r="M111" s="199"/>
      <c r="N111" s="200"/>
      <c r="O111" s="200"/>
      <c r="P111" s="200"/>
      <c r="Q111" s="200"/>
      <c r="R111" s="200"/>
      <c r="S111" s="200"/>
      <c r="T111" s="201"/>
      <c r="AT111" s="196" t="s">
        <v>272</v>
      </c>
      <c r="AU111" s="196" t="s">
        <v>85</v>
      </c>
      <c r="AV111" s="12" t="s">
        <v>24</v>
      </c>
      <c r="AW111" s="12" t="s">
        <v>41</v>
      </c>
      <c r="AX111" s="12" t="s">
        <v>77</v>
      </c>
      <c r="AY111" s="196" t="s">
        <v>264</v>
      </c>
    </row>
    <row r="112" spans="2:65" s="13" customFormat="1">
      <c r="B112" s="202"/>
      <c r="D112" s="195" t="s">
        <v>272</v>
      </c>
      <c r="E112" s="203" t="s">
        <v>5</v>
      </c>
      <c r="F112" s="204" t="s">
        <v>1944</v>
      </c>
      <c r="H112" s="205">
        <v>2.1269999999999998</v>
      </c>
      <c r="I112" s="206"/>
      <c r="L112" s="202"/>
      <c r="M112" s="207"/>
      <c r="N112" s="208"/>
      <c r="O112" s="208"/>
      <c r="P112" s="208"/>
      <c r="Q112" s="208"/>
      <c r="R112" s="208"/>
      <c r="S112" s="208"/>
      <c r="T112" s="209"/>
      <c r="AT112" s="203" t="s">
        <v>272</v>
      </c>
      <c r="AU112" s="203" t="s">
        <v>85</v>
      </c>
      <c r="AV112" s="13" t="s">
        <v>85</v>
      </c>
      <c r="AW112" s="13" t="s">
        <v>41</v>
      </c>
      <c r="AX112" s="13" t="s">
        <v>24</v>
      </c>
      <c r="AY112" s="203" t="s">
        <v>264</v>
      </c>
    </row>
    <row r="113" spans="2:65" s="1" customFormat="1" ht="16.5" customHeight="1">
      <c r="B113" s="181"/>
      <c r="C113" s="182" t="s">
        <v>314</v>
      </c>
      <c r="D113" s="182" t="s">
        <v>266</v>
      </c>
      <c r="E113" s="183" t="s">
        <v>1718</v>
      </c>
      <c r="F113" s="184" t="s">
        <v>1719</v>
      </c>
      <c r="G113" s="185" t="s">
        <v>269</v>
      </c>
      <c r="H113" s="186">
        <v>2.1269999999999998</v>
      </c>
      <c r="I113" s="187"/>
      <c r="J113" s="188">
        <f>ROUND(I113*H113,2)</f>
        <v>0</v>
      </c>
      <c r="K113" s="184" t="s">
        <v>278</v>
      </c>
      <c r="L113" s="42"/>
      <c r="M113" s="189" t="s">
        <v>5</v>
      </c>
      <c r="N113" s="190" t="s">
        <v>48</v>
      </c>
      <c r="O113" s="43"/>
      <c r="P113" s="191">
        <f>O113*H113</f>
        <v>0</v>
      </c>
      <c r="Q113" s="191">
        <v>0</v>
      </c>
      <c r="R113" s="191">
        <f>Q113*H113</f>
        <v>0</v>
      </c>
      <c r="S113" s="191">
        <v>0</v>
      </c>
      <c r="T113" s="192">
        <f>S113*H113</f>
        <v>0</v>
      </c>
      <c r="AR113" s="25" t="s">
        <v>270</v>
      </c>
      <c r="AT113" s="25" t="s">
        <v>266</v>
      </c>
      <c r="AU113" s="25" t="s">
        <v>85</v>
      </c>
      <c r="AY113" s="25" t="s">
        <v>264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5" t="s">
        <v>24</v>
      </c>
      <c r="BK113" s="193">
        <f>ROUND(I113*H113,2)</f>
        <v>0</v>
      </c>
      <c r="BL113" s="25" t="s">
        <v>270</v>
      </c>
      <c r="BM113" s="25" t="s">
        <v>1945</v>
      </c>
    </row>
    <row r="114" spans="2:65" s="11" customFormat="1" ht="29.85" customHeight="1">
      <c r="B114" s="168"/>
      <c r="D114" s="169" t="s">
        <v>76</v>
      </c>
      <c r="E114" s="179" t="s">
        <v>93</v>
      </c>
      <c r="F114" s="179" t="s">
        <v>275</v>
      </c>
      <c r="I114" s="171"/>
      <c r="J114" s="180">
        <f>BK114</f>
        <v>0</v>
      </c>
      <c r="L114" s="168"/>
      <c r="M114" s="173"/>
      <c r="N114" s="174"/>
      <c r="O114" s="174"/>
      <c r="P114" s="175">
        <f>SUM(P115:P163)</f>
        <v>0</v>
      </c>
      <c r="Q114" s="174"/>
      <c r="R114" s="175">
        <f>SUM(R115:R163)</f>
        <v>8.6661394200000021</v>
      </c>
      <c r="S114" s="174"/>
      <c r="T114" s="176">
        <f>SUM(T115:T163)</f>
        <v>0</v>
      </c>
      <c r="AR114" s="169" t="s">
        <v>24</v>
      </c>
      <c r="AT114" s="177" t="s">
        <v>76</v>
      </c>
      <c r="AU114" s="177" t="s">
        <v>24</v>
      </c>
      <c r="AY114" s="169" t="s">
        <v>264</v>
      </c>
      <c r="BK114" s="178">
        <f>SUM(BK115:BK163)</f>
        <v>0</v>
      </c>
    </row>
    <row r="115" spans="2:65" s="1" customFormat="1" ht="38.25" customHeight="1">
      <c r="B115" s="181"/>
      <c r="C115" s="182" t="s">
        <v>322</v>
      </c>
      <c r="D115" s="182" t="s">
        <v>266</v>
      </c>
      <c r="E115" s="183" t="s">
        <v>1946</v>
      </c>
      <c r="F115" s="184" t="s">
        <v>1947</v>
      </c>
      <c r="G115" s="185" t="s">
        <v>341</v>
      </c>
      <c r="H115" s="186">
        <v>38</v>
      </c>
      <c r="I115" s="187"/>
      <c r="J115" s="188">
        <f>ROUND(I115*H115,2)</f>
        <v>0</v>
      </c>
      <c r="K115" s="184" t="s">
        <v>278</v>
      </c>
      <c r="L115" s="42"/>
      <c r="M115" s="189" t="s">
        <v>5</v>
      </c>
      <c r="N115" s="190" t="s">
        <v>48</v>
      </c>
      <c r="O115" s="43"/>
      <c r="P115" s="191">
        <f>O115*H115</f>
        <v>0</v>
      </c>
      <c r="Q115" s="191">
        <v>0.17488999999999999</v>
      </c>
      <c r="R115" s="191">
        <f>Q115*H115</f>
        <v>6.6458199999999996</v>
      </c>
      <c r="S115" s="191">
        <v>0</v>
      </c>
      <c r="T115" s="192">
        <f>S115*H115</f>
        <v>0</v>
      </c>
      <c r="AR115" s="25" t="s">
        <v>270</v>
      </c>
      <c r="AT115" s="25" t="s">
        <v>266</v>
      </c>
      <c r="AU115" s="25" t="s">
        <v>85</v>
      </c>
      <c r="AY115" s="25" t="s">
        <v>264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5" t="s">
        <v>24</v>
      </c>
      <c r="BK115" s="193">
        <f>ROUND(I115*H115,2)</f>
        <v>0</v>
      </c>
      <c r="BL115" s="25" t="s">
        <v>270</v>
      </c>
      <c r="BM115" s="25" t="s">
        <v>1948</v>
      </c>
    </row>
    <row r="116" spans="2:65" s="12" customFormat="1">
      <c r="B116" s="194"/>
      <c r="D116" s="195" t="s">
        <v>272</v>
      </c>
      <c r="E116" s="196" t="s">
        <v>5</v>
      </c>
      <c r="F116" s="197" t="s">
        <v>1949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3" customFormat="1">
      <c r="B117" s="202"/>
      <c r="D117" s="195" t="s">
        <v>272</v>
      </c>
      <c r="E117" s="203" t="s">
        <v>5</v>
      </c>
      <c r="F117" s="204" t="s">
        <v>10</v>
      </c>
      <c r="H117" s="205">
        <v>21</v>
      </c>
      <c r="I117" s="206"/>
      <c r="L117" s="202"/>
      <c r="M117" s="207"/>
      <c r="N117" s="208"/>
      <c r="O117" s="208"/>
      <c r="P117" s="208"/>
      <c r="Q117" s="208"/>
      <c r="R117" s="208"/>
      <c r="S117" s="208"/>
      <c r="T117" s="209"/>
      <c r="AT117" s="203" t="s">
        <v>272</v>
      </c>
      <c r="AU117" s="203" t="s">
        <v>85</v>
      </c>
      <c r="AV117" s="13" t="s">
        <v>85</v>
      </c>
      <c r="AW117" s="13" t="s">
        <v>41</v>
      </c>
      <c r="AX117" s="13" t="s">
        <v>77</v>
      </c>
      <c r="AY117" s="203" t="s">
        <v>264</v>
      </c>
    </row>
    <row r="118" spans="2:65" s="12" customFormat="1">
      <c r="B118" s="194"/>
      <c r="D118" s="195" t="s">
        <v>272</v>
      </c>
      <c r="E118" s="196" t="s">
        <v>5</v>
      </c>
      <c r="F118" s="197" t="s">
        <v>1950</v>
      </c>
      <c r="H118" s="196" t="s">
        <v>5</v>
      </c>
      <c r="I118" s="198"/>
      <c r="L118" s="194"/>
      <c r="M118" s="199"/>
      <c r="N118" s="200"/>
      <c r="O118" s="200"/>
      <c r="P118" s="200"/>
      <c r="Q118" s="200"/>
      <c r="R118" s="200"/>
      <c r="S118" s="200"/>
      <c r="T118" s="201"/>
      <c r="AT118" s="196" t="s">
        <v>272</v>
      </c>
      <c r="AU118" s="196" t="s">
        <v>85</v>
      </c>
      <c r="AV118" s="12" t="s">
        <v>24</v>
      </c>
      <c r="AW118" s="12" t="s">
        <v>41</v>
      </c>
      <c r="AX118" s="12" t="s">
        <v>77</v>
      </c>
      <c r="AY118" s="196" t="s">
        <v>264</v>
      </c>
    </row>
    <row r="119" spans="2:65" s="13" customFormat="1">
      <c r="B119" s="202"/>
      <c r="D119" s="195" t="s">
        <v>272</v>
      </c>
      <c r="E119" s="203" t="s">
        <v>5</v>
      </c>
      <c r="F119" s="204" t="s">
        <v>300</v>
      </c>
      <c r="H119" s="205">
        <v>5</v>
      </c>
      <c r="I119" s="206"/>
      <c r="L119" s="202"/>
      <c r="M119" s="207"/>
      <c r="N119" s="208"/>
      <c r="O119" s="208"/>
      <c r="P119" s="208"/>
      <c r="Q119" s="208"/>
      <c r="R119" s="208"/>
      <c r="S119" s="208"/>
      <c r="T119" s="209"/>
      <c r="AT119" s="203" t="s">
        <v>272</v>
      </c>
      <c r="AU119" s="203" t="s">
        <v>85</v>
      </c>
      <c r="AV119" s="13" t="s">
        <v>85</v>
      </c>
      <c r="AW119" s="13" t="s">
        <v>41</v>
      </c>
      <c r="AX119" s="13" t="s">
        <v>77</v>
      </c>
      <c r="AY119" s="203" t="s">
        <v>264</v>
      </c>
    </row>
    <row r="120" spans="2:65" s="12" customFormat="1">
      <c r="B120" s="194"/>
      <c r="D120" s="195" t="s">
        <v>272</v>
      </c>
      <c r="E120" s="196" t="s">
        <v>5</v>
      </c>
      <c r="F120" s="197" t="s">
        <v>1951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3" customFormat="1">
      <c r="B121" s="202"/>
      <c r="D121" s="195" t="s">
        <v>272</v>
      </c>
      <c r="E121" s="203" t="s">
        <v>5</v>
      </c>
      <c r="F121" s="204" t="s">
        <v>349</v>
      </c>
      <c r="H121" s="205">
        <v>12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41</v>
      </c>
      <c r="AX121" s="13" t="s">
        <v>77</v>
      </c>
      <c r="AY121" s="203" t="s">
        <v>264</v>
      </c>
    </row>
    <row r="122" spans="2:65" s="14" customFormat="1">
      <c r="B122" s="210"/>
      <c r="D122" s="195" t="s">
        <v>272</v>
      </c>
      <c r="E122" s="211" t="s">
        <v>5</v>
      </c>
      <c r="F122" s="212" t="s">
        <v>290</v>
      </c>
      <c r="H122" s="213">
        <v>38</v>
      </c>
      <c r="I122" s="214"/>
      <c r="L122" s="210"/>
      <c r="M122" s="215"/>
      <c r="N122" s="216"/>
      <c r="O122" s="216"/>
      <c r="P122" s="216"/>
      <c r="Q122" s="216"/>
      <c r="R122" s="216"/>
      <c r="S122" s="216"/>
      <c r="T122" s="217"/>
      <c r="AT122" s="211" t="s">
        <v>272</v>
      </c>
      <c r="AU122" s="211" t="s">
        <v>85</v>
      </c>
      <c r="AV122" s="14" t="s">
        <v>270</v>
      </c>
      <c r="AW122" s="14" t="s">
        <v>41</v>
      </c>
      <c r="AX122" s="14" t="s">
        <v>24</v>
      </c>
      <c r="AY122" s="211" t="s">
        <v>264</v>
      </c>
    </row>
    <row r="123" spans="2:65" s="1" customFormat="1" ht="16.5" customHeight="1">
      <c r="B123" s="181"/>
      <c r="C123" s="218" t="s">
        <v>627</v>
      </c>
      <c r="D123" s="218" t="s">
        <v>345</v>
      </c>
      <c r="E123" s="219" t="s">
        <v>1952</v>
      </c>
      <c r="F123" s="220" t="s">
        <v>1953</v>
      </c>
      <c r="G123" s="221" t="s">
        <v>341</v>
      </c>
      <c r="H123" s="222">
        <v>26</v>
      </c>
      <c r="I123" s="223"/>
      <c r="J123" s="224">
        <f>ROUND(I123*H123,2)</f>
        <v>0</v>
      </c>
      <c r="K123" s="220" t="s">
        <v>367</v>
      </c>
      <c r="L123" s="225"/>
      <c r="M123" s="226" t="s">
        <v>5</v>
      </c>
      <c r="N123" s="227" t="s">
        <v>48</v>
      </c>
      <c r="O123" s="43"/>
      <c r="P123" s="191">
        <f>O123*H123</f>
        <v>0</v>
      </c>
      <c r="Q123" s="191">
        <v>4.13E-3</v>
      </c>
      <c r="R123" s="191">
        <f>Q123*H123</f>
        <v>0.10738</v>
      </c>
      <c r="S123" s="191">
        <v>0</v>
      </c>
      <c r="T123" s="192">
        <f>S123*H123</f>
        <v>0</v>
      </c>
      <c r="AR123" s="25" t="s">
        <v>322</v>
      </c>
      <c r="AT123" s="25" t="s">
        <v>345</v>
      </c>
      <c r="AU123" s="25" t="s">
        <v>85</v>
      </c>
      <c r="AY123" s="25" t="s">
        <v>264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5" t="s">
        <v>24</v>
      </c>
      <c r="BK123" s="193">
        <f>ROUND(I123*H123,2)</f>
        <v>0</v>
      </c>
      <c r="BL123" s="25" t="s">
        <v>270</v>
      </c>
      <c r="BM123" s="25" t="s">
        <v>1954</v>
      </c>
    </row>
    <row r="124" spans="2:65" s="1" customFormat="1" ht="40.5">
      <c r="B124" s="42"/>
      <c r="D124" s="195" t="s">
        <v>369</v>
      </c>
      <c r="F124" s="228" t="s">
        <v>1955</v>
      </c>
      <c r="I124" s="229"/>
      <c r="L124" s="42"/>
      <c r="M124" s="230"/>
      <c r="N124" s="43"/>
      <c r="O124" s="43"/>
      <c r="P124" s="43"/>
      <c r="Q124" s="43"/>
      <c r="R124" s="43"/>
      <c r="S124" s="43"/>
      <c r="T124" s="71"/>
      <c r="AT124" s="25" t="s">
        <v>369</v>
      </c>
      <c r="AU124" s="25" t="s">
        <v>85</v>
      </c>
    </row>
    <row r="125" spans="2:65" s="12" customFormat="1">
      <c r="B125" s="194"/>
      <c r="D125" s="195" t="s">
        <v>272</v>
      </c>
      <c r="E125" s="196" t="s">
        <v>5</v>
      </c>
      <c r="F125" s="197" t="s">
        <v>1956</v>
      </c>
      <c r="H125" s="196" t="s">
        <v>5</v>
      </c>
      <c r="I125" s="198"/>
      <c r="L125" s="194"/>
      <c r="M125" s="199"/>
      <c r="N125" s="200"/>
      <c r="O125" s="200"/>
      <c r="P125" s="200"/>
      <c r="Q125" s="200"/>
      <c r="R125" s="200"/>
      <c r="S125" s="200"/>
      <c r="T125" s="201"/>
      <c r="AT125" s="196" t="s">
        <v>272</v>
      </c>
      <c r="AU125" s="196" t="s">
        <v>85</v>
      </c>
      <c r="AV125" s="12" t="s">
        <v>24</v>
      </c>
      <c r="AW125" s="12" t="s">
        <v>41</v>
      </c>
      <c r="AX125" s="12" t="s">
        <v>77</v>
      </c>
      <c r="AY125" s="196" t="s">
        <v>264</v>
      </c>
    </row>
    <row r="126" spans="2:65" s="12" customFormat="1">
      <c r="B126" s="194"/>
      <c r="D126" s="195" t="s">
        <v>272</v>
      </c>
      <c r="E126" s="196" t="s">
        <v>5</v>
      </c>
      <c r="F126" s="197" t="s">
        <v>1949</v>
      </c>
      <c r="H126" s="196" t="s">
        <v>5</v>
      </c>
      <c r="I126" s="198"/>
      <c r="L126" s="194"/>
      <c r="M126" s="199"/>
      <c r="N126" s="200"/>
      <c r="O126" s="200"/>
      <c r="P126" s="200"/>
      <c r="Q126" s="200"/>
      <c r="R126" s="200"/>
      <c r="S126" s="200"/>
      <c r="T126" s="201"/>
      <c r="AT126" s="196" t="s">
        <v>272</v>
      </c>
      <c r="AU126" s="196" t="s">
        <v>85</v>
      </c>
      <c r="AV126" s="12" t="s">
        <v>24</v>
      </c>
      <c r="AW126" s="12" t="s">
        <v>41</v>
      </c>
      <c r="AX126" s="12" t="s">
        <v>77</v>
      </c>
      <c r="AY126" s="196" t="s">
        <v>264</v>
      </c>
    </row>
    <row r="127" spans="2:65" s="13" customFormat="1">
      <c r="B127" s="202"/>
      <c r="D127" s="195" t="s">
        <v>272</v>
      </c>
      <c r="E127" s="203" t="s">
        <v>5</v>
      </c>
      <c r="F127" s="204" t="s">
        <v>10</v>
      </c>
      <c r="H127" s="205">
        <v>21</v>
      </c>
      <c r="I127" s="206"/>
      <c r="L127" s="202"/>
      <c r="M127" s="207"/>
      <c r="N127" s="208"/>
      <c r="O127" s="208"/>
      <c r="P127" s="208"/>
      <c r="Q127" s="208"/>
      <c r="R127" s="208"/>
      <c r="S127" s="208"/>
      <c r="T127" s="209"/>
      <c r="AT127" s="203" t="s">
        <v>272</v>
      </c>
      <c r="AU127" s="203" t="s">
        <v>85</v>
      </c>
      <c r="AV127" s="13" t="s">
        <v>85</v>
      </c>
      <c r="AW127" s="13" t="s">
        <v>41</v>
      </c>
      <c r="AX127" s="13" t="s">
        <v>77</v>
      </c>
      <c r="AY127" s="203" t="s">
        <v>264</v>
      </c>
    </row>
    <row r="128" spans="2:65" s="12" customFormat="1">
      <c r="B128" s="194"/>
      <c r="D128" s="195" t="s">
        <v>272</v>
      </c>
      <c r="E128" s="196" t="s">
        <v>5</v>
      </c>
      <c r="F128" s="197" t="s">
        <v>1950</v>
      </c>
      <c r="H128" s="196" t="s">
        <v>5</v>
      </c>
      <c r="I128" s="198"/>
      <c r="L128" s="194"/>
      <c r="M128" s="199"/>
      <c r="N128" s="200"/>
      <c r="O128" s="200"/>
      <c r="P128" s="200"/>
      <c r="Q128" s="200"/>
      <c r="R128" s="200"/>
      <c r="S128" s="200"/>
      <c r="T128" s="201"/>
      <c r="AT128" s="196" t="s">
        <v>272</v>
      </c>
      <c r="AU128" s="196" t="s">
        <v>85</v>
      </c>
      <c r="AV128" s="12" t="s">
        <v>24</v>
      </c>
      <c r="AW128" s="12" t="s">
        <v>41</v>
      </c>
      <c r="AX128" s="12" t="s">
        <v>77</v>
      </c>
      <c r="AY128" s="196" t="s">
        <v>264</v>
      </c>
    </row>
    <row r="129" spans="2:65" s="13" customFormat="1">
      <c r="B129" s="202"/>
      <c r="D129" s="195" t="s">
        <v>272</v>
      </c>
      <c r="E129" s="203" t="s">
        <v>5</v>
      </c>
      <c r="F129" s="204" t="s">
        <v>300</v>
      </c>
      <c r="H129" s="205">
        <v>5</v>
      </c>
      <c r="I129" s="206"/>
      <c r="L129" s="202"/>
      <c r="M129" s="207"/>
      <c r="N129" s="208"/>
      <c r="O129" s="208"/>
      <c r="P129" s="208"/>
      <c r="Q129" s="208"/>
      <c r="R129" s="208"/>
      <c r="S129" s="208"/>
      <c r="T129" s="209"/>
      <c r="AT129" s="203" t="s">
        <v>272</v>
      </c>
      <c r="AU129" s="203" t="s">
        <v>85</v>
      </c>
      <c r="AV129" s="13" t="s">
        <v>85</v>
      </c>
      <c r="AW129" s="13" t="s">
        <v>41</v>
      </c>
      <c r="AX129" s="13" t="s">
        <v>77</v>
      </c>
      <c r="AY129" s="203" t="s">
        <v>264</v>
      </c>
    </row>
    <row r="130" spans="2:65" s="14" customFormat="1">
      <c r="B130" s="210"/>
      <c r="D130" s="195" t="s">
        <v>272</v>
      </c>
      <c r="E130" s="211" t="s">
        <v>5</v>
      </c>
      <c r="F130" s="212" t="s">
        <v>290</v>
      </c>
      <c r="H130" s="213">
        <v>26</v>
      </c>
      <c r="I130" s="214"/>
      <c r="L130" s="210"/>
      <c r="M130" s="215"/>
      <c r="N130" s="216"/>
      <c r="O130" s="216"/>
      <c r="P130" s="216"/>
      <c r="Q130" s="216"/>
      <c r="R130" s="216"/>
      <c r="S130" s="216"/>
      <c r="T130" s="217"/>
      <c r="AT130" s="211" t="s">
        <v>272</v>
      </c>
      <c r="AU130" s="211" t="s">
        <v>85</v>
      </c>
      <c r="AV130" s="14" t="s">
        <v>270</v>
      </c>
      <c r="AW130" s="14" t="s">
        <v>41</v>
      </c>
      <c r="AX130" s="14" t="s">
        <v>24</v>
      </c>
      <c r="AY130" s="211" t="s">
        <v>264</v>
      </c>
    </row>
    <row r="131" spans="2:65" s="1" customFormat="1" ht="16.5" customHeight="1">
      <c r="B131" s="181"/>
      <c r="C131" s="218" t="s">
        <v>29</v>
      </c>
      <c r="D131" s="218" t="s">
        <v>345</v>
      </c>
      <c r="E131" s="219" t="s">
        <v>1957</v>
      </c>
      <c r="F131" s="220" t="s">
        <v>1958</v>
      </c>
      <c r="G131" s="221" t="s">
        <v>341</v>
      </c>
      <c r="H131" s="222">
        <v>26</v>
      </c>
      <c r="I131" s="223"/>
      <c r="J131" s="224">
        <f>ROUND(I131*H131,2)</f>
        <v>0</v>
      </c>
      <c r="K131" s="220" t="s">
        <v>278</v>
      </c>
      <c r="L131" s="225"/>
      <c r="M131" s="226" t="s">
        <v>5</v>
      </c>
      <c r="N131" s="227" t="s">
        <v>48</v>
      </c>
      <c r="O131" s="43"/>
      <c r="P131" s="191">
        <f>O131*H131</f>
        <v>0</v>
      </c>
      <c r="Q131" s="191">
        <v>1.0000000000000001E-5</v>
      </c>
      <c r="R131" s="191">
        <f>Q131*H131</f>
        <v>2.6000000000000003E-4</v>
      </c>
      <c r="S131" s="191">
        <v>0</v>
      </c>
      <c r="T131" s="192">
        <f>S131*H131</f>
        <v>0</v>
      </c>
      <c r="AR131" s="25" t="s">
        <v>322</v>
      </c>
      <c r="AT131" s="25" t="s">
        <v>345</v>
      </c>
      <c r="AU131" s="25" t="s">
        <v>85</v>
      </c>
      <c r="AY131" s="25" t="s">
        <v>264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5" t="s">
        <v>24</v>
      </c>
      <c r="BK131" s="193">
        <f>ROUND(I131*H131,2)</f>
        <v>0</v>
      </c>
      <c r="BL131" s="25" t="s">
        <v>270</v>
      </c>
      <c r="BM131" s="25" t="s">
        <v>1959</v>
      </c>
    </row>
    <row r="132" spans="2:65" s="1" customFormat="1" ht="16.5" customHeight="1">
      <c r="B132" s="181"/>
      <c r="C132" s="218" t="s">
        <v>344</v>
      </c>
      <c r="D132" s="218" t="s">
        <v>345</v>
      </c>
      <c r="E132" s="219" t="s">
        <v>1960</v>
      </c>
      <c r="F132" s="220" t="s">
        <v>1961</v>
      </c>
      <c r="G132" s="221" t="s">
        <v>341</v>
      </c>
      <c r="H132" s="222">
        <v>12</v>
      </c>
      <c r="I132" s="223"/>
      <c r="J132" s="224">
        <f>ROUND(I132*H132,2)</f>
        <v>0</v>
      </c>
      <c r="K132" s="220" t="s">
        <v>367</v>
      </c>
      <c r="L132" s="225"/>
      <c r="M132" s="226" t="s">
        <v>5</v>
      </c>
      <c r="N132" s="227" t="s">
        <v>48</v>
      </c>
      <c r="O132" s="43"/>
      <c r="P132" s="191">
        <f>O132*H132</f>
        <v>0</v>
      </c>
      <c r="Q132" s="191">
        <v>3.3999999999999998E-3</v>
      </c>
      <c r="R132" s="191">
        <f>Q132*H132</f>
        <v>4.0799999999999996E-2</v>
      </c>
      <c r="S132" s="191">
        <v>0</v>
      </c>
      <c r="T132" s="192">
        <f>S132*H132</f>
        <v>0</v>
      </c>
      <c r="AR132" s="25" t="s">
        <v>322</v>
      </c>
      <c r="AT132" s="25" t="s">
        <v>345</v>
      </c>
      <c r="AU132" s="25" t="s">
        <v>85</v>
      </c>
      <c r="AY132" s="25" t="s">
        <v>264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5" t="s">
        <v>24</v>
      </c>
      <c r="BK132" s="193">
        <f>ROUND(I132*H132,2)</f>
        <v>0</v>
      </c>
      <c r="BL132" s="25" t="s">
        <v>270</v>
      </c>
      <c r="BM132" s="25" t="s">
        <v>1962</v>
      </c>
    </row>
    <row r="133" spans="2:65" s="1" customFormat="1" ht="54">
      <c r="B133" s="42"/>
      <c r="D133" s="195" t="s">
        <v>369</v>
      </c>
      <c r="F133" s="228" t="s">
        <v>1963</v>
      </c>
      <c r="I133" s="229"/>
      <c r="L133" s="42"/>
      <c r="M133" s="230"/>
      <c r="N133" s="43"/>
      <c r="O133" s="43"/>
      <c r="P133" s="43"/>
      <c r="Q133" s="43"/>
      <c r="R133" s="43"/>
      <c r="S133" s="43"/>
      <c r="T133" s="71"/>
      <c r="AT133" s="25" t="s">
        <v>369</v>
      </c>
      <c r="AU133" s="25" t="s">
        <v>85</v>
      </c>
    </row>
    <row r="134" spans="2:65" s="12" customFormat="1">
      <c r="B134" s="194"/>
      <c r="D134" s="195" t="s">
        <v>272</v>
      </c>
      <c r="E134" s="196" t="s">
        <v>5</v>
      </c>
      <c r="F134" s="197" t="s">
        <v>1964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3" customFormat="1">
      <c r="B135" s="202"/>
      <c r="D135" s="195" t="s">
        <v>272</v>
      </c>
      <c r="E135" s="203" t="s">
        <v>5</v>
      </c>
      <c r="F135" s="204" t="s">
        <v>349</v>
      </c>
      <c r="H135" s="205">
        <v>12</v>
      </c>
      <c r="I135" s="206"/>
      <c r="L135" s="202"/>
      <c r="M135" s="207"/>
      <c r="N135" s="208"/>
      <c r="O135" s="208"/>
      <c r="P135" s="208"/>
      <c r="Q135" s="208"/>
      <c r="R135" s="208"/>
      <c r="S135" s="208"/>
      <c r="T135" s="209"/>
      <c r="AT135" s="203" t="s">
        <v>272</v>
      </c>
      <c r="AU135" s="203" t="s">
        <v>85</v>
      </c>
      <c r="AV135" s="13" t="s">
        <v>85</v>
      </c>
      <c r="AW135" s="13" t="s">
        <v>41</v>
      </c>
      <c r="AX135" s="13" t="s">
        <v>24</v>
      </c>
      <c r="AY135" s="203" t="s">
        <v>264</v>
      </c>
    </row>
    <row r="136" spans="2:65" s="1" customFormat="1" ht="25.5" customHeight="1">
      <c r="B136" s="181"/>
      <c r="C136" s="182" t="s">
        <v>349</v>
      </c>
      <c r="D136" s="182" t="s">
        <v>266</v>
      </c>
      <c r="E136" s="183" t="s">
        <v>1965</v>
      </c>
      <c r="F136" s="184" t="s">
        <v>1966</v>
      </c>
      <c r="G136" s="185" t="s">
        <v>341</v>
      </c>
      <c r="H136" s="186">
        <v>2</v>
      </c>
      <c r="I136" s="187"/>
      <c r="J136" s="188">
        <f>ROUND(I136*H136,2)</f>
        <v>0</v>
      </c>
      <c r="K136" s="184" t="s">
        <v>334</v>
      </c>
      <c r="L136" s="42"/>
      <c r="M136" s="189" t="s">
        <v>5</v>
      </c>
      <c r="N136" s="190" t="s">
        <v>48</v>
      </c>
      <c r="O136" s="43"/>
      <c r="P136" s="191">
        <f>O136*H136</f>
        <v>0</v>
      </c>
      <c r="Q136" s="191">
        <v>0.78190000000000004</v>
      </c>
      <c r="R136" s="191">
        <f>Q136*H136</f>
        <v>1.5638000000000001</v>
      </c>
      <c r="S136" s="191">
        <v>0</v>
      </c>
      <c r="T136" s="192">
        <f>S136*H136</f>
        <v>0</v>
      </c>
      <c r="AR136" s="25" t="s">
        <v>270</v>
      </c>
      <c r="AT136" s="25" t="s">
        <v>266</v>
      </c>
      <c r="AU136" s="25" t="s">
        <v>85</v>
      </c>
      <c r="AY136" s="25" t="s">
        <v>264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5" t="s">
        <v>24</v>
      </c>
      <c r="BK136" s="193">
        <f>ROUND(I136*H136,2)</f>
        <v>0</v>
      </c>
      <c r="BL136" s="25" t="s">
        <v>270</v>
      </c>
      <c r="BM136" s="25" t="s">
        <v>1967</v>
      </c>
    </row>
    <row r="137" spans="2:65" s="12" customFormat="1">
      <c r="B137" s="194"/>
      <c r="D137" s="195" t="s">
        <v>272</v>
      </c>
      <c r="E137" s="196" t="s">
        <v>5</v>
      </c>
      <c r="F137" s="197" t="s">
        <v>1968</v>
      </c>
      <c r="H137" s="196" t="s">
        <v>5</v>
      </c>
      <c r="I137" s="198"/>
      <c r="L137" s="194"/>
      <c r="M137" s="199"/>
      <c r="N137" s="200"/>
      <c r="O137" s="200"/>
      <c r="P137" s="200"/>
      <c r="Q137" s="200"/>
      <c r="R137" s="200"/>
      <c r="S137" s="200"/>
      <c r="T137" s="201"/>
      <c r="AT137" s="196" t="s">
        <v>272</v>
      </c>
      <c r="AU137" s="196" t="s">
        <v>85</v>
      </c>
      <c r="AV137" s="12" t="s">
        <v>24</v>
      </c>
      <c r="AW137" s="12" t="s">
        <v>41</v>
      </c>
      <c r="AX137" s="12" t="s">
        <v>77</v>
      </c>
      <c r="AY137" s="196" t="s">
        <v>264</v>
      </c>
    </row>
    <row r="138" spans="2:65" s="13" customFormat="1">
      <c r="B138" s="202"/>
      <c r="D138" s="195" t="s">
        <v>272</v>
      </c>
      <c r="E138" s="203" t="s">
        <v>5</v>
      </c>
      <c r="F138" s="204" t="s">
        <v>85</v>
      </c>
      <c r="H138" s="205">
        <v>2</v>
      </c>
      <c r="I138" s="206"/>
      <c r="L138" s="202"/>
      <c r="M138" s="207"/>
      <c r="N138" s="208"/>
      <c r="O138" s="208"/>
      <c r="P138" s="208"/>
      <c r="Q138" s="208"/>
      <c r="R138" s="208"/>
      <c r="S138" s="208"/>
      <c r="T138" s="209"/>
      <c r="AT138" s="203" t="s">
        <v>272</v>
      </c>
      <c r="AU138" s="203" t="s">
        <v>85</v>
      </c>
      <c r="AV138" s="13" t="s">
        <v>85</v>
      </c>
      <c r="AW138" s="13" t="s">
        <v>41</v>
      </c>
      <c r="AX138" s="13" t="s">
        <v>24</v>
      </c>
      <c r="AY138" s="203" t="s">
        <v>264</v>
      </c>
    </row>
    <row r="139" spans="2:65" s="1" customFormat="1" ht="16.5" customHeight="1">
      <c r="B139" s="181"/>
      <c r="C139" s="218" t="s">
        <v>354</v>
      </c>
      <c r="D139" s="218" t="s">
        <v>345</v>
      </c>
      <c r="E139" s="219" t="s">
        <v>1969</v>
      </c>
      <c r="F139" s="220" t="s">
        <v>1970</v>
      </c>
      <c r="G139" s="221" t="s">
        <v>341</v>
      </c>
      <c r="H139" s="222">
        <v>2</v>
      </c>
      <c r="I139" s="223"/>
      <c r="J139" s="224">
        <f>ROUND(I139*H139,2)</f>
        <v>0</v>
      </c>
      <c r="K139" s="220" t="s">
        <v>367</v>
      </c>
      <c r="L139" s="225"/>
      <c r="M139" s="226" t="s">
        <v>5</v>
      </c>
      <c r="N139" s="227" t="s">
        <v>48</v>
      </c>
      <c r="O139" s="43"/>
      <c r="P139" s="191">
        <f>O139*H139</f>
        <v>0</v>
      </c>
      <c r="Q139" s="191">
        <v>4.9399999999999999E-2</v>
      </c>
      <c r="R139" s="191">
        <f>Q139*H139</f>
        <v>9.8799999999999999E-2</v>
      </c>
      <c r="S139" s="191">
        <v>0</v>
      </c>
      <c r="T139" s="192">
        <f>S139*H139</f>
        <v>0</v>
      </c>
      <c r="AR139" s="25" t="s">
        <v>322</v>
      </c>
      <c r="AT139" s="25" t="s">
        <v>345</v>
      </c>
      <c r="AU139" s="25" t="s">
        <v>85</v>
      </c>
      <c r="AY139" s="25" t="s">
        <v>264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5" t="s">
        <v>24</v>
      </c>
      <c r="BK139" s="193">
        <f>ROUND(I139*H139,2)</f>
        <v>0</v>
      </c>
      <c r="BL139" s="25" t="s">
        <v>270</v>
      </c>
      <c r="BM139" s="25" t="s">
        <v>1971</v>
      </c>
    </row>
    <row r="140" spans="2:65" s="1" customFormat="1" ht="40.5">
      <c r="B140" s="42"/>
      <c r="D140" s="195" t="s">
        <v>369</v>
      </c>
      <c r="F140" s="228" t="s">
        <v>1972</v>
      </c>
      <c r="I140" s="229"/>
      <c r="L140" s="42"/>
      <c r="M140" s="230"/>
      <c r="N140" s="43"/>
      <c r="O140" s="43"/>
      <c r="P140" s="43"/>
      <c r="Q140" s="43"/>
      <c r="R140" s="43"/>
      <c r="S140" s="43"/>
      <c r="T140" s="71"/>
      <c r="AT140" s="25" t="s">
        <v>369</v>
      </c>
      <c r="AU140" s="25" t="s">
        <v>85</v>
      </c>
    </row>
    <row r="141" spans="2:65" s="12" customFormat="1">
      <c r="B141" s="194"/>
      <c r="D141" s="195" t="s">
        <v>272</v>
      </c>
      <c r="E141" s="196" t="s">
        <v>5</v>
      </c>
      <c r="F141" s="197" t="s">
        <v>1973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3" customFormat="1">
      <c r="B142" s="202"/>
      <c r="D142" s="195" t="s">
        <v>272</v>
      </c>
      <c r="E142" s="203" t="s">
        <v>5</v>
      </c>
      <c r="F142" s="204" t="s">
        <v>85</v>
      </c>
      <c r="H142" s="205">
        <v>2</v>
      </c>
      <c r="I142" s="206"/>
      <c r="L142" s="202"/>
      <c r="M142" s="207"/>
      <c r="N142" s="208"/>
      <c r="O142" s="208"/>
      <c r="P142" s="208"/>
      <c r="Q142" s="208"/>
      <c r="R142" s="208"/>
      <c r="S142" s="208"/>
      <c r="T142" s="209"/>
      <c r="AT142" s="203" t="s">
        <v>272</v>
      </c>
      <c r="AU142" s="203" t="s">
        <v>85</v>
      </c>
      <c r="AV142" s="13" t="s">
        <v>85</v>
      </c>
      <c r="AW142" s="13" t="s">
        <v>41</v>
      </c>
      <c r="AX142" s="13" t="s">
        <v>24</v>
      </c>
      <c r="AY142" s="203" t="s">
        <v>264</v>
      </c>
    </row>
    <row r="143" spans="2:65" s="1" customFormat="1" ht="25.5" customHeight="1">
      <c r="B143" s="181"/>
      <c r="C143" s="182" t="s">
        <v>359</v>
      </c>
      <c r="D143" s="182" t="s">
        <v>266</v>
      </c>
      <c r="E143" s="183" t="s">
        <v>1974</v>
      </c>
      <c r="F143" s="184" t="s">
        <v>1975</v>
      </c>
      <c r="G143" s="185" t="s">
        <v>341</v>
      </c>
      <c r="H143" s="186">
        <v>2</v>
      </c>
      <c r="I143" s="187"/>
      <c r="J143" s="188">
        <f>ROUND(I143*H143,2)</f>
        <v>0</v>
      </c>
      <c r="K143" s="184" t="s">
        <v>278</v>
      </c>
      <c r="L143" s="42"/>
      <c r="M143" s="189" t="s">
        <v>5</v>
      </c>
      <c r="N143" s="190" t="s">
        <v>48</v>
      </c>
      <c r="O143" s="43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AR143" s="25" t="s">
        <v>270</v>
      </c>
      <c r="AT143" s="25" t="s">
        <v>266</v>
      </c>
      <c r="AU143" s="25" t="s">
        <v>85</v>
      </c>
      <c r="AY143" s="25" t="s">
        <v>264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5" t="s">
        <v>24</v>
      </c>
      <c r="BK143" s="193">
        <f>ROUND(I143*H143,2)</f>
        <v>0</v>
      </c>
      <c r="BL143" s="25" t="s">
        <v>270</v>
      </c>
      <c r="BM143" s="25" t="s">
        <v>1976</v>
      </c>
    </row>
    <row r="144" spans="2:65" s="12" customFormat="1">
      <c r="B144" s="194"/>
      <c r="D144" s="195" t="s">
        <v>272</v>
      </c>
      <c r="E144" s="196" t="s">
        <v>5</v>
      </c>
      <c r="F144" s="197" t="s">
        <v>1977</v>
      </c>
      <c r="H144" s="196" t="s">
        <v>5</v>
      </c>
      <c r="I144" s="198"/>
      <c r="L144" s="194"/>
      <c r="M144" s="199"/>
      <c r="N144" s="200"/>
      <c r="O144" s="200"/>
      <c r="P144" s="200"/>
      <c r="Q144" s="200"/>
      <c r="R144" s="200"/>
      <c r="S144" s="200"/>
      <c r="T144" s="201"/>
      <c r="AT144" s="196" t="s">
        <v>272</v>
      </c>
      <c r="AU144" s="196" t="s">
        <v>85</v>
      </c>
      <c r="AV144" s="12" t="s">
        <v>24</v>
      </c>
      <c r="AW144" s="12" t="s">
        <v>41</v>
      </c>
      <c r="AX144" s="12" t="s">
        <v>77</v>
      </c>
      <c r="AY144" s="196" t="s">
        <v>264</v>
      </c>
    </row>
    <row r="145" spans="2:65" s="13" customFormat="1">
      <c r="B145" s="202"/>
      <c r="D145" s="195" t="s">
        <v>272</v>
      </c>
      <c r="E145" s="203" t="s">
        <v>5</v>
      </c>
      <c r="F145" s="204" t="s">
        <v>1978</v>
      </c>
      <c r="H145" s="205">
        <v>2</v>
      </c>
      <c r="I145" s="206"/>
      <c r="L145" s="202"/>
      <c r="M145" s="207"/>
      <c r="N145" s="208"/>
      <c r="O145" s="208"/>
      <c r="P145" s="208"/>
      <c r="Q145" s="208"/>
      <c r="R145" s="208"/>
      <c r="S145" s="208"/>
      <c r="T145" s="209"/>
      <c r="AT145" s="203" t="s">
        <v>272</v>
      </c>
      <c r="AU145" s="203" t="s">
        <v>85</v>
      </c>
      <c r="AV145" s="13" t="s">
        <v>85</v>
      </c>
      <c r="AW145" s="13" t="s">
        <v>41</v>
      </c>
      <c r="AX145" s="13" t="s">
        <v>24</v>
      </c>
      <c r="AY145" s="203" t="s">
        <v>264</v>
      </c>
    </row>
    <row r="146" spans="2:65" s="1" customFormat="1" ht="16.5" customHeight="1">
      <c r="B146" s="181"/>
      <c r="C146" s="218" t="s">
        <v>11</v>
      </c>
      <c r="D146" s="218" t="s">
        <v>345</v>
      </c>
      <c r="E146" s="219" t="s">
        <v>1979</v>
      </c>
      <c r="F146" s="220" t="s">
        <v>1980</v>
      </c>
      <c r="G146" s="221" t="s">
        <v>341</v>
      </c>
      <c r="H146" s="222">
        <v>1</v>
      </c>
      <c r="I146" s="223"/>
      <c r="J146" s="224">
        <f>ROUND(I146*H146,2)</f>
        <v>0</v>
      </c>
      <c r="K146" s="220" t="s">
        <v>367</v>
      </c>
      <c r="L146" s="225"/>
      <c r="M146" s="226" t="s">
        <v>5</v>
      </c>
      <c r="N146" s="227" t="s">
        <v>48</v>
      </c>
      <c r="O146" s="43"/>
      <c r="P146" s="191">
        <f>O146*H146</f>
        <v>0</v>
      </c>
      <c r="Q146" s="191">
        <v>0.11617622</v>
      </c>
      <c r="R146" s="191">
        <f>Q146*H146</f>
        <v>0.11617622</v>
      </c>
      <c r="S146" s="191">
        <v>0</v>
      </c>
      <c r="T146" s="192">
        <f>S146*H146</f>
        <v>0</v>
      </c>
      <c r="AR146" s="25" t="s">
        <v>322</v>
      </c>
      <c r="AT146" s="25" t="s">
        <v>345</v>
      </c>
      <c r="AU146" s="25" t="s">
        <v>85</v>
      </c>
      <c r="AY146" s="25" t="s">
        <v>264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5" t="s">
        <v>24</v>
      </c>
      <c r="BK146" s="193">
        <f>ROUND(I146*H146,2)</f>
        <v>0</v>
      </c>
      <c r="BL146" s="25" t="s">
        <v>270</v>
      </c>
      <c r="BM146" s="25" t="s">
        <v>1981</v>
      </c>
    </row>
    <row r="147" spans="2:65" s="1" customFormat="1" ht="67.5">
      <c r="B147" s="42"/>
      <c r="D147" s="195" t="s">
        <v>369</v>
      </c>
      <c r="F147" s="228" t="s">
        <v>1982</v>
      </c>
      <c r="I147" s="229"/>
      <c r="L147" s="42"/>
      <c r="M147" s="230"/>
      <c r="N147" s="43"/>
      <c r="O147" s="43"/>
      <c r="P147" s="43"/>
      <c r="Q147" s="43"/>
      <c r="R147" s="43"/>
      <c r="S147" s="43"/>
      <c r="T147" s="71"/>
      <c r="AT147" s="25" t="s">
        <v>369</v>
      </c>
      <c r="AU147" s="25" t="s">
        <v>85</v>
      </c>
    </row>
    <row r="148" spans="2:65" s="12" customFormat="1">
      <c r="B148" s="194"/>
      <c r="D148" s="195" t="s">
        <v>272</v>
      </c>
      <c r="E148" s="196" t="s">
        <v>5</v>
      </c>
      <c r="F148" s="197" t="s">
        <v>1983</v>
      </c>
      <c r="H148" s="196" t="s">
        <v>5</v>
      </c>
      <c r="I148" s="198"/>
      <c r="L148" s="194"/>
      <c r="M148" s="199"/>
      <c r="N148" s="200"/>
      <c r="O148" s="200"/>
      <c r="P148" s="200"/>
      <c r="Q148" s="200"/>
      <c r="R148" s="200"/>
      <c r="S148" s="200"/>
      <c r="T148" s="201"/>
      <c r="AT148" s="196" t="s">
        <v>272</v>
      </c>
      <c r="AU148" s="196" t="s">
        <v>85</v>
      </c>
      <c r="AV148" s="12" t="s">
        <v>24</v>
      </c>
      <c r="AW148" s="12" t="s">
        <v>41</v>
      </c>
      <c r="AX148" s="12" t="s">
        <v>77</v>
      </c>
      <c r="AY148" s="196" t="s">
        <v>264</v>
      </c>
    </row>
    <row r="149" spans="2:65" s="13" customFormat="1">
      <c r="B149" s="202"/>
      <c r="D149" s="195" t="s">
        <v>272</v>
      </c>
      <c r="E149" s="203" t="s">
        <v>5</v>
      </c>
      <c r="F149" s="204" t="s">
        <v>24</v>
      </c>
      <c r="H149" s="205">
        <v>1</v>
      </c>
      <c r="I149" s="206"/>
      <c r="L149" s="202"/>
      <c r="M149" s="207"/>
      <c r="N149" s="208"/>
      <c r="O149" s="208"/>
      <c r="P149" s="208"/>
      <c r="Q149" s="208"/>
      <c r="R149" s="208"/>
      <c r="S149" s="208"/>
      <c r="T149" s="209"/>
      <c r="AT149" s="203" t="s">
        <v>272</v>
      </c>
      <c r="AU149" s="203" t="s">
        <v>85</v>
      </c>
      <c r="AV149" s="13" t="s">
        <v>85</v>
      </c>
      <c r="AW149" s="13" t="s">
        <v>41</v>
      </c>
      <c r="AX149" s="13" t="s">
        <v>24</v>
      </c>
      <c r="AY149" s="203" t="s">
        <v>264</v>
      </c>
    </row>
    <row r="150" spans="2:65" s="1" customFormat="1" ht="25.5" customHeight="1">
      <c r="B150" s="181"/>
      <c r="C150" s="182" t="s">
        <v>372</v>
      </c>
      <c r="D150" s="182" t="s">
        <v>266</v>
      </c>
      <c r="E150" s="183" t="s">
        <v>1984</v>
      </c>
      <c r="F150" s="184" t="s">
        <v>1985</v>
      </c>
      <c r="G150" s="185" t="s">
        <v>308</v>
      </c>
      <c r="H150" s="186">
        <v>67</v>
      </c>
      <c r="I150" s="187"/>
      <c r="J150" s="188">
        <f>ROUND(I150*H150,2)</f>
        <v>0</v>
      </c>
      <c r="K150" s="184" t="s">
        <v>278</v>
      </c>
      <c r="L150" s="42"/>
      <c r="M150" s="189" t="s">
        <v>5</v>
      </c>
      <c r="N150" s="190" t="s">
        <v>48</v>
      </c>
      <c r="O150" s="43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AR150" s="25" t="s">
        <v>270</v>
      </c>
      <c r="AT150" s="25" t="s">
        <v>266</v>
      </c>
      <c r="AU150" s="25" t="s">
        <v>85</v>
      </c>
      <c r="AY150" s="25" t="s">
        <v>264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5" t="s">
        <v>24</v>
      </c>
      <c r="BK150" s="193">
        <f>ROUND(I150*H150,2)</f>
        <v>0</v>
      </c>
      <c r="BL150" s="25" t="s">
        <v>270</v>
      </c>
      <c r="BM150" s="25" t="s">
        <v>1986</v>
      </c>
    </row>
    <row r="151" spans="2:65" s="1" customFormat="1" ht="16.5" customHeight="1">
      <c r="B151" s="181"/>
      <c r="C151" s="218" t="s">
        <v>379</v>
      </c>
      <c r="D151" s="218" t="s">
        <v>345</v>
      </c>
      <c r="E151" s="219" t="s">
        <v>1987</v>
      </c>
      <c r="F151" s="220" t="s">
        <v>1988</v>
      </c>
      <c r="G151" s="221" t="s">
        <v>308</v>
      </c>
      <c r="H151" s="222">
        <v>69.010000000000005</v>
      </c>
      <c r="I151" s="223"/>
      <c r="J151" s="224">
        <f>ROUND(I151*H151,2)</f>
        <v>0</v>
      </c>
      <c r="K151" s="220" t="s">
        <v>278</v>
      </c>
      <c r="L151" s="225"/>
      <c r="M151" s="226" t="s">
        <v>5</v>
      </c>
      <c r="N151" s="227" t="s">
        <v>48</v>
      </c>
      <c r="O151" s="43"/>
      <c r="P151" s="191">
        <f>O151*H151</f>
        <v>0</v>
      </c>
      <c r="Q151" s="191">
        <v>1.1999999999999999E-3</v>
      </c>
      <c r="R151" s="191">
        <f>Q151*H151</f>
        <v>8.2811999999999997E-2</v>
      </c>
      <c r="S151" s="191">
        <v>0</v>
      </c>
      <c r="T151" s="192">
        <f>S151*H151</f>
        <v>0</v>
      </c>
      <c r="AR151" s="25" t="s">
        <v>322</v>
      </c>
      <c r="AT151" s="25" t="s">
        <v>345</v>
      </c>
      <c r="AU151" s="25" t="s">
        <v>85</v>
      </c>
      <c r="AY151" s="25" t="s">
        <v>264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5" t="s">
        <v>24</v>
      </c>
      <c r="BK151" s="193">
        <f>ROUND(I151*H151,2)</f>
        <v>0</v>
      </c>
      <c r="BL151" s="25" t="s">
        <v>270</v>
      </c>
      <c r="BM151" s="25" t="s">
        <v>1989</v>
      </c>
    </row>
    <row r="152" spans="2:65" s="12" customFormat="1">
      <c r="B152" s="194"/>
      <c r="D152" s="195" t="s">
        <v>272</v>
      </c>
      <c r="E152" s="196" t="s">
        <v>5</v>
      </c>
      <c r="F152" s="197" t="s">
        <v>1990</v>
      </c>
      <c r="H152" s="196" t="s">
        <v>5</v>
      </c>
      <c r="I152" s="198"/>
      <c r="L152" s="194"/>
      <c r="M152" s="199"/>
      <c r="N152" s="200"/>
      <c r="O152" s="200"/>
      <c r="P152" s="200"/>
      <c r="Q152" s="200"/>
      <c r="R152" s="200"/>
      <c r="S152" s="200"/>
      <c r="T152" s="201"/>
      <c r="AT152" s="196" t="s">
        <v>272</v>
      </c>
      <c r="AU152" s="196" t="s">
        <v>85</v>
      </c>
      <c r="AV152" s="12" t="s">
        <v>24</v>
      </c>
      <c r="AW152" s="12" t="s">
        <v>41</v>
      </c>
      <c r="AX152" s="12" t="s">
        <v>77</v>
      </c>
      <c r="AY152" s="196" t="s">
        <v>264</v>
      </c>
    </row>
    <row r="153" spans="2:65" s="13" customFormat="1">
      <c r="B153" s="202"/>
      <c r="D153" s="195" t="s">
        <v>272</v>
      </c>
      <c r="E153" s="203" t="s">
        <v>5</v>
      </c>
      <c r="F153" s="204" t="s">
        <v>1991</v>
      </c>
      <c r="H153" s="205">
        <v>69.010000000000005</v>
      </c>
      <c r="I153" s="206"/>
      <c r="L153" s="202"/>
      <c r="M153" s="207"/>
      <c r="N153" s="208"/>
      <c r="O153" s="208"/>
      <c r="P153" s="208"/>
      <c r="Q153" s="208"/>
      <c r="R153" s="208"/>
      <c r="S153" s="208"/>
      <c r="T153" s="209"/>
      <c r="AT153" s="203" t="s">
        <v>272</v>
      </c>
      <c r="AU153" s="203" t="s">
        <v>85</v>
      </c>
      <c r="AV153" s="13" t="s">
        <v>85</v>
      </c>
      <c r="AW153" s="13" t="s">
        <v>41</v>
      </c>
      <c r="AX153" s="13" t="s">
        <v>24</v>
      </c>
      <c r="AY153" s="203" t="s">
        <v>264</v>
      </c>
    </row>
    <row r="154" spans="2:65" s="1" customFormat="1" ht="25.5" customHeight="1">
      <c r="B154" s="181"/>
      <c r="C154" s="182" t="s">
        <v>387</v>
      </c>
      <c r="D154" s="182" t="s">
        <v>266</v>
      </c>
      <c r="E154" s="183" t="s">
        <v>1992</v>
      </c>
      <c r="F154" s="184" t="s">
        <v>1993</v>
      </c>
      <c r="G154" s="185" t="s">
        <v>308</v>
      </c>
      <c r="H154" s="186">
        <v>201</v>
      </c>
      <c r="I154" s="187"/>
      <c r="J154" s="188">
        <f>ROUND(I154*H154,2)</f>
        <v>0</v>
      </c>
      <c r="K154" s="184" t="s">
        <v>278</v>
      </c>
      <c r="L154" s="42"/>
      <c r="M154" s="189" t="s">
        <v>5</v>
      </c>
      <c r="N154" s="190" t="s">
        <v>48</v>
      </c>
      <c r="O154" s="43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AR154" s="25" t="s">
        <v>270</v>
      </c>
      <c r="AT154" s="25" t="s">
        <v>266</v>
      </c>
      <c r="AU154" s="25" t="s">
        <v>85</v>
      </c>
      <c r="AY154" s="25" t="s">
        <v>264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5" t="s">
        <v>24</v>
      </c>
      <c r="BK154" s="193">
        <f>ROUND(I154*H154,2)</f>
        <v>0</v>
      </c>
      <c r="BL154" s="25" t="s">
        <v>270</v>
      </c>
      <c r="BM154" s="25" t="s">
        <v>1994</v>
      </c>
    </row>
    <row r="155" spans="2:65" s="13" customFormat="1">
      <c r="B155" s="202"/>
      <c r="D155" s="195" t="s">
        <v>272</v>
      </c>
      <c r="E155" s="203" t="s">
        <v>5</v>
      </c>
      <c r="F155" s="204" t="s">
        <v>1995</v>
      </c>
      <c r="H155" s="205">
        <v>201</v>
      </c>
      <c r="I155" s="206"/>
      <c r="L155" s="202"/>
      <c r="M155" s="207"/>
      <c r="N155" s="208"/>
      <c r="O155" s="208"/>
      <c r="P155" s="208"/>
      <c r="Q155" s="208"/>
      <c r="R155" s="208"/>
      <c r="S155" s="208"/>
      <c r="T155" s="209"/>
      <c r="AT155" s="203" t="s">
        <v>272</v>
      </c>
      <c r="AU155" s="203" t="s">
        <v>85</v>
      </c>
      <c r="AV155" s="13" t="s">
        <v>85</v>
      </c>
      <c r="AW155" s="13" t="s">
        <v>41</v>
      </c>
      <c r="AX155" s="13" t="s">
        <v>24</v>
      </c>
      <c r="AY155" s="203" t="s">
        <v>264</v>
      </c>
    </row>
    <row r="156" spans="2:65" s="1" customFormat="1" ht="16.5" customHeight="1">
      <c r="B156" s="181"/>
      <c r="C156" s="218" t="s">
        <v>393</v>
      </c>
      <c r="D156" s="218" t="s">
        <v>345</v>
      </c>
      <c r="E156" s="219" t="s">
        <v>1996</v>
      </c>
      <c r="F156" s="220" t="s">
        <v>1997</v>
      </c>
      <c r="G156" s="221" t="s">
        <v>308</v>
      </c>
      <c r="H156" s="222">
        <v>207.03</v>
      </c>
      <c r="I156" s="223"/>
      <c r="J156" s="224">
        <f>ROUND(I156*H156,2)</f>
        <v>0</v>
      </c>
      <c r="K156" s="220" t="s">
        <v>278</v>
      </c>
      <c r="L156" s="225"/>
      <c r="M156" s="226" t="s">
        <v>5</v>
      </c>
      <c r="N156" s="227" t="s">
        <v>48</v>
      </c>
      <c r="O156" s="43"/>
      <c r="P156" s="191">
        <f>O156*H156</f>
        <v>0</v>
      </c>
      <c r="Q156" s="191">
        <v>4.0000000000000003E-5</v>
      </c>
      <c r="R156" s="191">
        <f>Q156*H156</f>
        <v>8.2812000000000007E-3</v>
      </c>
      <c r="S156" s="191">
        <v>0</v>
      </c>
      <c r="T156" s="192">
        <f>S156*H156</f>
        <v>0</v>
      </c>
      <c r="AR156" s="25" t="s">
        <v>322</v>
      </c>
      <c r="AT156" s="25" t="s">
        <v>345</v>
      </c>
      <c r="AU156" s="25" t="s">
        <v>85</v>
      </c>
      <c r="AY156" s="25" t="s">
        <v>264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5" t="s">
        <v>24</v>
      </c>
      <c r="BK156" s="193">
        <f>ROUND(I156*H156,2)</f>
        <v>0</v>
      </c>
      <c r="BL156" s="25" t="s">
        <v>270</v>
      </c>
      <c r="BM156" s="25" t="s">
        <v>1998</v>
      </c>
    </row>
    <row r="157" spans="2:65" s="1" customFormat="1" ht="27">
      <c r="B157" s="42"/>
      <c r="D157" s="195" t="s">
        <v>369</v>
      </c>
      <c r="F157" s="228" t="s">
        <v>1999</v>
      </c>
      <c r="I157" s="229"/>
      <c r="L157" s="42"/>
      <c r="M157" s="230"/>
      <c r="N157" s="43"/>
      <c r="O157" s="43"/>
      <c r="P157" s="43"/>
      <c r="Q157" s="43"/>
      <c r="R157" s="43"/>
      <c r="S157" s="43"/>
      <c r="T157" s="71"/>
      <c r="AT157" s="25" t="s">
        <v>369</v>
      </c>
      <c r="AU157" s="25" t="s">
        <v>85</v>
      </c>
    </row>
    <row r="158" spans="2:65" s="13" customFormat="1">
      <c r="B158" s="202"/>
      <c r="D158" s="195" t="s">
        <v>272</v>
      </c>
      <c r="F158" s="204" t="s">
        <v>2000</v>
      </c>
      <c r="H158" s="205">
        <v>207.03</v>
      </c>
      <c r="I158" s="206"/>
      <c r="L158" s="202"/>
      <c r="M158" s="207"/>
      <c r="N158" s="208"/>
      <c r="O158" s="208"/>
      <c r="P158" s="208"/>
      <c r="Q158" s="208"/>
      <c r="R158" s="208"/>
      <c r="S158" s="208"/>
      <c r="T158" s="209"/>
      <c r="AT158" s="203" t="s">
        <v>272</v>
      </c>
      <c r="AU158" s="203" t="s">
        <v>85</v>
      </c>
      <c r="AV158" s="13" t="s">
        <v>85</v>
      </c>
      <c r="AW158" s="13" t="s">
        <v>6</v>
      </c>
      <c r="AX158" s="13" t="s">
        <v>24</v>
      </c>
      <c r="AY158" s="203" t="s">
        <v>264</v>
      </c>
    </row>
    <row r="159" spans="2:65" s="1" customFormat="1" ht="25.5" customHeight="1">
      <c r="B159" s="181"/>
      <c r="C159" s="182" t="s">
        <v>400</v>
      </c>
      <c r="D159" s="182" t="s">
        <v>266</v>
      </c>
      <c r="E159" s="183" t="s">
        <v>2001</v>
      </c>
      <c r="F159" s="184" t="s">
        <v>2002</v>
      </c>
      <c r="G159" s="185" t="s">
        <v>308</v>
      </c>
      <c r="H159" s="186">
        <v>201</v>
      </c>
      <c r="I159" s="187"/>
      <c r="J159" s="188">
        <f>ROUND(I159*H159,2)</f>
        <v>0</v>
      </c>
      <c r="K159" s="184" t="s">
        <v>278</v>
      </c>
      <c r="L159" s="42"/>
      <c r="M159" s="189" t="s">
        <v>5</v>
      </c>
      <c r="N159" s="190" t="s">
        <v>48</v>
      </c>
      <c r="O159" s="43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AR159" s="25" t="s">
        <v>270</v>
      </c>
      <c r="AT159" s="25" t="s">
        <v>266</v>
      </c>
      <c r="AU159" s="25" t="s">
        <v>85</v>
      </c>
      <c r="AY159" s="25" t="s">
        <v>264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5" t="s">
        <v>24</v>
      </c>
      <c r="BK159" s="193">
        <f>ROUND(I159*H159,2)</f>
        <v>0</v>
      </c>
      <c r="BL159" s="25" t="s">
        <v>270</v>
      </c>
      <c r="BM159" s="25" t="s">
        <v>2003</v>
      </c>
    </row>
    <row r="160" spans="2:65" s="13" customFormat="1">
      <c r="B160" s="202"/>
      <c r="D160" s="195" t="s">
        <v>272</v>
      </c>
      <c r="E160" s="203" t="s">
        <v>5</v>
      </c>
      <c r="F160" s="204" t="s">
        <v>1995</v>
      </c>
      <c r="H160" s="205">
        <v>201</v>
      </c>
      <c r="I160" s="206"/>
      <c r="L160" s="202"/>
      <c r="M160" s="207"/>
      <c r="N160" s="208"/>
      <c r="O160" s="208"/>
      <c r="P160" s="208"/>
      <c r="Q160" s="208"/>
      <c r="R160" s="208"/>
      <c r="S160" s="208"/>
      <c r="T160" s="209"/>
      <c r="AT160" s="203" t="s">
        <v>272</v>
      </c>
      <c r="AU160" s="203" t="s">
        <v>85</v>
      </c>
      <c r="AV160" s="13" t="s">
        <v>85</v>
      </c>
      <c r="AW160" s="13" t="s">
        <v>41</v>
      </c>
      <c r="AX160" s="13" t="s">
        <v>24</v>
      </c>
      <c r="AY160" s="203" t="s">
        <v>264</v>
      </c>
    </row>
    <row r="161" spans="2:65" s="1" customFormat="1" ht="16.5" customHeight="1">
      <c r="B161" s="181"/>
      <c r="C161" s="218" t="s">
        <v>10</v>
      </c>
      <c r="D161" s="218" t="s">
        <v>345</v>
      </c>
      <c r="E161" s="219" t="s">
        <v>2004</v>
      </c>
      <c r="F161" s="220" t="s">
        <v>2005</v>
      </c>
      <c r="G161" s="221" t="s">
        <v>308</v>
      </c>
      <c r="H161" s="222">
        <v>100.5</v>
      </c>
      <c r="I161" s="223"/>
      <c r="J161" s="224">
        <f>ROUND(I161*H161,2)</f>
        <v>0</v>
      </c>
      <c r="K161" s="220" t="s">
        <v>278</v>
      </c>
      <c r="L161" s="225"/>
      <c r="M161" s="226" t="s">
        <v>5</v>
      </c>
      <c r="N161" s="227" t="s">
        <v>48</v>
      </c>
      <c r="O161" s="43"/>
      <c r="P161" s="191">
        <f>O161*H161</f>
        <v>0</v>
      </c>
      <c r="Q161" s="191">
        <v>2.0000000000000002E-5</v>
      </c>
      <c r="R161" s="191">
        <f>Q161*H161</f>
        <v>2.0100000000000001E-3</v>
      </c>
      <c r="S161" s="191">
        <v>0</v>
      </c>
      <c r="T161" s="192">
        <f>S161*H161</f>
        <v>0</v>
      </c>
      <c r="AR161" s="25" t="s">
        <v>322</v>
      </c>
      <c r="AT161" s="25" t="s">
        <v>345</v>
      </c>
      <c r="AU161" s="25" t="s">
        <v>85</v>
      </c>
      <c r="AY161" s="25" t="s">
        <v>264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5" t="s">
        <v>24</v>
      </c>
      <c r="BK161" s="193">
        <f>ROUND(I161*H161,2)</f>
        <v>0</v>
      </c>
      <c r="BL161" s="25" t="s">
        <v>270</v>
      </c>
      <c r="BM161" s="25" t="s">
        <v>2006</v>
      </c>
    </row>
    <row r="162" spans="2:65" s="13" customFormat="1">
      <c r="B162" s="202"/>
      <c r="D162" s="195" t="s">
        <v>272</v>
      </c>
      <c r="F162" s="204" t="s">
        <v>2007</v>
      </c>
      <c r="H162" s="205">
        <v>100.5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272</v>
      </c>
      <c r="AU162" s="203" t="s">
        <v>85</v>
      </c>
      <c r="AV162" s="13" t="s">
        <v>85</v>
      </c>
      <c r="AW162" s="13" t="s">
        <v>6</v>
      </c>
      <c r="AX162" s="13" t="s">
        <v>24</v>
      </c>
      <c r="AY162" s="203" t="s">
        <v>264</v>
      </c>
    </row>
    <row r="163" spans="2:65" s="1" customFormat="1" ht="16.5" customHeight="1">
      <c r="B163" s="181"/>
      <c r="C163" s="218" t="s">
        <v>410</v>
      </c>
      <c r="D163" s="218" t="s">
        <v>345</v>
      </c>
      <c r="E163" s="219" t="s">
        <v>2008</v>
      </c>
      <c r="F163" s="220" t="s">
        <v>2009</v>
      </c>
      <c r="G163" s="221" t="s">
        <v>2010</v>
      </c>
      <c r="H163" s="222">
        <v>1</v>
      </c>
      <c r="I163" s="223"/>
      <c r="J163" s="224">
        <f>ROUND(I163*H163,2)</f>
        <v>0</v>
      </c>
      <c r="K163" s="220" t="s">
        <v>367</v>
      </c>
      <c r="L163" s="225"/>
      <c r="M163" s="226" t="s">
        <v>5</v>
      </c>
      <c r="N163" s="227" t="s">
        <v>48</v>
      </c>
      <c r="O163" s="43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AR163" s="25" t="s">
        <v>322</v>
      </c>
      <c r="AT163" s="25" t="s">
        <v>345</v>
      </c>
      <c r="AU163" s="25" t="s">
        <v>85</v>
      </c>
      <c r="AY163" s="25" t="s">
        <v>264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5" t="s">
        <v>24</v>
      </c>
      <c r="BK163" s="193">
        <f>ROUND(I163*H163,2)</f>
        <v>0</v>
      </c>
      <c r="BL163" s="25" t="s">
        <v>270</v>
      </c>
      <c r="BM163" s="25" t="s">
        <v>2011</v>
      </c>
    </row>
    <row r="164" spans="2:65" s="11" customFormat="1" ht="29.85" customHeight="1">
      <c r="B164" s="168"/>
      <c r="D164" s="169" t="s">
        <v>76</v>
      </c>
      <c r="E164" s="179" t="s">
        <v>377</v>
      </c>
      <c r="F164" s="179" t="s">
        <v>378</v>
      </c>
      <c r="I164" s="171"/>
      <c r="J164" s="180">
        <f>BK164</f>
        <v>0</v>
      </c>
      <c r="L164" s="168"/>
      <c r="M164" s="173"/>
      <c r="N164" s="174"/>
      <c r="O164" s="174"/>
      <c r="P164" s="175">
        <f>P165</f>
        <v>0</v>
      </c>
      <c r="Q164" s="174"/>
      <c r="R164" s="175">
        <f>R165</f>
        <v>0</v>
      </c>
      <c r="S164" s="174"/>
      <c r="T164" s="176">
        <f>T165</f>
        <v>0</v>
      </c>
      <c r="AR164" s="169" t="s">
        <v>24</v>
      </c>
      <c r="AT164" s="177" t="s">
        <v>76</v>
      </c>
      <c r="AU164" s="177" t="s">
        <v>24</v>
      </c>
      <c r="AY164" s="169" t="s">
        <v>264</v>
      </c>
      <c r="BK164" s="178">
        <f>BK165</f>
        <v>0</v>
      </c>
    </row>
    <row r="165" spans="2:65" s="1" customFormat="1" ht="38.25" customHeight="1">
      <c r="B165" s="181"/>
      <c r="C165" s="182" t="s">
        <v>623</v>
      </c>
      <c r="D165" s="182" t="s">
        <v>266</v>
      </c>
      <c r="E165" s="183" t="s">
        <v>2012</v>
      </c>
      <c r="F165" s="184" t="s">
        <v>2013</v>
      </c>
      <c r="G165" s="185" t="s">
        <v>317</v>
      </c>
      <c r="H165" s="186">
        <v>8.6660000000000004</v>
      </c>
      <c r="I165" s="187"/>
      <c r="J165" s="188">
        <f>ROUND(I165*H165,2)</f>
        <v>0</v>
      </c>
      <c r="K165" s="184" t="s">
        <v>278</v>
      </c>
      <c r="L165" s="42"/>
      <c r="M165" s="189" t="s">
        <v>5</v>
      </c>
      <c r="N165" s="232" t="s">
        <v>48</v>
      </c>
      <c r="O165" s="233"/>
      <c r="P165" s="234">
        <f>O165*H165</f>
        <v>0</v>
      </c>
      <c r="Q165" s="234">
        <v>0</v>
      </c>
      <c r="R165" s="234">
        <f>Q165*H165</f>
        <v>0</v>
      </c>
      <c r="S165" s="234">
        <v>0</v>
      </c>
      <c r="T165" s="235">
        <f>S165*H165</f>
        <v>0</v>
      </c>
      <c r="AR165" s="25" t="s">
        <v>270</v>
      </c>
      <c r="AT165" s="25" t="s">
        <v>266</v>
      </c>
      <c r="AU165" s="25" t="s">
        <v>85</v>
      </c>
      <c r="AY165" s="25" t="s">
        <v>264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5" t="s">
        <v>24</v>
      </c>
      <c r="BK165" s="193">
        <f>ROUND(I165*H165,2)</f>
        <v>0</v>
      </c>
      <c r="BL165" s="25" t="s">
        <v>270</v>
      </c>
      <c r="BM165" s="25" t="s">
        <v>2014</v>
      </c>
    </row>
    <row r="166" spans="2:65" s="1" customFormat="1" ht="6.95" customHeight="1">
      <c r="B166" s="57"/>
      <c r="C166" s="58"/>
      <c r="D166" s="58"/>
      <c r="E166" s="58"/>
      <c r="F166" s="58"/>
      <c r="G166" s="58"/>
      <c r="H166" s="58"/>
      <c r="I166" s="135"/>
      <c r="J166" s="58"/>
      <c r="K166" s="58"/>
      <c r="L166" s="42"/>
    </row>
  </sheetData>
  <autoFilter ref="C85:K165"/>
  <mergeCells count="13">
    <mergeCell ref="E78:H78"/>
    <mergeCell ref="G1:H1"/>
    <mergeCell ref="L2:V2"/>
    <mergeCell ref="E49:H49"/>
    <mergeCell ref="E51:H51"/>
    <mergeCell ref="J55:J56"/>
    <mergeCell ref="E74:H74"/>
    <mergeCell ref="E76:H76"/>
    <mergeCell ref="E7:H7"/>
    <mergeCell ref="E9:H9"/>
    <mergeCell ref="E11:H11"/>
    <mergeCell ref="E26:H26"/>
    <mergeCell ref="E47:H47"/>
  </mergeCells>
  <hyperlinks>
    <hyperlink ref="F1:G1" location="C2" display="1) Krycí list soupisu"/>
    <hyperlink ref="G1:H1" location="C58" display="2) Rekapitulace"/>
    <hyperlink ref="J1" location="C8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21"/>
  <sheetViews>
    <sheetView showGridLines="0" workbookViewId="0">
      <pane ySplit="1" topLeftCell="A2" activePane="bottomLeft" state="frozen"/>
      <selection pane="bottomLeft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126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s="1" customFormat="1" ht="16.5" customHeight="1">
      <c r="B9" s="42"/>
      <c r="C9" s="43"/>
      <c r="D9" s="43"/>
      <c r="E9" s="379" t="s">
        <v>228</v>
      </c>
      <c r="F9" s="381"/>
      <c r="G9" s="381"/>
      <c r="H9" s="381"/>
      <c r="I9" s="114"/>
      <c r="J9" s="43"/>
      <c r="K9" s="46"/>
    </row>
    <row r="10" spans="1:70" s="1" customFormat="1" ht="15">
      <c r="B10" s="42"/>
      <c r="C10" s="43"/>
      <c r="D10" s="38" t="s">
        <v>229</v>
      </c>
      <c r="E10" s="43"/>
      <c r="F10" s="43"/>
      <c r="G10" s="43"/>
      <c r="H10" s="43"/>
      <c r="I10" s="114"/>
      <c r="J10" s="43"/>
      <c r="K10" s="46"/>
    </row>
    <row r="11" spans="1:70" s="1" customFormat="1" ht="36.950000000000003" customHeight="1">
      <c r="B11" s="42"/>
      <c r="C11" s="43"/>
      <c r="D11" s="43"/>
      <c r="E11" s="382" t="s">
        <v>2015</v>
      </c>
      <c r="F11" s="381"/>
      <c r="G11" s="381"/>
      <c r="H11" s="381"/>
      <c r="I11" s="114"/>
      <c r="J11" s="43"/>
      <c r="K11" s="46"/>
    </row>
    <row r="12" spans="1:70" s="1" customFormat="1">
      <c r="B12" s="42"/>
      <c r="C12" s="43"/>
      <c r="D12" s="43"/>
      <c r="E12" s="43"/>
      <c r="F12" s="43"/>
      <c r="G12" s="43"/>
      <c r="H12" s="43"/>
      <c r="I12" s="114"/>
      <c r="J12" s="43"/>
      <c r="K12" s="46"/>
    </row>
    <row r="13" spans="1:70" s="1" customFormat="1" ht="14.45" customHeight="1">
      <c r="B13" s="42"/>
      <c r="C13" s="43"/>
      <c r="D13" s="38" t="s">
        <v>22</v>
      </c>
      <c r="E13" s="43"/>
      <c r="F13" s="36" t="s">
        <v>127</v>
      </c>
      <c r="G13" s="43"/>
      <c r="H13" s="43"/>
      <c r="I13" s="115" t="s">
        <v>23</v>
      </c>
      <c r="J13" s="36" t="s">
        <v>5</v>
      </c>
      <c r="K13" s="46"/>
    </row>
    <row r="14" spans="1:70" s="1" customFormat="1" ht="14.45" customHeight="1">
      <c r="B14" s="42"/>
      <c r="C14" s="43"/>
      <c r="D14" s="38" t="s">
        <v>25</v>
      </c>
      <c r="E14" s="43"/>
      <c r="F14" s="36" t="s">
        <v>26</v>
      </c>
      <c r="G14" s="43"/>
      <c r="H14" s="43"/>
      <c r="I14" s="115" t="s">
        <v>27</v>
      </c>
      <c r="J14" s="116" t="str">
        <f>'Rekapitulace stavby'!AN8</f>
        <v>1.6.2017</v>
      </c>
      <c r="K14" s="46"/>
    </row>
    <row r="15" spans="1:70" s="1" customFormat="1" ht="10.9" customHeight="1">
      <c r="B15" s="42"/>
      <c r="C15" s="43"/>
      <c r="D15" s="43"/>
      <c r="E15" s="43"/>
      <c r="F15" s="43"/>
      <c r="G15" s="43"/>
      <c r="H15" s="43"/>
      <c r="I15" s="114"/>
      <c r="J15" s="43"/>
      <c r="K15" s="46"/>
    </row>
    <row r="16" spans="1:70" s="1" customFormat="1" ht="14.45" customHeight="1">
      <c r="B16" s="42"/>
      <c r="C16" s="43"/>
      <c r="D16" s="38" t="s">
        <v>31</v>
      </c>
      <c r="E16" s="43"/>
      <c r="F16" s="43"/>
      <c r="G16" s="43"/>
      <c r="H16" s="43"/>
      <c r="I16" s="115" t="s">
        <v>32</v>
      </c>
      <c r="J16" s="36" t="s">
        <v>33</v>
      </c>
      <c r="K16" s="46"/>
    </row>
    <row r="17" spans="2:11" s="1" customFormat="1" ht="18" customHeight="1">
      <c r="B17" s="42"/>
      <c r="C17" s="43"/>
      <c r="D17" s="43"/>
      <c r="E17" s="36" t="s">
        <v>34</v>
      </c>
      <c r="F17" s="43"/>
      <c r="G17" s="43"/>
      <c r="H17" s="43"/>
      <c r="I17" s="115" t="s">
        <v>35</v>
      </c>
      <c r="J17" s="36" t="s">
        <v>5</v>
      </c>
      <c r="K17" s="46"/>
    </row>
    <row r="18" spans="2:11" s="1" customFormat="1" ht="6.95" customHeight="1">
      <c r="B18" s="42"/>
      <c r="C18" s="43"/>
      <c r="D18" s="43"/>
      <c r="E18" s="43"/>
      <c r="F18" s="43"/>
      <c r="G18" s="43"/>
      <c r="H18" s="43"/>
      <c r="I18" s="114"/>
      <c r="J18" s="43"/>
      <c r="K18" s="46"/>
    </row>
    <row r="19" spans="2:11" s="1" customFormat="1" ht="14.45" customHeight="1">
      <c r="B19" s="42"/>
      <c r="C19" s="43"/>
      <c r="D19" s="38" t="s">
        <v>36</v>
      </c>
      <c r="E19" s="43"/>
      <c r="F19" s="43"/>
      <c r="G19" s="43"/>
      <c r="H19" s="43"/>
      <c r="I19" s="115" t="s">
        <v>32</v>
      </c>
      <c r="J19" s="36" t="str">
        <f>IF('Rekapitulace stavby'!AN13="Vyplň údaj","",IF('Rekapitulace stavby'!AN13="","",'Rekapitulace stavby'!AN13))</f>
        <v/>
      </c>
      <c r="K19" s="46"/>
    </row>
    <row r="20" spans="2:11" s="1" customFormat="1" ht="18" customHeight="1">
      <c r="B20" s="42"/>
      <c r="C20" s="43"/>
      <c r="D20" s="43"/>
      <c r="E20" s="36" t="str">
        <f>IF('Rekapitulace stavby'!E14="Vyplň údaj","",IF('Rekapitulace stavby'!E14="","",'Rekapitulace stavby'!E14))</f>
        <v/>
      </c>
      <c r="F20" s="43"/>
      <c r="G20" s="43"/>
      <c r="H20" s="43"/>
      <c r="I20" s="115" t="s">
        <v>35</v>
      </c>
      <c r="J20" s="36" t="str">
        <f>IF('Rekapitulace stavby'!AN14="Vyplň údaj","",IF('Rekapitulace stavby'!AN14="","",'Rekapitulace stavby'!AN14))</f>
        <v/>
      </c>
      <c r="K20" s="46"/>
    </row>
    <row r="21" spans="2:11" s="1" customFormat="1" ht="6.95" customHeight="1">
      <c r="B21" s="42"/>
      <c r="C21" s="43"/>
      <c r="D21" s="43"/>
      <c r="E21" s="43"/>
      <c r="F21" s="43"/>
      <c r="G21" s="43"/>
      <c r="H21" s="43"/>
      <c r="I21" s="114"/>
      <c r="J21" s="43"/>
      <c r="K21" s="46"/>
    </row>
    <row r="22" spans="2:11" s="1" customFormat="1" ht="14.45" customHeight="1">
      <c r="B22" s="42"/>
      <c r="C22" s="43"/>
      <c r="D22" s="38" t="s">
        <v>38</v>
      </c>
      <c r="E22" s="43"/>
      <c r="F22" s="43"/>
      <c r="G22" s="43"/>
      <c r="H22" s="43"/>
      <c r="I22" s="115" t="s">
        <v>32</v>
      </c>
      <c r="J22" s="36" t="s">
        <v>39</v>
      </c>
      <c r="K22" s="46"/>
    </row>
    <row r="23" spans="2:11" s="1" customFormat="1" ht="18" customHeight="1">
      <c r="B23" s="42"/>
      <c r="C23" s="43"/>
      <c r="D23" s="43"/>
      <c r="E23" s="36" t="s">
        <v>40</v>
      </c>
      <c r="F23" s="43"/>
      <c r="G23" s="43"/>
      <c r="H23" s="43"/>
      <c r="I23" s="115" t="s">
        <v>35</v>
      </c>
      <c r="J23" s="36" t="s">
        <v>5</v>
      </c>
      <c r="K23" s="46"/>
    </row>
    <row r="24" spans="2:11" s="1" customFormat="1" ht="6.95" customHeight="1">
      <c r="B24" s="42"/>
      <c r="C24" s="43"/>
      <c r="D24" s="43"/>
      <c r="E24" s="43"/>
      <c r="F24" s="43"/>
      <c r="G24" s="43"/>
      <c r="H24" s="43"/>
      <c r="I24" s="114"/>
      <c r="J24" s="43"/>
      <c r="K24" s="46"/>
    </row>
    <row r="25" spans="2:11" s="1" customFormat="1" ht="14.45" customHeight="1">
      <c r="B25" s="42"/>
      <c r="C25" s="43"/>
      <c r="D25" s="38" t="s">
        <v>42</v>
      </c>
      <c r="E25" s="43"/>
      <c r="F25" s="43"/>
      <c r="G25" s="43"/>
      <c r="H25" s="43"/>
      <c r="I25" s="114"/>
      <c r="J25" s="43"/>
      <c r="K25" s="46"/>
    </row>
    <row r="26" spans="2:11" s="7" customFormat="1" ht="85.5" customHeight="1">
      <c r="B26" s="117"/>
      <c r="C26" s="118"/>
      <c r="D26" s="118"/>
      <c r="E26" s="383" t="s">
        <v>2016</v>
      </c>
      <c r="F26" s="383"/>
      <c r="G26" s="383"/>
      <c r="H26" s="383"/>
      <c r="I26" s="119"/>
      <c r="J26" s="118"/>
      <c r="K26" s="120"/>
    </row>
    <row r="27" spans="2:11" s="1" customFormat="1" ht="6.95" customHeight="1">
      <c r="B27" s="42"/>
      <c r="C27" s="43"/>
      <c r="D27" s="43"/>
      <c r="E27" s="43"/>
      <c r="F27" s="43"/>
      <c r="G27" s="43"/>
      <c r="H27" s="43"/>
      <c r="I27" s="114"/>
      <c r="J27" s="43"/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25.35" customHeight="1">
      <c r="B29" s="42"/>
      <c r="C29" s="43"/>
      <c r="D29" s="123" t="s">
        <v>43</v>
      </c>
      <c r="E29" s="43"/>
      <c r="F29" s="43"/>
      <c r="G29" s="43"/>
      <c r="H29" s="43"/>
      <c r="I29" s="114"/>
      <c r="J29" s="124">
        <f>ROUND(J87,2)</f>
        <v>0</v>
      </c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14.45" customHeight="1">
      <c r="B31" s="42"/>
      <c r="C31" s="43"/>
      <c r="D31" s="43"/>
      <c r="E31" s="43"/>
      <c r="F31" s="47" t="s">
        <v>45</v>
      </c>
      <c r="G31" s="43"/>
      <c r="H31" s="43"/>
      <c r="I31" s="125" t="s">
        <v>44</v>
      </c>
      <c r="J31" s="47" t="s">
        <v>46</v>
      </c>
      <c r="K31" s="46"/>
    </row>
    <row r="32" spans="2:11" s="1" customFormat="1" ht="14.45" customHeight="1">
      <c r="B32" s="42"/>
      <c r="C32" s="43"/>
      <c r="D32" s="50" t="s">
        <v>47</v>
      </c>
      <c r="E32" s="50" t="s">
        <v>48</v>
      </c>
      <c r="F32" s="126">
        <f>ROUND(SUM(BE87:BE120), 2)</f>
        <v>0</v>
      </c>
      <c r="G32" s="43"/>
      <c r="H32" s="43"/>
      <c r="I32" s="127">
        <v>0.21</v>
      </c>
      <c r="J32" s="126">
        <f>ROUND(ROUND((SUM(BE87:BE120)), 2)*I32, 2)</f>
        <v>0</v>
      </c>
      <c r="K32" s="46"/>
    </row>
    <row r="33" spans="2:11" s="1" customFormat="1" ht="14.45" customHeight="1">
      <c r="B33" s="42"/>
      <c r="C33" s="43"/>
      <c r="D33" s="43"/>
      <c r="E33" s="50" t="s">
        <v>49</v>
      </c>
      <c r="F33" s="126">
        <f>ROUND(SUM(BF87:BF120), 2)</f>
        <v>0</v>
      </c>
      <c r="G33" s="43"/>
      <c r="H33" s="43"/>
      <c r="I33" s="127">
        <v>0.15</v>
      </c>
      <c r="J33" s="126">
        <f>ROUND(ROUND((SUM(BF87:BF120)), 2)*I33, 2)</f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50</v>
      </c>
      <c r="F34" s="126">
        <f>ROUND(SUM(BG87:BG120), 2)</f>
        <v>0</v>
      </c>
      <c r="G34" s="43"/>
      <c r="H34" s="43"/>
      <c r="I34" s="127">
        <v>0.21</v>
      </c>
      <c r="J34" s="126">
        <v>0</v>
      </c>
      <c r="K34" s="46"/>
    </row>
    <row r="35" spans="2:11" s="1" customFormat="1" ht="14.45" hidden="1" customHeight="1">
      <c r="B35" s="42"/>
      <c r="C35" s="43"/>
      <c r="D35" s="43"/>
      <c r="E35" s="50" t="s">
        <v>51</v>
      </c>
      <c r="F35" s="126">
        <f>ROUND(SUM(BH87:BH120), 2)</f>
        <v>0</v>
      </c>
      <c r="G35" s="43"/>
      <c r="H35" s="43"/>
      <c r="I35" s="127">
        <v>0.15</v>
      </c>
      <c r="J35" s="126"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52</v>
      </c>
      <c r="F36" s="126">
        <f>ROUND(SUM(BI87:BI120), 2)</f>
        <v>0</v>
      </c>
      <c r="G36" s="43"/>
      <c r="H36" s="43"/>
      <c r="I36" s="127">
        <v>0</v>
      </c>
      <c r="J36" s="126">
        <v>0</v>
      </c>
      <c r="K36" s="46"/>
    </row>
    <row r="37" spans="2:11" s="1" customFormat="1" ht="6.95" customHeight="1">
      <c r="B37" s="42"/>
      <c r="C37" s="43"/>
      <c r="D37" s="43"/>
      <c r="E37" s="43"/>
      <c r="F37" s="43"/>
      <c r="G37" s="43"/>
      <c r="H37" s="43"/>
      <c r="I37" s="114"/>
      <c r="J37" s="43"/>
      <c r="K37" s="46"/>
    </row>
    <row r="38" spans="2:11" s="1" customFormat="1" ht="25.35" customHeight="1">
      <c r="B38" s="42"/>
      <c r="C38" s="128"/>
      <c r="D38" s="129" t="s">
        <v>53</v>
      </c>
      <c r="E38" s="72"/>
      <c r="F38" s="72"/>
      <c r="G38" s="130" t="s">
        <v>54</v>
      </c>
      <c r="H38" s="131" t="s">
        <v>55</v>
      </c>
      <c r="I38" s="132"/>
      <c r="J38" s="133">
        <f>SUM(J29:J36)</f>
        <v>0</v>
      </c>
      <c r="K38" s="134"/>
    </row>
    <row r="39" spans="2:11" s="1" customFormat="1" ht="14.45" customHeight="1">
      <c r="B39" s="57"/>
      <c r="C39" s="58"/>
      <c r="D39" s="58"/>
      <c r="E39" s="58"/>
      <c r="F39" s="58"/>
      <c r="G39" s="58"/>
      <c r="H39" s="58"/>
      <c r="I39" s="135"/>
      <c r="J39" s="58"/>
      <c r="K39" s="59"/>
    </row>
    <row r="43" spans="2:11" s="1" customFormat="1" ht="6.95" customHeight="1">
      <c r="B43" s="60"/>
      <c r="C43" s="61"/>
      <c r="D43" s="61"/>
      <c r="E43" s="61"/>
      <c r="F43" s="61"/>
      <c r="G43" s="61"/>
      <c r="H43" s="61"/>
      <c r="I43" s="136"/>
      <c r="J43" s="61"/>
      <c r="K43" s="137"/>
    </row>
    <row r="44" spans="2:11" s="1" customFormat="1" ht="36.950000000000003" customHeight="1">
      <c r="B44" s="42"/>
      <c r="C44" s="31" t="s">
        <v>234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6.95" customHeight="1">
      <c r="B45" s="42"/>
      <c r="C45" s="43"/>
      <c r="D45" s="43"/>
      <c r="E45" s="43"/>
      <c r="F45" s="43"/>
      <c r="G45" s="43"/>
      <c r="H45" s="43"/>
      <c r="I45" s="114"/>
      <c r="J45" s="43"/>
      <c r="K45" s="46"/>
    </row>
    <row r="46" spans="2:11" s="1" customFormat="1" ht="14.45" customHeight="1">
      <c r="B46" s="42"/>
      <c r="C46" s="38" t="s">
        <v>19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6.5" customHeight="1">
      <c r="B47" s="42"/>
      <c r="C47" s="43"/>
      <c r="D47" s="43"/>
      <c r="E47" s="379" t="str">
        <f>E7</f>
        <v>Tehov - Odkanalizování a čištění vod</v>
      </c>
      <c r="F47" s="380"/>
      <c r="G47" s="380"/>
      <c r="H47" s="380"/>
      <c r="I47" s="114"/>
      <c r="J47" s="43"/>
      <c r="K47" s="46"/>
    </row>
    <row r="48" spans="2:11" ht="15">
      <c r="B48" s="29"/>
      <c r="C48" s="38" t="s">
        <v>227</v>
      </c>
      <c r="D48" s="30"/>
      <c r="E48" s="30"/>
      <c r="F48" s="30"/>
      <c r="G48" s="30"/>
      <c r="H48" s="30"/>
      <c r="I48" s="113"/>
      <c r="J48" s="30"/>
      <c r="K48" s="32"/>
    </row>
    <row r="49" spans="2:47" s="1" customFormat="1" ht="16.5" customHeight="1">
      <c r="B49" s="42"/>
      <c r="C49" s="43"/>
      <c r="D49" s="43"/>
      <c r="E49" s="379" t="s">
        <v>228</v>
      </c>
      <c r="F49" s="381"/>
      <c r="G49" s="381"/>
      <c r="H49" s="381"/>
      <c r="I49" s="114"/>
      <c r="J49" s="43"/>
      <c r="K49" s="46"/>
    </row>
    <row r="50" spans="2:47" s="1" customFormat="1" ht="14.45" customHeight="1">
      <c r="B50" s="42"/>
      <c r="C50" s="38" t="s">
        <v>229</v>
      </c>
      <c r="D50" s="43"/>
      <c r="E50" s="43"/>
      <c r="F50" s="43"/>
      <c r="G50" s="43"/>
      <c r="H50" s="43"/>
      <c r="I50" s="114"/>
      <c r="J50" s="43"/>
      <c r="K50" s="46"/>
    </row>
    <row r="51" spans="2:47" s="1" customFormat="1" ht="17.25" customHeight="1">
      <c r="B51" s="42"/>
      <c r="C51" s="43"/>
      <c r="D51" s="43"/>
      <c r="E51" s="382" t="str">
        <f>E11</f>
        <v>107 - DSO-01.7 Komunikace a zpevněné plochy</v>
      </c>
      <c r="F51" s="381"/>
      <c r="G51" s="381"/>
      <c r="H51" s="381"/>
      <c r="I51" s="114"/>
      <c r="J51" s="43"/>
      <c r="K51" s="46"/>
    </row>
    <row r="52" spans="2:47" s="1" customFormat="1" ht="6.95" customHeight="1">
      <c r="B52" s="42"/>
      <c r="C52" s="43"/>
      <c r="D52" s="43"/>
      <c r="E52" s="43"/>
      <c r="F52" s="43"/>
      <c r="G52" s="43"/>
      <c r="H52" s="43"/>
      <c r="I52" s="114"/>
      <c r="J52" s="43"/>
      <c r="K52" s="46"/>
    </row>
    <row r="53" spans="2:47" s="1" customFormat="1" ht="18" customHeight="1">
      <c r="B53" s="42"/>
      <c r="C53" s="38" t="s">
        <v>25</v>
      </c>
      <c r="D53" s="43"/>
      <c r="E53" s="43"/>
      <c r="F53" s="36" t="str">
        <f>F14</f>
        <v>Tehov</v>
      </c>
      <c r="G53" s="43"/>
      <c r="H53" s="43"/>
      <c r="I53" s="115" t="s">
        <v>27</v>
      </c>
      <c r="J53" s="116" t="str">
        <f>IF(J14="","",J14)</f>
        <v>1.6.2017</v>
      </c>
      <c r="K53" s="46"/>
    </row>
    <row r="54" spans="2:47" s="1" customFormat="1" ht="6.95" customHeight="1">
      <c r="B54" s="42"/>
      <c r="C54" s="43"/>
      <c r="D54" s="43"/>
      <c r="E54" s="43"/>
      <c r="F54" s="43"/>
      <c r="G54" s="43"/>
      <c r="H54" s="43"/>
      <c r="I54" s="114"/>
      <c r="J54" s="43"/>
      <c r="K54" s="46"/>
    </row>
    <row r="55" spans="2:47" s="1" customFormat="1" ht="15">
      <c r="B55" s="42"/>
      <c r="C55" s="38" t="s">
        <v>31</v>
      </c>
      <c r="D55" s="43"/>
      <c r="E55" s="43"/>
      <c r="F55" s="36" t="str">
        <f>E17</f>
        <v>Obec Tehov</v>
      </c>
      <c r="G55" s="43"/>
      <c r="H55" s="43"/>
      <c r="I55" s="115" t="s">
        <v>38</v>
      </c>
      <c r="J55" s="383" t="str">
        <f>E23</f>
        <v>Ing. Pavel Douša</v>
      </c>
      <c r="K55" s="46"/>
    </row>
    <row r="56" spans="2:47" s="1" customFormat="1" ht="14.45" customHeight="1">
      <c r="B56" s="42"/>
      <c r="C56" s="38" t="s">
        <v>36</v>
      </c>
      <c r="D56" s="43"/>
      <c r="E56" s="43"/>
      <c r="F56" s="36" t="str">
        <f>IF(E20="","",E20)</f>
        <v/>
      </c>
      <c r="G56" s="43"/>
      <c r="H56" s="43"/>
      <c r="I56" s="114"/>
      <c r="J56" s="384"/>
      <c r="K56" s="46"/>
    </row>
    <row r="57" spans="2:47" s="1" customFormat="1" ht="10.35" customHeight="1">
      <c r="B57" s="42"/>
      <c r="C57" s="43"/>
      <c r="D57" s="43"/>
      <c r="E57" s="43"/>
      <c r="F57" s="43"/>
      <c r="G57" s="43"/>
      <c r="H57" s="43"/>
      <c r="I57" s="114"/>
      <c r="J57" s="43"/>
      <c r="K57" s="46"/>
    </row>
    <row r="58" spans="2:47" s="1" customFormat="1" ht="29.25" customHeight="1">
      <c r="B58" s="42"/>
      <c r="C58" s="138" t="s">
        <v>235</v>
      </c>
      <c r="D58" s="128"/>
      <c r="E58" s="128"/>
      <c r="F58" s="128"/>
      <c r="G58" s="128"/>
      <c r="H58" s="128"/>
      <c r="I58" s="139"/>
      <c r="J58" s="140" t="s">
        <v>236</v>
      </c>
      <c r="K58" s="141"/>
    </row>
    <row r="59" spans="2:47" s="1" customFormat="1" ht="10.3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29.25" customHeight="1">
      <c r="B60" s="42"/>
      <c r="C60" s="142" t="s">
        <v>237</v>
      </c>
      <c r="D60" s="43"/>
      <c r="E60" s="43"/>
      <c r="F60" s="43"/>
      <c r="G60" s="43"/>
      <c r="H60" s="43"/>
      <c r="I60" s="114"/>
      <c r="J60" s="124">
        <f>J87</f>
        <v>0</v>
      </c>
      <c r="K60" s="46"/>
      <c r="AU60" s="25" t="s">
        <v>238</v>
      </c>
    </row>
    <row r="61" spans="2:47" s="8" customFormat="1" ht="24.95" customHeight="1">
      <c r="B61" s="143"/>
      <c r="C61" s="144"/>
      <c r="D61" s="145" t="s">
        <v>239</v>
      </c>
      <c r="E61" s="146"/>
      <c r="F61" s="146"/>
      <c r="G61" s="146"/>
      <c r="H61" s="146"/>
      <c r="I61" s="147"/>
      <c r="J61" s="148">
        <f>J88</f>
        <v>0</v>
      </c>
      <c r="K61" s="149"/>
    </row>
    <row r="62" spans="2:47" s="9" customFormat="1" ht="19.899999999999999" customHeight="1">
      <c r="B62" s="150"/>
      <c r="C62" s="151"/>
      <c r="D62" s="152" t="s">
        <v>1552</v>
      </c>
      <c r="E62" s="153"/>
      <c r="F62" s="153"/>
      <c r="G62" s="153"/>
      <c r="H62" s="153"/>
      <c r="I62" s="154"/>
      <c r="J62" s="155">
        <f>J89</f>
        <v>0</v>
      </c>
      <c r="K62" s="156"/>
    </row>
    <row r="63" spans="2:47" s="9" customFormat="1" ht="19.899999999999999" customHeight="1">
      <c r="B63" s="150"/>
      <c r="C63" s="151"/>
      <c r="D63" s="152" t="s">
        <v>2017</v>
      </c>
      <c r="E63" s="153"/>
      <c r="F63" s="153"/>
      <c r="G63" s="153"/>
      <c r="H63" s="153"/>
      <c r="I63" s="154"/>
      <c r="J63" s="155">
        <f>J94</f>
        <v>0</v>
      </c>
      <c r="K63" s="156"/>
    </row>
    <row r="64" spans="2:47" s="9" customFormat="1" ht="19.899999999999999" customHeight="1">
      <c r="B64" s="150"/>
      <c r="C64" s="151"/>
      <c r="D64" s="152" t="s">
        <v>2018</v>
      </c>
      <c r="E64" s="153"/>
      <c r="F64" s="153"/>
      <c r="G64" s="153"/>
      <c r="H64" s="153"/>
      <c r="I64" s="154"/>
      <c r="J64" s="155">
        <f>J109</f>
        <v>0</v>
      </c>
      <c r="K64" s="156"/>
    </row>
    <row r="65" spans="2:12" s="9" customFormat="1" ht="19.899999999999999" customHeight="1">
      <c r="B65" s="150"/>
      <c r="C65" s="151"/>
      <c r="D65" s="152" t="s">
        <v>245</v>
      </c>
      <c r="E65" s="153"/>
      <c r="F65" s="153"/>
      <c r="G65" s="153"/>
      <c r="H65" s="153"/>
      <c r="I65" s="154"/>
      <c r="J65" s="155">
        <f>J119</f>
        <v>0</v>
      </c>
      <c r="K65" s="156"/>
    </row>
    <row r="66" spans="2:12" s="1" customFormat="1" ht="21.75" customHeight="1">
      <c r="B66" s="42"/>
      <c r="C66" s="43"/>
      <c r="D66" s="43"/>
      <c r="E66" s="43"/>
      <c r="F66" s="43"/>
      <c r="G66" s="43"/>
      <c r="H66" s="43"/>
      <c r="I66" s="114"/>
      <c r="J66" s="43"/>
      <c r="K66" s="46"/>
    </row>
    <row r="67" spans="2:12" s="1" customFormat="1" ht="6.95" customHeight="1">
      <c r="B67" s="57"/>
      <c r="C67" s="58"/>
      <c r="D67" s="58"/>
      <c r="E67" s="58"/>
      <c r="F67" s="58"/>
      <c r="G67" s="58"/>
      <c r="H67" s="58"/>
      <c r="I67" s="135"/>
      <c r="J67" s="58"/>
      <c r="K67" s="59"/>
    </row>
    <row r="71" spans="2:12" s="1" customFormat="1" ht="6.95" customHeight="1">
      <c r="B71" s="60"/>
      <c r="C71" s="61"/>
      <c r="D71" s="61"/>
      <c r="E71" s="61"/>
      <c r="F71" s="61"/>
      <c r="G71" s="61"/>
      <c r="H71" s="61"/>
      <c r="I71" s="136"/>
      <c r="J71" s="61"/>
      <c r="K71" s="61"/>
      <c r="L71" s="42"/>
    </row>
    <row r="72" spans="2:12" s="1" customFormat="1" ht="36.950000000000003" customHeight="1">
      <c r="B72" s="42"/>
      <c r="C72" s="62" t="s">
        <v>248</v>
      </c>
      <c r="L72" s="42"/>
    </row>
    <row r="73" spans="2:12" s="1" customFormat="1" ht="6.95" customHeight="1">
      <c r="B73" s="42"/>
      <c r="L73" s="42"/>
    </row>
    <row r="74" spans="2:12" s="1" customFormat="1" ht="14.45" customHeight="1">
      <c r="B74" s="42"/>
      <c r="C74" s="64" t="s">
        <v>19</v>
      </c>
      <c r="L74" s="42"/>
    </row>
    <row r="75" spans="2:12" s="1" customFormat="1" ht="16.5" customHeight="1">
      <c r="B75" s="42"/>
      <c r="E75" s="374" t="str">
        <f>E7</f>
        <v>Tehov - Odkanalizování a čištění vod</v>
      </c>
      <c r="F75" s="375"/>
      <c r="G75" s="375"/>
      <c r="H75" s="375"/>
      <c r="L75" s="42"/>
    </row>
    <row r="76" spans="2:12" ht="15">
      <c r="B76" s="29"/>
      <c r="C76" s="64" t="s">
        <v>227</v>
      </c>
      <c r="L76" s="29"/>
    </row>
    <row r="77" spans="2:12" s="1" customFormat="1" ht="16.5" customHeight="1">
      <c r="B77" s="42"/>
      <c r="E77" s="374" t="s">
        <v>228</v>
      </c>
      <c r="F77" s="377"/>
      <c r="G77" s="377"/>
      <c r="H77" s="377"/>
      <c r="L77" s="42"/>
    </row>
    <row r="78" spans="2:12" s="1" customFormat="1" ht="14.45" customHeight="1">
      <c r="B78" s="42"/>
      <c r="C78" s="64" t="s">
        <v>229</v>
      </c>
      <c r="L78" s="42"/>
    </row>
    <row r="79" spans="2:12" s="1" customFormat="1" ht="17.25" customHeight="1">
      <c r="B79" s="42"/>
      <c r="E79" s="349" t="str">
        <f>E11</f>
        <v>107 - DSO-01.7 Komunikace a zpevněné plochy</v>
      </c>
      <c r="F79" s="377"/>
      <c r="G79" s="377"/>
      <c r="H79" s="377"/>
      <c r="L79" s="42"/>
    </row>
    <row r="80" spans="2:12" s="1" customFormat="1" ht="6.95" customHeight="1">
      <c r="B80" s="42"/>
      <c r="L80" s="42"/>
    </row>
    <row r="81" spans="2:65" s="1" customFormat="1" ht="18" customHeight="1">
      <c r="B81" s="42"/>
      <c r="C81" s="64" t="s">
        <v>25</v>
      </c>
      <c r="F81" s="157" t="str">
        <f>F14</f>
        <v>Tehov</v>
      </c>
      <c r="I81" s="158" t="s">
        <v>27</v>
      </c>
      <c r="J81" s="68" t="str">
        <f>IF(J14="","",J14)</f>
        <v>1.6.2017</v>
      </c>
      <c r="L81" s="42"/>
    </row>
    <row r="82" spans="2:65" s="1" customFormat="1" ht="6.95" customHeight="1">
      <c r="B82" s="42"/>
      <c r="L82" s="42"/>
    </row>
    <row r="83" spans="2:65" s="1" customFormat="1" ht="15">
      <c r="B83" s="42"/>
      <c r="C83" s="64" t="s">
        <v>31</v>
      </c>
      <c r="F83" s="157" t="str">
        <f>E17</f>
        <v>Obec Tehov</v>
      </c>
      <c r="I83" s="158" t="s">
        <v>38</v>
      </c>
      <c r="J83" s="157" t="str">
        <f>E23</f>
        <v>Ing. Pavel Douša</v>
      </c>
      <c r="L83" s="42"/>
    </row>
    <row r="84" spans="2:65" s="1" customFormat="1" ht="14.45" customHeight="1">
      <c r="B84" s="42"/>
      <c r="C84" s="64" t="s">
        <v>36</v>
      </c>
      <c r="F84" s="157" t="str">
        <f>IF(E20="","",E20)</f>
        <v/>
      </c>
      <c r="L84" s="42"/>
    </row>
    <row r="85" spans="2:65" s="1" customFormat="1" ht="10.35" customHeight="1">
      <c r="B85" s="42"/>
      <c r="L85" s="42"/>
    </row>
    <row r="86" spans="2:65" s="10" customFormat="1" ht="29.25" customHeight="1">
      <c r="B86" s="159"/>
      <c r="C86" s="160" t="s">
        <v>249</v>
      </c>
      <c r="D86" s="161" t="s">
        <v>62</v>
      </c>
      <c r="E86" s="161" t="s">
        <v>58</v>
      </c>
      <c r="F86" s="161" t="s">
        <v>250</v>
      </c>
      <c r="G86" s="161" t="s">
        <v>251</v>
      </c>
      <c r="H86" s="161" t="s">
        <v>252</v>
      </c>
      <c r="I86" s="162" t="s">
        <v>253</v>
      </c>
      <c r="J86" s="161" t="s">
        <v>236</v>
      </c>
      <c r="K86" s="163" t="s">
        <v>254</v>
      </c>
      <c r="L86" s="159"/>
      <c r="M86" s="74" t="s">
        <v>255</v>
      </c>
      <c r="N86" s="75" t="s">
        <v>47</v>
      </c>
      <c r="O86" s="75" t="s">
        <v>256</v>
      </c>
      <c r="P86" s="75" t="s">
        <v>257</v>
      </c>
      <c r="Q86" s="75" t="s">
        <v>258</v>
      </c>
      <c r="R86" s="75" t="s">
        <v>259</v>
      </c>
      <c r="S86" s="75" t="s">
        <v>260</v>
      </c>
      <c r="T86" s="76" t="s">
        <v>261</v>
      </c>
    </row>
    <row r="87" spans="2:65" s="1" customFormat="1" ht="29.25" customHeight="1">
      <c r="B87" s="42"/>
      <c r="C87" s="78" t="s">
        <v>237</v>
      </c>
      <c r="J87" s="164">
        <f>BK87</f>
        <v>0</v>
      </c>
      <c r="L87" s="42"/>
      <c r="M87" s="77"/>
      <c r="N87" s="69"/>
      <c r="O87" s="69"/>
      <c r="P87" s="165">
        <f>P88</f>
        <v>0</v>
      </c>
      <c r="Q87" s="69"/>
      <c r="R87" s="165">
        <f>R88</f>
        <v>52.710530050000003</v>
      </c>
      <c r="S87" s="69"/>
      <c r="T87" s="166">
        <f>T88</f>
        <v>0</v>
      </c>
      <c r="AT87" s="25" t="s">
        <v>76</v>
      </c>
      <c r="AU87" s="25" t="s">
        <v>238</v>
      </c>
      <c r="BK87" s="167">
        <f>BK88</f>
        <v>0</v>
      </c>
    </row>
    <row r="88" spans="2:65" s="11" customFormat="1" ht="37.35" customHeight="1">
      <c r="B88" s="168"/>
      <c r="D88" s="169" t="s">
        <v>76</v>
      </c>
      <c r="E88" s="170" t="s">
        <v>262</v>
      </c>
      <c r="F88" s="170" t="s">
        <v>263</v>
      </c>
      <c r="I88" s="171"/>
      <c r="J88" s="172">
        <f>BK88</f>
        <v>0</v>
      </c>
      <c r="L88" s="168"/>
      <c r="M88" s="173"/>
      <c r="N88" s="174"/>
      <c r="O88" s="174"/>
      <c r="P88" s="175">
        <f>P89+P94+P109+P119</f>
        <v>0</v>
      </c>
      <c r="Q88" s="174"/>
      <c r="R88" s="175">
        <f>R89+R94+R109+R119</f>
        <v>52.710530050000003</v>
      </c>
      <c r="S88" s="174"/>
      <c r="T88" s="176">
        <f>T89+T94+T109+T119</f>
        <v>0</v>
      </c>
      <c r="AR88" s="169" t="s">
        <v>24</v>
      </c>
      <c r="AT88" s="177" t="s">
        <v>76</v>
      </c>
      <c r="AU88" s="177" t="s">
        <v>77</v>
      </c>
      <c r="AY88" s="169" t="s">
        <v>264</v>
      </c>
      <c r="BK88" s="178">
        <f>BK89+BK94+BK109+BK119</f>
        <v>0</v>
      </c>
    </row>
    <row r="89" spans="2:65" s="11" customFormat="1" ht="19.899999999999999" customHeight="1">
      <c r="B89" s="168"/>
      <c r="D89" s="169" t="s">
        <v>76</v>
      </c>
      <c r="E89" s="179" t="s">
        <v>24</v>
      </c>
      <c r="F89" s="179" t="s">
        <v>1558</v>
      </c>
      <c r="I89" s="171"/>
      <c r="J89" s="180">
        <f>BK89</f>
        <v>0</v>
      </c>
      <c r="L89" s="168"/>
      <c r="M89" s="173"/>
      <c r="N89" s="174"/>
      <c r="O89" s="174"/>
      <c r="P89" s="175">
        <f>SUM(P90:P93)</f>
        <v>0</v>
      </c>
      <c r="Q89" s="174"/>
      <c r="R89" s="175">
        <f>SUM(R90:R93)</f>
        <v>0</v>
      </c>
      <c r="S89" s="174"/>
      <c r="T89" s="176">
        <f>SUM(T90:T93)</f>
        <v>0</v>
      </c>
      <c r="AR89" s="169" t="s">
        <v>24</v>
      </c>
      <c r="AT89" s="177" t="s">
        <v>76</v>
      </c>
      <c r="AU89" s="177" t="s">
        <v>24</v>
      </c>
      <c r="AY89" s="169" t="s">
        <v>264</v>
      </c>
      <c r="BK89" s="178">
        <f>SUM(BK90:BK93)</f>
        <v>0</v>
      </c>
    </row>
    <row r="90" spans="2:65" s="1" customFormat="1" ht="16.5" customHeight="1">
      <c r="B90" s="181"/>
      <c r="C90" s="182" t="s">
        <v>24</v>
      </c>
      <c r="D90" s="182" t="s">
        <v>266</v>
      </c>
      <c r="E90" s="183" t="s">
        <v>2019</v>
      </c>
      <c r="F90" s="184" t="s">
        <v>2020</v>
      </c>
      <c r="G90" s="185" t="s">
        <v>293</v>
      </c>
      <c r="H90" s="186">
        <v>61.871000000000002</v>
      </c>
      <c r="I90" s="187"/>
      <c r="J90" s="188">
        <f>ROUND(I90*H90,2)</f>
        <v>0</v>
      </c>
      <c r="K90" s="184" t="s">
        <v>278</v>
      </c>
      <c r="L90" s="42"/>
      <c r="M90" s="189" t="s">
        <v>5</v>
      </c>
      <c r="N90" s="190" t="s">
        <v>48</v>
      </c>
      <c r="O90" s="43"/>
      <c r="P90" s="191">
        <f>O90*H90</f>
        <v>0</v>
      </c>
      <c r="Q90" s="191">
        <v>0</v>
      </c>
      <c r="R90" s="191">
        <f>Q90*H90</f>
        <v>0</v>
      </c>
      <c r="S90" s="191">
        <v>0</v>
      </c>
      <c r="T90" s="192">
        <f>S90*H90</f>
        <v>0</v>
      </c>
      <c r="AR90" s="25" t="s">
        <v>270</v>
      </c>
      <c r="AT90" s="25" t="s">
        <v>266</v>
      </c>
      <c r="AU90" s="25" t="s">
        <v>85</v>
      </c>
      <c r="AY90" s="25" t="s">
        <v>264</v>
      </c>
      <c r="BE90" s="193">
        <f>IF(N90="základní",J90,0)</f>
        <v>0</v>
      </c>
      <c r="BF90" s="193">
        <f>IF(N90="snížená",J90,0)</f>
        <v>0</v>
      </c>
      <c r="BG90" s="193">
        <f>IF(N90="zákl. přenesená",J90,0)</f>
        <v>0</v>
      </c>
      <c r="BH90" s="193">
        <f>IF(N90="sníž. přenesená",J90,0)</f>
        <v>0</v>
      </c>
      <c r="BI90" s="193">
        <f>IF(N90="nulová",J90,0)</f>
        <v>0</v>
      </c>
      <c r="BJ90" s="25" t="s">
        <v>24</v>
      </c>
      <c r="BK90" s="193">
        <f>ROUND(I90*H90,2)</f>
        <v>0</v>
      </c>
      <c r="BL90" s="25" t="s">
        <v>270</v>
      </c>
      <c r="BM90" s="25" t="s">
        <v>2021</v>
      </c>
    </row>
    <row r="91" spans="2:65" s="1" customFormat="1" ht="27">
      <c r="B91" s="42"/>
      <c r="D91" s="195" t="s">
        <v>369</v>
      </c>
      <c r="F91" s="228" t="s">
        <v>2022</v>
      </c>
      <c r="I91" s="229"/>
      <c r="L91" s="42"/>
      <c r="M91" s="230"/>
      <c r="N91" s="43"/>
      <c r="O91" s="43"/>
      <c r="P91" s="43"/>
      <c r="Q91" s="43"/>
      <c r="R91" s="43"/>
      <c r="S91" s="43"/>
      <c r="T91" s="71"/>
      <c r="AT91" s="25" t="s">
        <v>369</v>
      </c>
      <c r="AU91" s="25" t="s">
        <v>85</v>
      </c>
    </row>
    <row r="92" spans="2:65" s="12" customFormat="1">
      <c r="B92" s="194"/>
      <c r="D92" s="195" t="s">
        <v>272</v>
      </c>
      <c r="E92" s="196" t="s">
        <v>5</v>
      </c>
      <c r="F92" s="197" t="s">
        <v>2023</v>
      </c>
      <c r="H92" s="196" t="s">
        <v>5</v>
      </c>
      <c r="I92" s="198"/>
      <c r="L92" s="194"/>
      <c r="M92" s="199"/>
      <c r="N92" s="200"/>
      <c r="O92" s="200"/>
      <c r="P92" s="200"/>
      <c r="Q92" s="200"/>
      <c r="R92" s="200"/>
      <c r="S92" s="200"/>
      <c r="T92" s="201"/>
      <c r="AT92" s="196" t="s">
        <v>272</v>
      </c>
      <c r="AU92" s="196" t="s">
        <v>85</v>
      </c>
      <c r="AV92" s="12" t="s">
        <v>24</v>
      </c>
      <c r="AW92" s="12" t="s">
        <v>41</v>
      </c>
      <c r="AX92" s="12" t="s">
        <v>77</v>
      </c>
      <c r="AY92" s="196" t="s">
        <v>264</v>
      </c>
    </row>
    <row r="93" spans="2:65" s="13" customFormat="1">
      <c r="B93" s="202"/>
      <c r="D93" s="195" t="s">
        <v>272</v>
      </c>
      <c r="E93" s="203" t="s">
        <v>5</v>
      </c>
      <c r="F93" s="204" t="s">
        <v>2024</v>
      </c>
      <c r="H93" s="205">
        <v>61.871000000000002</v>
      </c>
      <c r="I93" s="206"/>
      <c r="L93" s="202"/>
      <c r="M93" s="207"/>
      <c r="N93" s="208"/>
      <c r="O93" s="208"/>
      <c r="P93" s="208"/>
      <c r="Q93" s="208"/>
      <c r="R93" s="208"/>
      <c r="S93" s="208"/>
      <c r="T93" s="209"/>
      <c r="AT93" s="203" t="s">
        <v>272</v>
      </c>
      <c r="AU93" s="203" t="s">
        <v>85</v>
      </c>
      <c r="AV93" s="13" t="s">
        <v>85</v>
      </c>
      <c r="AW93" s="13" t="s">
        <v>41</v>
      </c>
      <c r="AX93" s="13" t="s">
        <v>24</v>
      </c>
      <c r="AY93" s="203" t="s">
        <v>264</v>
      </c>
    </row>
    <row r="94" spans="2:65" s="11" customFormat="1" ht="29.85" customHeight="1">
      <c r="B94" s="168"/>
      <c r="D94" s="169" t="s">
        <v>76</v>
      </c>
      <c r="E94" s="179" t="s">
        <v>300</v>
      </c>
      <c r="F94" s="179" t="s">
        <v>2025</v>
      </c>
      <c r="I94" s="171"/>
      <c r="J94" s="180">
        <f>BK94</f>
        <v>0</v>
      </c>
      <c r="L94" s="168"/>
      <c r="M94" s="173"/>
      <c r="N94" s="174"/>
      <c r="O94" s="174"/>
      <c r="P94" s="175">
        <f>SUM(P95:P108)</f>
        <v>0</v>
      </c>
      <c r="Q94" s="174"/>
      <c r="R94" s="175">
        <f>SUM(R95:R108)</f>
        <v>43.924273100000001</v>
      </c>
      <c r="S94" s="174"/>
      <c r="T94" s="176">
        <f>SUM(T95:T108)</f>
        <v>0</v>
      </c>
      <c r="AR94" s="169" t="s">
        <v>24</v>
      </c>
      <c r="AT94" s="177" t="s">
        <v>76</v>
      </c>
      <c r="AU94" s="177" t="s">
        <v>24</v>
      </c>
      <c r="AY94" s="169" t="s">
        <v>264</v>
      </c>
      <c r="BK94" s="178">
        <f>SUM(BK95:BK108)</f>
        <v>0</v>
      </c>
    </row>
    <row r="95" spans="2:65" s="1" customFormat="1" ht="25.5" customHeight="1">
      <c r="B95" s="181"/>
      <c r="C95" s="182" t="s">
        <v>85</v>
      </c>
      <c r="D95" s="182" t="s">
        <v>266</v>
      </c>
      <c r="E95" s="183" t="s">
        <v>2026</v>
      </c>
      <c r="F95" s="184" t="s">
        <v>2027</v>
      </c>
      <c r="G95" s="185" t="s">
        <v>293</v>
      </c>
      <c r="H95" s="186">
        <v>56.246000000000002</v>
      </c>
      <c r="I95" s="187"/>
      <c r="J95" s="188">
        <f>ROUND(I95*H95,2)</f>
        <v>0</v>
      </c>
      <c r="K95" s="184" t="s">
        <v>334</v>
      </c>
      <c r="L95" s="42"/>
      <c r="M95" s="189" t="s">
        <v>5</v>
      </c>
      <c r="N95" s="190" t="s">
        <v>48</v>
      </c>
      <c r="O95" s="43"/>
      <c r="P95" s="191">
        <f>O95*H95</f>
        <v>0</v>
      </c>
      <c r="Q95" s="191">
        <v>9.8199999999999996E-2</v>
      </c>
      <c r="R95" s="191">
        <f>Q95*H95</f>
        <v>5.5233572000000004</v>
      </c>
      <c r="S95" s="191">
        <v>0</v>
      </c>
      <c r="T95" s="192">
        <f>S95*H95</f>
        <v>0</v>
      </c>
      <c r="AR95" s="25" t="s">
        <v>270</v>
      </c>
      <c r="AT95" s="25" t="s">
        <v>266</v>
      </c>
      <c r="AU95" s="25" t="s">
        <v>85</v>
      </c>
      <c r="AY95" s="25" t="s">
        <v>264</v>
      </c>
      <c r="BE95" s="193">
        <f>IF(N95="základní",J95,0)</f>
        <v>0</v>
      </c>
      <c r="BF95" s="193">
        <f>IF(N95="snížená",J95,0)</f>
        <v>0</v>
      </c>
      <c r="BG95" s="193">
        <f>IF(N95="zákl. přenesená",J95,0)</f>
        <v>0</v>
      </c>
      <c r="BH95" s="193">
        <f>IF(N95="sníž. přenesená",J95,0)</f>
        <v>0</v>
      </c>
      <c r="BI95" s="193">
        <f>IF(N95="nulová",J95,0)</f>
        <v>0</v>
      </c>
      <c r="BJ95" s="25" t="s">
        <v>24</v>
      </c>
      <c r="BK95" s="193">
        <f>ROUND(I95*H95,2)</f>
        <v>0</v>
      </c>
      <c r="BL95" s="25" t="s">
        <v>270</v>
      </c>
      <c r="BM95" s="25" t="s">
        <v>2028</v>
      </c>
    </row>
    <row r="96" spans="2:65" s="1" customFormat="1" ht="40.5">
      <c r="B96" s="42"/>
      <c r="D96" s="195" t="s">
        <v>369</v>
      </c>
      <c r="F96" s="228" t="s">
        <v>2029</v>
      </c>
      <c r="I96" s="229"/>
      <c r="L96" s="42"/>
      <c r="M96" s="230"/>
      <c r="N96" s="43"/>
      <c r="O96" s="43"/>
      <c r="P96" s="43"/>
      <c r="Q96" s="43"/>
      <c r="R96" s="43"/>
      <c r="S96" s="43"/>
      <c r="T96" s="71"/>
      <c r="AT96" s="25" t="s">
        <v>369</v>
      </c>
      <c r="AU96" s="25" t="s">
        <v>85</v>
      </c>
    </row>
    <row r="97" spans="2:65" s="12" customFormat="1">
      <c r="B97" s="194"/>
      <c r="D97" s="195" t="s">
        <v>272</v>
      </c>
      <c r="E97" s="196" t="s">
        <v>5</v>
      </c>
      <c r="F97" s="197" t="s">
        <v>2030</v>
      </c>
      <c r="H97" s="196" t="s">
        <v>5</v>
      </c>
      <c r="I97" s="198"/>
      <c r="L97" s="194"/>
      <c r="M97" s="199"/>
      <c r="N97" s="200"/>
      <c r="O97" s="200"/>
      <c r="P97" s="200"/>
      <c r="Q97" s="200"/>
      <c r="R97" s="200"/>
      <c r="S97" s="200"/>
      <c r="T97" s="201"/>
      <c r="AT97" s="196" t="s">
        <v>272</v>
      </c>
      <c r="AU97" s="196" t="s">
        <v>85</v>
      </c>
      <c r="AV97" s="12" t="s">
        <v>24</v>
      </c>
      <c r="AW97" s="12" t="s">
        <v>41</v>
      </c>
      <c r="AX97" s="12" t="s">
        <v>77</v>
      </c>
      <c r="AY97" s="196" t="s">
        <v>264</v>
      </c>
    </row>
    <row r="98" spans="2:65" s="13" customFormat="1">
      <c r="B98" s="202"/>
      <c r="D98" s="195" t="s">
        <v>272</v>
      </c>
      <c r="E98" s="203" t="s">
        <v>5</v>
      </c>
      <c r="F98" s="204" t="s">
        <v>2031</v>
      </c>
      <c r="H98" s="205">
        <v>56.246000000000002</v>
      </c>
      <c r="I98" s="206"/>
      <c r="L98" s="202"/>
      <c r="M98" s="207"/>
      <c r="N98" s="208"/>
      <c r="O98" s="208"/>
      <c r="P98" s="208"/>
      <c r="Q98" s="208"/>
      <c r="R98" s="208"/>
      <c r="S98" s="208"/>
      <c r="T98" s="209"/>
      <c r="AT98" s="203" t="s">
        <v>272</v>
      </c>
      <c r="AU98" s="203" t="s">
        <v>85</v>
      </c>
      <c r="AV98" s="13" t="s">
        <v>85</v>
      </c>
      <c r="AW98" s="13" t="s">
        <v>41</v>
      </c>
      <c r="AX98" s="13" t="s">
        <v>24</v>
      </c>
      <c r="AY98" s="203" t="s">
        <v>264</v>
      </c>
    </row>
    <row r="99" spans="2:65" s="1" customFormat="1" ht="25.5" customHeight="1">
      <c r="B99" s="181"/>
      <c r="C99" s="182" t="s">
        <v>93</v>
      </c>
      <c r="D99" s="182" t="s">
        <v>266</v>
      </c>
      <c r="E99" s="183" t="s">
        <v>2032</v>
      </c>
      <c r="F99" s="184" t="s">
        <v>2033</v>
      </c>
      <c r="G99" s="185" t="s">
        <v>293</v>
      </c>
      <c r="H99" s="186">
        <v>61.871000000000002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0.378</v>
      </c>
      <c r="R99" s="191">
        <f>Q99*H99</f>
        <v>23.387238</v>
      </c>
      <c r="S99" s="191">
        <v>0</v>
      </c>
      <c r="T99" s="192">
        <f>S99*H99</f>
        <v>0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2034</v>
      </c>
    </row>
    <row r="100" spans="2:65" s="1" customFormat="1" ht="54">
      <c r="B100" s="42"/>
      <c r="D100" s="195" t="s">
        <v>369</v>
      </c>
      <c r="F100" s="228" t="s">
        <v>2035</v>
      </c>
      <c r="I100" s="229"/>
      <c r="L100" s="42"/>
      <c r="M100" s="230"/>
      <c r="N100" s="43"/>
      <c r="O100" s="43"/>
      <c r="P100" s="43"/>
      <c r="Q100" s="43"/>
      <c r="R100" s="43"/>
      <c r="S100" s="43"/>
      <c r="T100" s="71"/>
      <c r="AT100" s="25" t="s">
        <v>369</v>
      </c>
      <c r="AU100" s="25" t="s">
        <v>85</v>
      </c>
    </row>
    <row r="101" spans="2:65" s="12" customFormat="1">
      <c r="B101" s="194"/>
      <c r="D101" s="195" t="s">
        <v>272</v>
      </c>
      <c r="E101" s="196" t="s">
        <v>5</v>
      </c>
      <c r="F101" s="197" t="s">
        <v>2030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3" customFormat="1">
      <c r="B102" s="202"/>
      <c r="D102" s="195" t="s">
        <v>272</v>
      </c>
      <c r="E102" s="203" t="s">
        <v>5</v>
      </c>
      <c r="F102" s="204" t="s">
        <v>2024</v>
      </c>
      <c r="H102" s="205">
        <v>61.871000000000002</v>
      </c>
      <c r="I102" s="206"/>
      <c r="L102" s="202"/>
      <c r="M102" s="207"/>
      <c r="N102" s="208"/>
      <c r="O102" s="208"/>
      <c r="P102" s="208"/>
      <c r="Q102" s="208"/>
      <c r="R102" s="208"/>
      <c r="S102" s="208"/>
      <c r="T102" s="209"/>
      <c r="AT102" s="203" t="s">
        <v>272</v>
      </c>
      <c r="AU102" s="203" t="s">
        <v>85</v>
      </c>
      <c r="AV102" s="13" t="s">
        <v>85</v>
      </c>
      <c r="AW102" s="13" t="s">
        <v>41</v>
      </c>
      <c r="AX102" s="13" t="s">
        <v>24</v>
      </c>
      <c r="AY102" s="203" t="s">
        <v>264</v>
      </c>
    </row>
    <row r="103" spans="2:65" s="1" customFormat="1" ht="51" customHeight="1">
      <c r="B103" s="181"/>
      <c r="C103" s="182" t="s">
        <v>270</v>
      </c>
      <c r="D103" s="182" t="s">
        <v>266</v>
      </c>
      <c r="E103" s="183" t="s">
        <v>2036</v>
      </c>
      <c r="F103" s="184" t="s">
        <v>2037</v>
      </c>
      <c r="G103" s="185" t="s">
        <v>293</v>
      </c>
      <c r="H103" s="186">
        <v>56.246000000000002</v>
      </c>
      <c r="I103" s="187"/>
      <c r="J103" s="188">
        <f>ROUND(I103*H103,2)</f>
        <v>0</v>
      </c>
      <c r="K103" s="184" t="s">
        <v>278</v>
      </c>
      <c r="L103" s="42"/>
      <c r="M103" s="189" t="s">
        <v>5</v>
      </c>
      <c r="N103" s="190" t="s">
        <v>48</v>
      </c>
      <c r="O103" s="43"/>
      <c r="P103" s="191">
        <f>O103*H103</f>
        <v>0</v>
      </c>
      <c r="Q103" s="191">
        <v>8.5650000000000004E-2</v>
      </c>
      <c r="R103" s="191">
        <f>Q103*H103</f>
        <v>4.8174699000000007</v>
      </c>
      <c r="S103" s="191">
        <v>0</v>
      </c>
      <c r="T103" s="192">
        <f>S103*H103</f>
        <v>0</v>
      </c>
      <c r="AR103" s="25" t="s">
        <v>270</v>
      </c>
      <c r="AT103" s="25" t="s">
        <v>266</v>
      </c>
      <c r="AU103" s="25" t="s">
        <v>85</v>
      </c>
      <c r="AY103" s="25" t="s">
        <v>264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5" t="s">
        <v>24</v>
      </c>
      <c r="BK103" s="193">
        <f>ROUND(I103*H103,2)</f>
        <v>0</v>
      </c>
      <c r="BL103" s="25" t="s">
        <v>270</v>
      </c>
      <c r="BM103" s="25" t="s">
        <v>2038</v>
      </c>
    </row>
    <row r="104" spans="2:65" s="1" customFormat="1" ht="54">
      <c r="B104" s="42"/>
      <c r="D104" s="195" t="s">
        <v>369</v>
      </c>
      <c r="F104" s="228" t="s">
        <v>2039</v>
      </c>
      <c r="I104" s="229"/>
      <c r="L104" s="42"/>
      <c r="M104" s="230"/>
      <c r="N104" s="43"/>
      <c r="O104" s="43"/>
      <c r="P104" s="43"/>
      <c r="Q104" s="43"/>
      <c r="R104" s="43"/>
      <c r="S104" s="43"/>
      <c r="T104" s="71"/>
      <c r="AT104" s="25" t="s">
        <v>369</v>
      </c>
      <c r="AU104" s="25" t="s">
        <v>85</v>
      </c>
    </row>
    <row r="105" spans="2:65" s="12" customFormat="1">
      <c r="B105" s="194"/>
      <c r="D105" s="195" t="s">
        <v>272</v>
      </c>
      <c r="E105" s="196" t="s">
        <v>5</v>
      </c>
      <c r="F105" s="197" t="s">
        <v>2030</v>
      </c>
      <c r="H105" s="196" t="s">
        <v>5</v>
      </c>
      <c r="I105" s="198"/>
      <c r="L105" s="194"/>
      <c r="M105" s="199"/>
      <c r="N105" s="200"/>
      <c r="O105" s="200"/>
      <c r="P105" s="200"/>
      <c r="Q105" s="200"/>
      <c r="R105" s="200"/>
      <c r="S105" s="200"/>
      <c r="T105" s="201"/>
      <c r="AT105" s="196" t="s">
        <v>272</v>
      </c>
      <c r="AU105" s="196" t="s">
        <v>85</v>
      </c>
      <c r="AV105" s="12" t="s">
        <v>24</v>
      </c>
      <c r="AW105" s="12" t="s">
        <v>41</v>
      </c>
      <c r="AX105" s="12" t="s">
        <v>77</v>
      </c>
      <c r="AY105" s="196" t="s">
        <v>264</v>
      </c>
    </row>
    <row r="106" spans="2:65" s="13" customFormat="1" ht="27">
      <c r="B106" s="202"/>
      <c r="D106" s="195" t="s">
        <v>272</v>
      </c>
      <c r="E106" s="203" t="s">
        <v>5</v>
      </c>
      <c r="F106" s="204" t="s">
        <v>2040</v>
      </c>
      <c r="H106" s="205">
        <v>56.246000000000002</v>
      </c>
      <c r="I106" s="206"/>
      <c r="L106" s="202"/>
      <c r="M106" s="207"/>
      <c r="N106" s="208"/>
      <c r="O106" s="208"/>
      <c r="P106" s="208"/>
      <c r="Q106" s="208"/>
      <c r="R106" s="208"/>
      <c r="S106" s="208"/>
      <c r="T106" s="209"/>
      <c r="AT106" s="203" t="s">
        <v>272</v>
      </c>
      <c r="AU106" s="203" t="s">
        <v>85</v>
      </c>
      <c r="AV106" s="13" t="s">
        <v>85</v>
      </c>
      <c r="AW106" s="13" t="s">
        <v>41</v>
      </c>
      <c r="AX106" s="13" t="s">
        <v>24</v>
      </c>
      <c r="AY106" s="203" t="s">
        <v>264</v>
      </c>
    </row>
    <row r="107" spans="2:65" s="1" customFormat="1" ht="16.5" customHeight="1">
      <c r="B107" s="181"/>
      <c r="C107" s="218" t="s">
        <v>300</v>
      </c>
      <c r="D107" s="218" t="s">
        <v>345</v>
      </c>
      <c r="E107" s="219" t="s">
        <v>2041</v>
      </c>
      <c r="F107" s="220" t="s">
        <v>2042</v>
      </c>
      <c r="G107" s="221" t="s">
        <v>293</v>
      </c>
      <c r="H107" s="222">
        <v>57.933</v>
      </c>
      <c r="I107" s="223"/>
      <c r="J107" s="224">
        <f>ROUND(I107*H107,2)</f>
        <v>0</v>
      </c>
      <c r="K107" s="220" t="s">
        <v>278</v>
      </c>
      <c r="L107" s="225"/>
      <c r="M107" s="226" t="s">
        <v>5</v>
      </c>
      <c r="N107" s="227" t="s">
        <v>48</v>
      </c>
      <c r="O107" s="43"/>
      <c r="P107" s="191">
        <f>O107*H107</f>
        <v>0</v>
      </c>
      <c r="Q107" s="191">
        <v>0.17599999999999999</v>
      </c>
      <c r="R107" s="191">
        <f>Q107*H107</f>
        <v>10.196207999999999</v>
      </c>
      <c r="S107" s="191">
        <v>0</v>
      </c>
      <c r="T107" s="192">
        <f>S107*H107</f>
        <v>0</v>
      </c>
      <c r="AR107" s="25" t="s">
        <v>322</v>
      </c>
      <c r="AT107" s="25" t="s">
        <v>345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2043</v>
      </c>
    </row>
    <row r="108" spans="2:65" s="13" customFormat="1">
      <c r="B108" s="202"/>
      <c r="D108" s="195" t="s">
        <v>272</v>
      </c>
      <c r="F108" s="204" t="s">
        <v>2044</v>
      </c>
      <c r="H108" s="205">
        <v>57.933</v>
      </c>
      <c r="I108" s="206"/>
      <c r="L108" s="202"/>
      <c r="M108" s="207"/>
      <c r="N108" s="208"/>
      <c r="O108" s="208"/>
      <c r="P108" s="208"/>
      <c r="Q108" s="208"/>
      <c r="R108" s="208"/>
      <c r="S108" s="208"/>
      <c r="T108" s="209"/>
      <c r="AT108" s="203" t="s">
        <v>272</v>
      </c>
      <c r="AU108" s="203" t="s">
        <v>85</v>
      </c>
      <c r="AV108" s="13" t="s">
        <v>85</v>
      </c>
      <c r="AW108" s="13" t="s">
        <v>6</v>
      </c>
      <c r="AX108" s="13" t="s">
        <v>24</v>
      </c>
      <c r="AY108" s="203" t="s">
        <v>264</v>
      </c>
    </row>
    <row r="109" spans="2:65" s="11" customFormat="1" ht="29.85" customHeight="1">
      <c r="B109" s="168"/>
      <c r="D109" s="169" t="s">
        <v>76</v>
      </c>
      <c r="E109" s="179" t="s">
        <v>331</v>
      </c>
      <c r="F109" s="179" t="s">
        <v>2045</v>
      </c>
      <c r="I109" s="171"/>
      <c r="J109" s="180">
        <f>BK109</f>
        <v>0</v>
      </c>
      <c r="L109" s="168"/>
      <c r="M109" s="173"/>
      <c r="N109" s="174"/>
      <c r="O109" s="174"/>
      <c r="P109" s="175">
        <f>SUM(P110:P118)</f>
        <v>0</v>
      </c>
      <c r="Q109" s="174"/>
      <c r="R109" s="175">
        <f>SUM(R110:R118)</f>
        <v>8.7862569500000003</v>
      </c>
      <c r="S109" s="174"/>
      <c r="T109" s="176">
        <f>SUM(T110:T118)</f>
        <v>0</v>
      </c>
      <c r="AR109" s="169" t="s">
        <v>24</v>
      </c>
      <c r="AT109" s="177" t="s">
        <v>76</v>
      </c>
      <c r="AU109" s="177" t="s">
        <v>24</v>
      </c>
      <c r="AY109" s="169" t="s">
        <v>264</v>
      </c>
      <c r="BK109" s="178">
        <f>SUM(BK110:BK118)</f>
        <v>0</v>
      </c>
    </row>
    <row r="110" spans="2:65" s="1" customFormat="1" ht="38.25" customHeight="1">
      <c r="B110" s="181"/>
      <c r="C110" s="182" t="s">
        <v>305</v>
      </c>
      <c r="D110" s="182" t="s">
        <v>266</v>
      </c>
      <c r="E110" s="183" t="s">
        <v>2046</v>
      </c>
      <c r="F110" s="184" t="s">
        <v>2047</v>
      </c>
      <c r="G110" s="185" t="s">
        <v>308</v>
      </c>
      <c r="H110" s="186">
        <v>41</v>
      </c>
      <c r="I110" s="187"/>
      <c r="J110" s="188">
        <f>ROUND(I110*H110,2)</f>
        <v>0</v>
      </c>
      <c r="K110" s="184" t="s">
        <v>334</v>
      </c>
      <c r="L110" s="42"/>
      <c r="M110" s="189" t="s">
        <v>5</v>
      </c>
      <c r="N110" s="190" t="s">
        <v>48</v>
      </c>
      <c r="O110" s="43"/>
      <c r="P110" s="191">
        <f>O110*H110</f>
        <v>0</v>
      </c>
      <c r="Q110" s="191">
        <v>0.14041960000000001</v>
      </c>
      <c r="R110" s="191">
        <f>Q110*H110</f>
        <v>5.7572036000000004</v>
      </c>
      <c r="S110" s="191">
        <v>0</v>
      </c>
      <c r="T110" s="192">
        <f>S110*H110</f>
        <v>0</v>
      </c>
      <c r="AR110" s="25" t="s">
        <v>270</v>
      </c>
      <c r="AT110" s="25" t="s">
        <v>266</v>
      </c>
      <c r="AU110" s="25" t="s">
        <v>85</v>
      </c>
      <c r="AY110" s="25" t="s">
        <v>264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5" t="s">
        <v>24</v>
      </c>
      <c r="BK110" s="193">
        <f>ROUND(I110*H110,2)</f>
        <v>0</v>
      </c>
      <c r="BL110" s="25" t="s">
        <v>270</v>
      </c>
      <c r="BM110" s="25" t="s">
        <v>2048</v>
      </c>
    </row>
    <row r="111" spans="2:65" s="12" customFormat="1">
      <c r="B111" s="194"/>
      <c r="D111" s="195" t="s">
        <v>272</v>
      </c>
      <c r="E111" s="196" t="s">
        <v>5</v>
      </c>
      <c r="F111" s="197" t="s">
        <v>2049</v>
      </c>
      <c r="H111" s="196" t="s">
        <v>5</v>
      </c>
      <c r="I111" s="198"/>
      <c r="L111" s="194"/>
      <c r="M111" s="199"/>
      <c r="N111" s="200"/>
      <c r="O111" s="200"/>
      <c r="P111" s="200"/>
      <c r="Q111" s="200"/>
      <c r="R111" s="200"/>
      <c r="S111" s="200"/>
      <c r="T111" s="201"/>
      <c r="AT111" s="196" t="s">
        <v>272</v>
      </c>
      <c r="AU111" s="196" t="s">
        <v>85</v>
      </c>
      <c r="AV111" s="12" t="s">
        <v>24</v>
      </c>
      <c r="AW111" s="12" t="s">
        <v>41</v>
      </c>
      <c r="AX111" s="12" t="s">
        <v>77</v>
      </c>
      <c r="AY111" s="196" t="s">
        <v>264</v>
      </c>
    </row>
    <row r="112" spans="2:65" s="13" customFormat="1">
      <c r="B112" s="202"/>
      <c r="D112" s="195" t="s">
        <v>272</v>
      </c>
      <c r="E112" s="203" t="s">
        <v>5</v>
      </c>
      <c r="F112" s="204" t="s">
        <v>851</v>
      </c>
      <c r="H112" s="205">
        <v>41</v>
      </c>
      <c r="I112" s="206"/>
      <c r="L112" s="202"/>
      <c r="M112" s="207"/>
      <c r="N112" s="208"/>
      <c r="O112" s="208"/>
      <c r="P112" s="208"/>
      <c r="Q112" s="208"/>
      <c r="R112" s="208"/>
      <c r="S112" s="208"/>
      <c r="T112" s="209"/>
      <c r="AT112" s="203" t="s">
        <v>272</v>
      </c>
      <c r="AU112" s="203" t="s">
        <v>85</v>
      </c>
      <c r="AV112" s="13" t="s">
        <v>85</v>
      </c>
      <c r="AW112" s="13" t="s">
        <v>41</v>
      </c>
      <c r="AX112" s="13" t="s">
        <v>24</v>
      </c>
      <c r="AY112" s="203" t="s">
        <v>264</v>
      </c>
    </row>
    <row r="113" spans="2:65" s="1" customFormat="1" ht="16.5" customHeight="1">
      <c r="B113" s="181"/>
      <c r="C113" s="218" t="s">
        <v>314</v>
      </c>
      <c r="D113" s="218" t="s">
        <v>345</v>
      </c>
      <c r="E113" s="219" t="s">
        <v>2050</v>
      </c>
      <c r="F113" s="220" t="s">
        <v>2051</v>
      </c>
      <c r="G113" s="221" t="s">
        <v>341</v>
      </c>
      <c r="H113" s="222">
        <v>42.23</v>
      </c>
      <c r="I113" s="223"/>
      <c r="J113" s="224">
        <f>ROUND(I113*H113,2)</f>
        <v>0</v>
      </c>
      <c r="K113" s="220" t="s">
        <v>278</v>
      </c>
      <c r="L113" s="225"/>
      <c r="M113" s="226" t="s">
        <v>5</v>
      </c>
      <c r="N113" s="227" t="s">
        <v>48</v>
      </c>
      <c r="O113" s="43"/>
      <c r="P113" s="191">
        <f>O113*H113</f>
        <v>0</v>
      </c>
      <c r="Q113" s="191">
        <v>3.5999999999999997E-2</v>
      </c>
      <c r="R113" s="191">
        <f>Q113*H113</f>
        <v>1.5202799999999999</v>
      </c>
      <c r="S113" s="191">
        <v>0</v>
      </c>
      <c r="T113" s="192">
        <f>S113*H113</f>
        <v>0</v>
      </c>
      <c r="AR113" s="25" t="s">
        <v>322</v>
      </c>
      <c r="AT113" s="25" t="s">
        <v>345</v>
      </c>
      <c r="AU113" s="25" t="s">
        <v>85</v>
      </c>
      <c r="AY113" s="25" t="s">
        <v>264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5" t="s">
        <v>24</v>
      </c>
      <c r="BK113" s="193">
        <f>ROUND(I113*H113,2)</f>
        <v>0</v>
      </c>
      <c r="BL113" s="25" t="s">
        <v>270</v>
      </c>
      <c r="BM113" s="25" t="s">
        <v>2052</v>
      </c>
    </row>
    <row r="114" spans="2:65" s="13" customFormat="1">
      <c r="B114" s="202"/>
      <c r="D114" s="195" t="s">
        <v>272</v>
      </c>
      <c r="F114" s="204" t="s">
        <v>2053</v>
      </c>
      <c r="H114" s="205">
        <v>42.23</v>
      </c>
      <c r="I114" s="206"/>
      <c r="L114" s="202"/>
      <c r="M114" s="207"/>
      <c r="N114" s="208"/>
      <c r="O114" s="208"/>
      <c r="P114" s="208"/>
      <c r="Q114" s="208"/>
      <c r="R114" s="208"/>
      <c r="S114" s="208"/>
      <c r="T114" s="209"/>
      <c r="AT114" s="203" t="s">
        <v>272</v>
      </c>
      <c r="AU114" s="203" t="s">
        <v>85</v>
      </c>
      <c r="AV114" s="13" t="s">
        <v>85</v>
      </c>
      <c r="AW114" s="13" t="s">
        <v>6</v>
      </c>
      <c r="AX114" s="13" t="s">
        <v>24</v>
      </c>
      <c r="AY114" s="203" t="s">
        <v>264</v>
      </c>
    </row>
    <row r="115" spans="2:65" s="1" customFormat="1" ht="25.5" customHeight="1">
      <c r="B115" s="181"/>
      <c r="C115" s="182" t="s">
        <v>322</v>
      </c>
      <c r="D115" s="182" t="s">
        <v>266</v>
      </c>
      <c r="E115" s="183" t="s">
        <v>2054</v>
      </c>
      <c r="F115" s="184" t="s">
        <v>2055</v>
      </c>
      <c r="G115" s="185" t="s">
        <v>269</v>
      </c>
      <c r="H115" s="186">
        <v>0.61499999999999999</v>
      </c>
      <c r="I115" s="187"/>
      <c r="J115" s="188">
        <f>ROUND(I115*H115,2)</f>
        <v>0</v>
      </c>
      <c r="K115" s="184" t="s">
        <v>334</v>
      </c>
      <c r="L115" s="42"/>
      <c r="M115" s="189" t="s">
        <v>5</v>
      </c>
      <c r="N115" s="190" t="s">
        <v>48</v>
      </c>
      <c r="O115" s="43"/>
      <c r="P115" s="191">
        <f>O115*H115</f>
        <v>0</v>
      </c>
      <c r="Q115" s="191">
        <v>2.45329</v>
      </c>
      <c r="R115" s="191">
        <f>Q115*H115</f>
        <v>1.50877335</v>
      </c>
      <c r="S115" s="191">
        <v>0</v>
      </c>
      <c r="T115" s="192">
        <f>S115*H115</f>
        <v>0</v>
      </c>
      <c r="AR115" s="25" t="s">
        <v>270</v>
      </c>
      <c r="AT115" s="25" t="s">
        <v>266</v>
      </c>
      <c r="AU115" s="25" t="s">
        <v>85</v>
      </c>
      <c r="AY115" s="25" t="s">
        <v>264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5" t="s">
        <v>24</v>
      </c>
      <c r="BK115" s="193">
        <f>ROUND(I115*H115,2)</f>
        <v>0</v>
      </c>
      <c r="BL115" s="25" t="s">
        <v>270</v>
      </c>
      <c r="BM115" s="25" t="s">
        <v>2056</v>
      </c>
    </row>
    <row r="116" spans="2:65" s="1" customFormat="1" ht="27">
      <c r="B116" s="42"/>
      <c r="D116" s="195" t="s">
        <v>369</v>
      </c>
      <c r="F116" s="228" t="s">
        <v>2057</v>
      </c>
      <c r="I116" s="229"/>
      <c r="L116" s="42"/>
      <c r="M116" s="230"/>
      <c r="N116" s="43"/>
      <c r="O116" s="43"/>
      <c r="P116" s="43"/>
      <c r="Q116" s="43"/>
      <c r="R116" s="43"/>
      <c r="S116" s="43"/>
      <c r="T116" s="71"/>
      <c r="AT116" s="25" t="s">
        <v>369</v>
      </c>
      <c r="AU116" s="25" t="s">
        <v>85</v>
      </c>
    </row>
    <row r="117" spans="2:65" s="12" customFormat="1">
      <c r="B117" s="194"/>
      <c r="D117" s="195" t="s">
        <v>272</v>
      </c>
      <c r="E117" s="196" t="s">
        <v>5</v>
      </c>
      <c r="F117" s="197" t="s">
        <v>2058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2059</v>
      </c>
      <c r="H118" s="205">
        <v>0.61499999999999999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24</v>
      </c>
      <c r="AY118" s="203" t="s">
        <v>264</v>
      </c>
    </row>
    <row r="119" spans="2:65" s="11" customFormat="1" ht="29.85" customHeight="1">
      <c r="B119" s="168"/>
      <c r="D119" s="169" t="s">
        <v>76</v>
      </c>
      <c r="E119" s="179" t="s">
        <v>377</v>
      </c>
      <c r="F119" s="179" t="s">
        <v>378</v>
      </c>
      <c r="I119" s="171"/>
      <c r="J119" s="180">
        <f>BK119</f>
        <v>0</v>
      </c>
      <c r="L119" s="168"/>
      <c r="M119" s="173"/>
      <c r="N119" s="174"/>
      <c r="O119" s="174"/>
      <c r="P119" s="175">
        <f>P120</f>
        <v>0</v>
      </c>
      <c r="Q119" s="174"/>
      <c r="R119" s="175">
        <f>R120</f>
        <v>0</v>
      </c>
      <c r="S119" s="174"/>
      <c r="T119" s="176">
        <f>T120</f>
        <v>0</v>
      </c>
      <c r="AR119" s="169" t="s">
        <v>24</v>
      </c>
      <c r="AT119" s="177" t="s">
        <v>76</v>
      </c>
      <c r="AU119" s="177" t="s">
        <v>24</v>
      </c>
      <c r="AY119" s="169" t="s">
        <v>264</v>
      </c>
      <c r="BK119" s="178">
        <f>BK120</f>
        <v>0</v>
      </c>
    </row>
    <row r="120" spans="2:65" s="1" customFormat="1" ht="25.5" customHeight="1">
      <c r="B120" s="181"/>
      <c r="C120" s="182" t="s">
        <v>331</v>
      </c>
      <c r="D120" s="182" t="s">
        <v>266</v>
      </c>
      <c r="E120" s="183" t="s">
        <v>2060</v>
      </c>
      <c r="F120" s="184" t="s">
        <v>2061</v>
      </c>
      <c r="G120" s="185" t="s">
        <v>317</v>
      </c>
      <c r="H120" s="186">
        <v>52.710999999999999</v>
      </c>
      <c r="I120" s="187"/>
      <c r="J120" s="188">
        <f>ROUND(I120*H120,2)</f>
        <v>0</v>
      </c>
      <c r="K120" s="184" t="s">
        <v>278</v>
      </c>
      <c r="L120" s="42"/>
      <c r="M120" s="189" t="s">
        <v>5</v>
      </c>
      <c r="N120" s="232" t="s">
        <v>48</v>
      </c>
      <c r="O120" s="233"/>
      <c r="P120" s="234">
        <f>O120*H120</f>
        <v>0</v>
      </c>
      <c r="Q120" s="234">
        <v>0</v>
      </c>
      <c r="R120" s="234">
        <f>Q120*H120</f>
        <v>0</v>
      </c>
      <c r="S120" s="234">
        <v>0</v>
      </c>
      <c r="T120" s="235">
        <f>S120*H120</f>
        <v>0</v>
      </c>
      <c r="AR120" s="25" t="s">
        <v>270</v>
      </c>
      <c r="AT120" s="25" t="s">
        <v>266</v>
      </c>
      <c r="AU120" s="25" t="s">
        <v>85</v>
      </c>
      <c r="AY120" s="25" t="s">
        <v>264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5" t="s">
        <v>24</v>
      </c>
      <c r="BK120" s="193">
        <f>ROUND(I120*H120,2)</f>
        <v>0</v>
      </c>
      <c r="BL120" s="25" t="s">
        <v>270</v>
      </c>
      <c r="BM120" s="25" t="s">
        <v>2062</v>
      </c>
    </row>
    <row r="121" spans="2:65" s="1" customFormat="1" ht="6.95" customHeight="1">
      <c r="B121" s="57"/>
      <c r="C121" s="58"/>
      <c r="D121" s="58"/>
      <c r="E121" s="58"/>
      <c r="F121" s="58"/>
      <c r="G121" s="58"/>
      <c r="H121" s="58"/>
      <c r="I121" s="135"/>
      <c r="J121" s="58"/>
      <c r="K121" s="58"/>
      <c r="L121" s="42"/>
    </row>
  </sheetData>
  <autoFilter ref="C86:K120"/>
  <mergeCells count="13">
    <mergeCell ref="E79:H79"/>
    <mergeCell ref="G1:H1"/>
    <mergeCell ref="L2:V2"/>
    <mergeCell ref="E49:H49"/>
    <mergeCell ref="E51:H51"/>
    <mergeCell ref="J55:J56"/>
    <mergeCell ref="E75:H75"/>
    <mergeCell ref="E77:H77"/>
    <mergeCell ref="E7:H7"/>
    <mergeCell ref="E9:H9"/>
    <mergeCell ref="E11:H11"/>
    <mergeCell ref="E26:H26"/>
    <mergeCell ref="E47:H47"/>
  </mergeCells>
  <hyperlinks>
    <hyperlink ref="F1:G1" location="C2" display="1) Krycí list soupisu"/>
    <hyperlink ref="G1:H1" location="C58" display="2) Rekapitulace"/>
    <hyperlink ref="J1" location="C86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36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133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228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2063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2064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134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57" customHeight="1">
      <c r="B28" s="117"/>
      <c r="C28" s="118"/>
      <c r="D28" s="118"/>
      <c r="E28" s="383" t="s">
        <v>2065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ROUND(J98,2)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ROUND(SUM(BE98:BE235), 2)</f>
        <v>0</v>
      </c>
      <c r="G34" s="43"/>
      <c r="H34" s="43"/>
      <c r="I34" s="127">
        <v>0.21</v>
      </c>
      <c r="J34" s="126">
        <f>ROUND(ROUND((SUM(BE98:BE235)),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ROUND(SUM(BF98:BF235), 2)</f>
        <v>0</v>
      </c>
      <c r="G35" s="43"/>
      <c r="H35" s="43"/>
      <c r="I35" s="127">
        <v>0.15</v>
      </c>
      <c r="J35" s="126">
        <f>ROUND(ROUND((SUM(BF98:BF235)),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ROUND(SUM(BG98:BG235),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ROUND(SUM(BH98:BH235),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ROUND(SUM(BI98:BI235),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228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2063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1081 - Přípojka NN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J98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J99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J100</f>
        <v>0</v>
      </c>
      <c r="K66" s="156"/>
    </row>
    <row r="67" spans="2:12" s="9" customFormat="1" ht="19.899999999999999" customHeight="1">
      <c r="B67" s="150"/>
      <c r="C67" s="151"/>
      <c r="D67" s="152" t="s">
        <v>551</v>
      </c>
      <c r="E67" s="153"/>
      <c r="F67" s="153"/>
      <c r="G67" s="153"/>
      <c r="H67" s="153"/>
      <c r="I67" s="154"/>
      <c r="J67" s="155">
        <f>J187</f>
        <v>0</v>
      </c>
      <c r="K67" s="156"/>
    </row>
    <row r="68" spans="2:12" s="8" customFormat="1" ht="24.95" customHeight="1">
      <c r="B68" s="143"/>
      <c r="C68" s="144"/>
      <c r="D68" s="145" t="s">
        <v>246</v>
      </c>
      <c r="E68" s="146"/>
      <c r="F68" s="146"/>
      <c r="G68" s="146"/>
      <c r="H68" s="146"/>
      <c r="I68" s="147"/>
      <c r="J68" s="148">
        <f>J206</f>
        <v>0</v>
      </c>
      <c r="K68" s="149"/>
    </row>
    <row r="69" spans="2:12" s="9" customFormat="1" ht="19.899999999999999" customHeight="1">
      <c r="B69" s="150"/>
      <c r="C69" s="151"/>
      <c r="D69" s="152" t="s">
        <v>1295</v>
      </c>
      <c r="E69" s="153"/>
      <c r="F69" s="153"/>
      <c r="G69" s="153"/>
      <c r="H69" s="153"/>
      <c r="I69" s="154"/>
      <c r="J69" s="155">
        <f>J207</f>
        <v>0</v>
      </c>
      <c r="K69" s="156"/>
    </row>
    <row r="70" spans="2:12" s="8" customFormat="1" ht="24.95" customHeight="1">
      <c r="B70" s="143"/>
      <c r="C70" s="144"/>
      <c r="D70" s="145" t="s">
        <v>1296</v>
      </c>
      <c r="E70" s="146"/>
      <c r="F70" s="146"/>
      <c r="G70" s="146"/>
      <c r="H70" s="146"/>
      <c r="I70" s="147"/>
      <c r="J70" s="148">
        <f>J210</f>
        <v>0</v>
      </c>
      <c r="K70" s="149"/>
    </row>
    <row r="71" spans="2:12" s="9" customFormat="1" ht="19.899999999999999" customHeight="1">
      <c r="B71" s="150"/>
      <c r="C71" s="151"/>
      <c r="D71" s="152" t="s">
        <v>1297</v>
      </c>
      <c r="E71" s="153"/>
      <c r="F71" s="153"/>
      <c r="G71" s="153"/>
      <c r="H71" s="153"/>
      <c r="I71" s="154"/>
      <c r="J71" s="155">
        <f>J211</f>
        <v>0</v>
      </c>
      <c r="K71" s="156"/>
    </row>
    <row r="72" spans="2:12" s="9" customFormat="1" ht="19.899999999999999" customHeight="1">
      <c r="B72" s="150"/>
      <c r="C72" s="151"/>
      <c r="D72" s="152" t="s">
        <v>1298</v>
      </c>
      <c r="E72" s="153"/>
      <c r="F72" s="153"/>
      <c r="G72" s="153"/>
      <c r="H72" s="153"/>
      <c r="I72" s="154"/>
      <c r="J72" s="155">
        <f>J224</f>
        <v>0</v>
      </c>
      <c r="K72" s="156"/>
    </row>
    <row r="73" spans="2:12" s="8" customFormat="1" ht="24.95" customHeight="1">
      <c r="B73" s="143"/>
      <c r="C73" s="144"/>
      <c r="D73" s="145" t="s">
        <v>2066</v>
      </c>
      <c r="E73" s="146"/>
      <c r="F73" s="146"/>
      <c r="G73" s="146"/>
      <c r="H73" s="146"/>
      <c r="I73" s="147"/>
      <c r="J73" s="148">
        <f>J230</f>
        <v>0</v>
      </c>
      <c r="K73" s="149"/>
    </row>
    <row r="74" spans="2:12" s="9" customFormat="1" ht="19.899999999999999" customHeight="1">
      <c r="B74" s="150"/>
      <c r="C74" s="151"/>
      <c r="D74" s="152" t="s">
        <v>2067</v>
      </c>
      <c r="E74" s="153"/>
      <c r="F74" s="153"/>
      <c r="G74" s="153"/>
      <c r="H74" s="153"/>
      <c r="I74" s="154"/>
      <c r="J74" s="155">
        <f>J231</f>
        <v>0</v>
      </c>
      <c r="K74" s="156"/>
    </row>
    <row r="75" spans="2:12" s="1" customFormat="1" ht="21.75" customHeight="1">
      <c r="B75" s="42"/>
      <c r="C75" s="43"/>
      <c r="D75" s="43"/>
      <c r="E75" s="43"/>
      <c r="F75" s="43"/>
      <c r="G75" s="43"/>
      <c r="H75" s="43"/>
      <c r="I75" s="114"/>
      <c r="J75" s="43"/>
      <c r="K75" s="46"/>
    </row>
    <row r="76" spans="2:12" s="1" customFormat="1" ht="6.95" customHeight="1">
      <c r="B76" s="57"/>
      <c r="C76" s="58"/>
      <c r="D76" s="58"/>
      <c r="E76" s="58"/>
      <c r="F76" s="58"/>
      <c r="G76" s="58"/>
      <c r="H76" s="58"/>
      <c r="I76" s="135"/>
      <c r="J76" s="58"/>
      <c r="K76" s="59"/>
    </row>
    <row r="80" spans="2:12" s="1" customFormat="1" ht="6.95" customHeight="1">
      <c r="B80" s="60"/>
      <c r="C80" s="61"/>
      <c r="D80" s="61"/>
      <c r="E80" s="61"/>
      <c r="F80" s="61"/>
      <c r="G80" s="61"/>
      <c r="H80" s="61"/>
      <c r="I80" s="136"/>
      <c r="J80" s="61"/>
      <c r="K80" s="61"/>
      <c r="L80" s="42"/>
    </row>
    <row r="81" spans="2:12" s="1" customFormat="1" ht="36.950000000000003" customHeight="1">
      <c r="B81" s="42"/>
      <c r="C81" s="62" t="s">
        <v>248</v>
      </c>
      <c r="L81" s="42"/>
    </row>
    <row r="82" spans="2:12" s="1" customFormat="1" ht="6.95" customHeight="1">
      <c r="B82" s="42"/>
      <c r="L82" s="42"/>
    </row>
    <row r="83" spans="2:12" s="1" customFormat="1" ht="14.45" customHeight="1">
      <c r="B83" s="42"/>
      <c r="C83" s="64" t="s">
        <v>19</v>
      </c>
      <c r="L83" s="42"/>
    </row>
    <row r="84" spans="2:12" s="1" customFormat="1" ht="16.5" customHeight="1">
      <c r="B84" s="42"/>
      <c r="E84" s="374" t="str">
        <f>E7</f>
        <v>Tehov - Odkanalizování a čištění vod</v>
      </c>
      <c r="F84" s="375"/>
      <c r="G84" s="375"/>
      <c r="H84" s="375"/>
      <c r="L84" s="42"/>
    </row>
    <row r="85" spans="2:12" ht="15">
      <c r="B85" s="29"/>
      <c r="C85" s="64" t="s">
        <v>227</v>
      </c>
      <c r="L85" s="29"/>
    </row>
    <row r="86" spans="2:12" ht="16.5" customHeight="1">
      <c r="B86" s="29"/>
      <c r="E86" s="374" t="s">
        <v>228</v>
      </c>
      <c r="F86" s="337"/>
      <c r="G86" s="337"/>
      <c r="H86" s="337"/>
      <c r="L86" s="29"/>
    </row>
    <row r="87" spans="2:12" ht="15">
      <c r="B87" s="29"/>
      <c r="C87" s="64" t="s">
        <v>229</v>
      </c>
      <c r="L87" s="29"/>
    </row>
    <row r="88" spans="2:12" s="1" customFormat="1" ht="16.5" customHeight="1">
      <c r="B88" s="42"/>
      <c r="E88" s="376" t="s">
        <v>2063</v>
      </c>
      <c r="F88" s="377"/>
      <c r="G88" s="377"/>
      <c r="H88" s="377"/>
      <c r="L88" s="42"/>
    </row>
    <row r="89" spans="2:12" s="1" customFormat="1" ht="14.45" customHeight="1">
      <c r="B89" s="42"/>
      <c r="C89" s="64" t="s">
        <v>231</v>
      </c>
      <c r="L89" s="42"/>
    </row>
    <row r="90" spans="2:12" s="1" customFormat="1" ht="17.25" customHeight="1">
      <c r="B90" s="42"/>
      <c r="E90" s="349" t="str">
        <f>E13</f>
        <v>1081 - Přípojka NN</v>
      </c>
      <c r="F90" s="377"/>
      <c r="G90" s="377"/>
      <c r="H90" s="377"/>
      <c r="L90" s="42"/>
    </row>
    <row r="91" spans="2:12" s="1" customFormat="1" ht="6.95" customHeight="1">
      <c r="B91" s="42"/>
      <c r="L91" s="42"/>
    </row>
    <row r="92" spans="2:12" s="1" customFormat="1" ht="18" customHeight="1">
      <c r="B92" s="42"/>
      <c r="C92" s="64" t="s">
        <v>25</v>
      </c>
      <c r="F92" s="157" t="str">
        <f>F16</f>
        <v>Tehov</v>
      </c>
      <c r="I92" s="158" t="s">
        <v>27</v>
      </c>
      <c r="J92" s="68" t="str">
        <f>IF(J16="","",J16)</f>
        <v>1.6.2017</v>
      </c>
      <c r="L92" s="42"/>
    </row>
    <row r="93" spans="2:12" s="1" customFormat="1" ht="6.95" customHeight="1">
      <c r="B93" s="42"/>
      <c r="L93" s="42"/>
    </row>
    <row r="94" spans="2:12" s="1" customFormat="1" ht="15">
      <c r="B94" s="42"/>
      <c r="C94" s="64" t="s">
        <v>31</v>
      </c>
      <c r="F94" s="157" t="str">
        <f>E19</f>
        <v>Obec Tehov</v>
      </c>
      <c r="I94" s="158" t="s">
        <v>38</v>
      </c>
      <c r="J94" s="157" t="str">
        <f>E25</f>
        <v>Ing. Pavel Douša</v>
      </c>
      <c r="L94" s="42"/>
    </row>
    <row r="95" spans="2:12" s="1" customFormat="1" ht="14.45" customHeight="1">
      <c r="B95" s="42"/>
      <c r="C95" s="64" t="s">
        <v>36</v>
      </c>
      <c r="F95" s="157" t="str">
        <f>IF(E22="","",E22)</f>
        <v/>
      </c>
      <c r="L95" s="42"/>
    </row>
    <row r="96" spans="2:12" s="1" customFormat="1" ht="10.35" customHeight="1">
      <c r="B96" s="42"/>
      <c r="L96" s="42"/>
    </row>
    <row r="97" spans="2:65" s="10" customFormat="1" ht="29.25" customHeight="1">
      <c r="B97" s="159"/>
      <c r="C97" s="160" t="s">
        <v>249</v>
      </c>
      <c r="D97" s="161" t="s">
        <v>62</v>
      </c>
      <c r="E97" s="161" t="s">
        <v>58</v>
      </c>
      <c r="F97" s="161" t="s">
        <v>250</v>
      </c>
      <c r="G97" s="161" t="s">
        <v>251</v>
      </c>
      <c r="H97" s="161" t="s">
        <v>252</v>
      </c>
      <c r="I97" s="162" t="s">
        <v>253</v>
      </c>
      <c r="J97" s="161" t="s">
        <v>236</v>
      </c>
      <c r="K97" s="163" t="s">
        <v>254</v>
      </c>
      <c r="L97" s="159"/>
      <c r="M97" s="74" t="s">
        <v>255</v>
      </c>
      <c r="N97" s="75" t="s">
        <v>47</v>
      </c>
      <c r="O97" s="75" t="s">
        <v>256</v>
      </c>
      <c r="P97" s="75" t="s">
        <v>257</v>
      </c>
      <c r="Q97" s="75" t="s">
        <v>258</v>
      </c>
      <c r="R97" s="75" t="s">
        <v>259</v>
      </c>
      <c r="S97" s="75" t="s">
        <v>260</v>
      </c>
      <c r="T97" s="76" t="s">
        <v>261</v>
      </c>
    </row>
    <row r="98" spans="2:65" s="1" customFormat="1" ht="29.25" customHeight="1">
      <c r="B98" s="42"/>
      <c r="C98" s="78" t="s">
        <v>237</v>
      </c>
      <c r="J98" s="164">
        <f>BK98</f>
        <v>0</v>
      </c>
      <c r="L98" s="42"/>
      <c r="M98" s="77"/>
      <c r="N98" s="69"/>
      <c r="O98" s="69"/>
      <c r="P98" s="165">
        <f>P99+P206+P210+P230</f>
        <v>0</v>
      </c>
      <c r="Q98" s="69"/>
      <c r="R98" s="165">
        <f>R99+R206+R210+R230</f>
        <v>2.0096599999999998</v>
      </c>
      <c r="S98" s="69"/>
      <c r="T98" s="166">
        <f>T99+T206+T210+T230</f>
        <v>28.015999999999998</v>
      </c>
      <c r="AT98" s="25" t="s">
        <v>76</v>
      </c>
      <c r="AU98" s="25" t="s">
        <v>238</v>
      </c>
      <c r="BK98" s="167">
        <f>BK99+BK206+BK210+BK230</f>
        <v>0</v>
      </c>
    </row>
    <row r="99" spans="2:65" s="11" customFormat="1" ht="37.35" customHeight="1">
      <c r="B99" s="168"/>
      <c r="D99" s="169" t="s">
        <v>76</v>
      </c>
      <c r="E99" s="170" t="s">
        <v>262</v>
      </c>
      <c r="F99" s="170" t="s">
        <v>263</v>
      </c>
      <c r="I99" s="171"/>
      <c r="J99" s="172">
        <f>BK99</f>
        <v>0</v>
      </c>
      <c r="L99" s="168"/>
      <c r="M99" s="173"/>
      <c r="N99" s="174"/>
      <c r="O99" s="174"/>
      <c r="P99" s="175">
        <f>P100+P187</f>
        <v>0</v>
      </c>
      <c r="Q99" s="174"/>
      <c r="R99" s="175">
        <f>R100+R187</f>
        <v>0</v>
      </c>
      <c r="S99" s="174"/>
      <c r="T99" s="176">
        <f>T100+T187</f>
        <v>28.015999999999998</v>
      </c>
      <c r="AR99" s="169" t="s">
        <v>24</v>
      </c>
      <c r="AT99" s="177" t="s">
        <v>76</v>
      </c>
      <c r="AU99" s="177" t="s">
        <v>77</v>
      </c>
      <c r="AY99" s="169" t="s">
        <v>264</v>
      </c>
      <c r="BK99" s="178">
        <f>BK100+BK187</f>
        <v>0</v>
      </c>
    </row>
    <row r="100" spans="2:65" s="11" customFormat="1" ht="19.899999999999999" customHeight="1">
      <c r="B100" s="168"/>
      <c r="D100" s="169" t="s">
        <v>76</v>
      </c>
      <c r="E100" s="179" t="s">
        <v>24</v>
      </c>
      <c r="F100" s="179" t="s">
        <v>1558</v>
      </c>
      <c r="I100" s="171"/>
      <c r="J100" s="180">
        <f>BK100</f>
        <v>0</v>
      </c>
      <c r="L100" s="168"/>
      <c r="M100" s="173"/>
      <c r="N100" s="174"/>
      <c r="O100" s="174"/>
      <c r="P100" s="175">
        <f>SUM(P101:P186)</f>
        <v>0</v>
      </c>
      <c r="Q100" s="174"/>
      <c r="R100" s="175">
        <f>SUM(R101:R186)</f>
        <v>0</v>
      </c>
      <c r="S100" s="174"/>
      <c r="T100" s="176">
        <f>SUM(T101:T186)</f>
        <v>28.015999999999998</v>
      </c>
      <c r="AR100" s="169" t="s">
        <v>24</v>
      </c>
      <c r="AT100" s="177" t="s">
        <v>76</v>
      </c>
      <c r="AU100" s="177" t="s">
        <v>24</v>
      </c>
      <c r="AY100" s="169" t="s">
        <v>264</v>
      </c>
      <c r="BK100" s="178">
        <f>SUM(BK101:BK186)</f>
        <v>0</v>
      </c>
    </row>
    <row r="101" spans="2:65" s="1" customFormat="1" ht="51" customHeight="1">
      <c r="B101" s="181"/>
      <c r="C101" s="182" t="s">
        <v>24</v>
      </c>
      <c r="D101" s="182" t="s">
        <v>266</v>
      </c>
      <c r="E101" s="183" t="s">
        <v>2068</v>
      </c>
      <c r="F101" s="184" t="s">
        <v>2069</v>
      </c>
      <c r="G101" s="185" t="s">
        <v>293</v>
      </c>
      <c r="H101" s="186">
        <v>27.2</v>
      </c>
      <c r="I101" s="187"/>
      <c r="J101" s="188">
        <f>ROUND(I101*H101,2)</f>
        <v>0</v>
      </c>
      <c r="K101" s="184" t="s">
        <v>278</v>
      </c>
      <c r="L101" s="42"/>
      <c r="M101" s="189" t="s">
        <v>5</v>
      </c>
      <c r="N101" s="190" t="s">
        <v>48</v>
      </c>
      <c r="O101" s="43"/>
      <c r="P101" s="191">
        <f>O101*H101</f>
        <v>0</v>
      </c>
      <c r="Q101" s="191">
        <v>0</v>
      </c>
      <c r="R101" s="191">
        <f>Q101*H101</f>
        <v>0</v>
      </c>
      <c r="S101" s="191">
        <v>0.57999999999999996</v>
      </c>
      <c r="T101" s="192">
        <f>S101*H101</f>
        <v>15.775999999999998</v>
      </c>
      <c r="AR101" s="25" t="s">
        <v>270</v>
      </c>
      <c r="AT101" s="25" t="s">
        <v>266</v>
      </c>
      <c r="AU101" s="25" t="s">
        <v>85</v>
      </c>
      <c r="AY101" s="25" t="s">
        <v>264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5" t="s">
        <v>24</v>
      </c>
      <c r="BK101" s="193">
        <f>ROUND(I101*H101,2)</f>
        <v>0</v>
      </c>
      <c r="BL101" s="25" t="s">
        <v>270</v>
      </c>
      <c r="BM101" s="25" t="s">
        <v>2070</v>
      </c>
    </row>
    <row r="102" spans="2:65" s="12" customFormat="1" ht="27">
      <c r="B102" s="194"/>
      <c r="D102" s="195" t="s">
        <v>272</v>
      </c>
      <c r="E102" s="196" t="s">
        <v>5</v>
      </c>
      <c r="F102" s="197" t="s">
        <v>2071</v>
      </c>
      <c r="H102" s="196" t="s">
        <v>5</v>
      </c>
      <c r="I102" s="198"/>
      <c r="L102" s="194"/>
      <c r="M102" s="199"/>
      <c r="N102" s="200"/>
      <c r="O102" s="200"/>
      <c r="P102" s="200"/>
      <c r="Q102" s="200"/>
      <c r="R102" s="200"/>
      <c r="S102" s="200"/>
      <c r="T102" s="201"/>
      <c r="AT102" s="196" t="s">
        <v>272</v>
      </c>
      <c r="AU102" s="196" t="s">
        <v>85</v>
      </c>
      <c r="AV102" s="12" t="s">
        <v>24</v>
      </c>
      <c r="AW102" s="12" t="s">
        <v>41</v>
      </c>
      <c r="AX102" s="12" t="s">
        <v>77</v>
      </c>
      <c r="AY102" s="196" t="s">
        <v>264</v>
      </c>
    </row>
    <row r="103" spans="2:65" s="12" customFormat="1" ht="27">
      <c r="B103" s="194"/>
      <c r="D103" s="195" t="s">
        <v>272</v>
      </c>
      <c r="E103" s="196" t="s">
        <v>5</v>
      </c>
      <c r="F103" s="197" t="s">
        <v>2072</v>
      </c>
      <c r="H103" s="196" t="s">
        <v>5</v>
      </c>
      <c r="I103" s="198"/>
      <c r="L103" s="194"/>
      <c r="M103" s="199"/>
      <c r="N103" s="200"/>
      <c r="O103" s="200"/>
      <c r="P103" s="200"/>
      <c r="Q103" s="200"/>
      <c r="R103" s="200"/>
      <c r="S103" s="200"/>
      <c r="T103" s="201"/>
      <c r="AT103" s="196" t="s">
        <v>272</v>
      </c>
      <c r="AU103" s="196" t="s">
        <v>85</v>
      </c>
      <c r="AV103" s="12" t="s">
        <v>24</v>
      </c>
      <c r="AW103" s="12" t="s">
        <v>41</v>
      </c>
      <c r="AX103" s="12" t="s">
        <v>77</v>
      </c>
      <c r="AY103" s="196" t="s">
        <v>264</v>
      </c>
    </row>
    <row r="104" spans="2:65" s="12" customFormat="1">
      <c r="B104" s="194"/>
      <c r="D104" s="195" t="s">
        <v>272</v>
      </c>
      <c r="E104" s="196" t="s">
        <v>5</v>
      </c>
      <c r="F104" s="197" t="s">
        <v>2073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2074</v>
      </c>
      <c r="H105" s="205">
        <v>27.2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24</v>
      </c>
      <c r="AY105" s="203" t="s">
        <v>264</v>
      </c>
    </row>
    <row r="106" spans="2:65" s="1" customFormat="1" ht="38.25" customHeight="1">
      <c r="B106" s="181"/>
      <c r="C106" s="182" t="s">
        <v>85</v>
      </c>
      <c r="D106" s="182" t="s">
        <v>266</v>
      </c>
      <c r="E106" s="183" t="s">
        <v>2075</v>
      </c>
      <c r="F106" s="184" t="s">
        <v>2076</v>
      </c>
      <c r="G106" s="185" t="s">
        <v>293</v>
      </c>
      <c r="H106" s="186">
        <v>27.2</v>
      </c>
      <c r="I106" s="187"/>
      <c r="J106" s="188">
        <f>ROUND(I106*H106,2)</f>
        <v>0</v>
      </c>
      <c r="K106" s="184" t="s">
        <v>278</v>
      </c>
      <c r="L106" s="42"/>
      <c r="M106" s="189" t="s">
        <v>5</v>
      </c>
      <c r="N106" s="190" t="s">
        <v>48</v>
      </c>
      <c r="O106" s="43"/>
      <c r="P106" s="191">
        <f>O106*H106</f>
        <v>0</v>
      </c>
      <c r="Q106" s="191">
        <v>0</v>
      </c>
      <c r="R106" s="191">
        <f>Q106*H106</f>
        <v>0</v>
      </c>
      <c r="S106" s="191">
        <v>0.45</v>
      </c>
      <c r="T106" s="192">
        <f>S106*H106</f>
        <v>12.24</v>
      </c>
      <c r="AR106" s="25" t="s">
        <v>270</v>
      </c>
      <c r="AT106" s="25" t="s">
        <v>266</v>
      </c>
      <c r="AU106" s="25" t="s">
        <v>85</v>
      </c>
      <c r="AY106" s="25" t="s">
        <v>264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5" t="s">
        <v>24</v>
      </c>
      <c r="BK106" s="193">
        <f>ROUND(I106*H106,2)</f>
        <v>0</v>
      </c>
      <c r="BL106" s="25" t="s">
        <v>270</v>
      </c>
      <c r="BM106" s="25" t="s">
        <v>2077</v>
      </c>
    </row>
    <row r="107" spans="2:65" s="12" customFormat="1">
      <c r="B107" s="194"/>
      <c r="D107" s="195" t="s">
        <v>272</v>
      </c>
      <c r="E107" s="196" t="s">
        <v>5</v>
      </c>
      <c r="F107" s="197" t="s">
        <v>2078</v>
      </c>
      <c r="H107" s="196" t="s">
        <v>5</v>
      </c>
      <c r="I107" s="198"/>
      <c r="L107" s="194"/>
      <c r="M107" s="199"/>
      <c r="N107" s="200"/>
      <c r="O107" s="200"/>
      <c r="P107" s="200"/>
      <c r="Q107" s="200"/>
      <c r="R107" s="200"/>
      <c r="S107" s="200"/>
      <c r="T107" s="201"/>
      <c r="AT107" s="196" t="s">
        <v>272</v>
      </c>
      <c r="AU107" s="196" t="s">
        <v>85</v>
      </c>
      <c r="AV107" s="12" t="s">
        <v>24</v>
      </c>
      <c r="AW107" s="12" t="s">
        <v>41</v>
      </c>
      <c r="AX107" s="12" t="s">
        <v>77</v>
      </c>
      <c r="AY107" s="196" t="s">
        <v>264</v>
      </c>
    </row>
    <row r="108" spans="2:65" s="12" customFormat="1" ht="27">
      <c r="B108" s="194"/>
      <c r="D108" s="195" t="s">
        <v>272</v>
      </c>
      <c r="E108" s="196" t="s">
        <v>5</v>
      </c>
      <c r="F108" s="197" t="s">
        <v>2079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2073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3" customFormat="1">
      <c r="B110" s="202"/>
      <c r="D110" s="195" t="s">
        <v>272</v>
      </c>
      <c r="E110" s="203" t="s">
        <v>5</v>
      </c>
      <c r="F110" s="204" t="s">
        <v>2074</v>
      </c>
      <c r="H110" s="205">
        <v>27.2</v>
      </c>
      <c r="I110" s="206"/>
      <c r="L110" s="202"/>
      <c r="M110" s="207"/>
      <c r="N110" s="208"/>
      <c r="O110" s="208"/>
      <c r="P110" s="208"/>
      <c r="Q110" s="208"/>
      <c r="R110" s="208"/>
      <c r="S110" s="208"/>
      <c r="T110" s="209"/>
      <c r="AT110" s="203" t="s">
        <v>272</v>
      </c>
      <c r="AU110" s="203" t="s">
        <v>85</v>
      </c>
      <c r="AV110" s="13" t="s">
        <v>85</v>
      </c>
      <c r="AW110" s="13" t="s">
        <v>41</v>
      </c>
      <c r="AX110" s="13" t="s">
        <v>24</v>
      </c>
      <c r="AY110" s="203" t="s">
        <v>264</v>
      </c>
    </row>
    <row r="111" spans="2:65" s="1" customFormat="1" ht="38.25" customHeight="1">
      <c r="B111" s="181"/>
      <c r="C111" s="182" t="s">
        <v>93</v>
      </c>
      <c r="D111" s="182" t="s">
        <v>266</v>
      </c>
      <c r="E111" s="183" t="s">
        <v>2080</v>
      </c>
      <c r="F111" s="184" t="s">
        <v>2081</v>
      </c>
      <c r="G111" s="185" t="s">
        <v>269</v>
      </c>
      <c r="H111" s="186">
        <v>12</v>
      </c>
      <c r="I111" s="187"/>
      <c r="J111" s="188">
        <f>ROUND(I111*H111,2)</f>
        <v>0</v>
      </c>
      <c r="K111" s="184" t="s">
        <v>278</v>
      </c>
      <c r="L111" s="42"/>
      <c r="M111" s="189" t="s">
        <v>5</v>
      </c>
      <c r="N111" s="190" t="s">
        <v>48</v>
      </c>
      <c r="O111" s="43"/>
      <c r="P111" s="191">
        <f>O111*H111</f>
        <v>0</v>
      </c>
      <c r="Q111" s="191">
        <v>0</v>
      </c>
      <c r="R111" s="191">
        <f>Q111*H111</f>
        <v>0</v>
      </c>
      <c r="S111" s="191">
        <v>0</v>
      </c>
      <c r="T111" s="192">
        <f>S111*H111</f>
        <v>0</v>
      </c>
      <c r="AR111" s="25" t="s">
        <v>270</v>
      </c>
      <c r="AT111" s="25" t="s">
        <v>266</v>
      </c>
      <c r="AU111" s="25" t="s">
        <v>85</v>
      </c>
      <c r="AY111" s="25" t="s">
        <v>264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5" t="s">
        <v>24</v>
      </c>
      <c r="BK111" s="193">
        <f>ROUND(I111*H111,2)</f>
        <v>0</v>
      </c>
      <c r="BL111" s="25" t="s">
        <v>270</v>
      </c>
      <c r="BM111" s="25" t="s">
        <v>2082</v>
      </c>
    </row>
    <row r="112" spans="2:65" s="12" customFormat="1">
      <c r="B112" s="194"/>
      <c r="D112" s="195" t="s">
        <v>272</v>
      </c>
      <c r="E112" s="196" t="s">
        <v>5</v>
      </c>
      <c r="F112" s="197" t="s">
        <v>2083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2084</v>
      </c>
      <c r="H113" s="205">
        <v>12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24</v>
      </c>
      <c r="AY113" s="203" t="s">
        <v>264</v>
      </c>
    </row>
    <row r="114" spans="2:65" s="1" customFormat="1" ht="25.5" customHeight="1">
      <c r="B114" s="181"/>
      <c r="C114" s="182" t="s">
        <v>270</v>
      </c>
      <c r="D114" s="182" t="s">
        <v>266</v>
      </c>
      <c r="E114" s="183" t="s">
        <v>2085</v>
      </c>
      <c r="F114" s="184" t="s">
        <v>2086</v>
      </c>
      <c r="G114" s="185" t="s">
        <v>269</v>
      </c>
      <c r="H114" s="186">
        <v>6.8959999999999999</v>
      </c>
      <c r="I114" s="187"/>
      <c r="J114" s="188">
        <f>ROUND(I114*H114,2)</f>
        <v>0</v>
      </c>
      <c r="K114" s="184" t="s">
        <v>278</v>
      </c>
      <c r="L114" s="42"/>
      <c r="M114" s="189" t="s">
        <v>5</v>
      </c>
      <c r="N114" s="190" t="s">
        <v>48</v>
      </c>
      <c r="O114" s="43"/>
      <c r="P114" s="191">
        <f>O114*H114</f>
        <v>0</v>
      </c>
      <c r="Q114" s="191">
        <v>0</v>
      </c>
      <c r="R114" s="191">
        <f>Q114*H114</f>
        <v>0</v>
      </c>
      <c r="S114" s="191">
        <v>0</v>
      </c>
      <c r="T114" s="192">
        <f>S114*H114</f>
        <v>0</v>
      </c>
      <c r="AR114" s="25" t="s">
        <v>270</v>
      </c>
      <c r="AT114" s="25" t="s">
        <v>266</v>
      </c>
      <c r="AU114" s="25" t="s">
        <v>85</v>
      </c>
      <c r="AY114" s="25" t="s">
        <v>264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5" t="s">
        <v>24</v>
      </c>
      <c r="BK114" s="193">
        <f>ROUND(I114*H114,2)</f>
        <v>0</v>
      </c>
      <c r="BL114" s="25" t="s">
        <v>270</v>
      </c>
      <c r="BM114" s="25" t="s">
        <v>2087</v>
      </c>
    </row>
    <row r="115" spans="2:65" s="12" customFormat="1" ht="27">
      <c r="B115" s="194"/>
      <c r="D115" s="195" t="s">
        <v>272</v>
      </c>
      <c r="E115" s="196" t="s">
        <v>5</v>
      </c>
      <c r="F115" s="197" t="s">
        <v>2088</v>
      </c>
      <c r="H115" s="196" t="s">
        <v>5</v>
      </c>
      <c r="I115" s="198"/>
      <c r="L115" s="194"/>
      <c r="M115" s="199"/>
      <c r="N115" s="200"/>
      <c r="O115" s="200"/>
      <c r="P115" s="200"/>
      <c r="Q115" s="200"/>
      <c r="R115" s="200"/>
      <c r="S115" s="200"/>
      <c r="T115" s="201"/>
      <c r="AT115" s="196" t="s">
        <v>272</v>
      </c>
      <c r="AU115" s="196" t="s">
        <v>85</v>
      </c>
      <c r="AV115" s="12" t="s">
        <v>24</v>
      </c>
      <c r="AW115" s="12" t="s">
        <v>41</v>
      </c>
      <c r="AX115" s="12" t="s">
        <v>77</v>
      </c>
      <c r="AY115" s="196" t="s">
        <v>264</v>
      </c>
    </row>
    <row r="116" spans="2:65" s="12" customFormat="1" ht="27">
      <c r="B116" s="194"/>
      <c r="D116" s="195" t="s">
        <v>272</v>
      </c>
      <c r="E116" s="196" t="s">
        <v>5</v>
      </c>
      <c r="F116" s="197" t="s">
        <v>2089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2" customFormat="1" ht="27">
      <c r="B117" s="194"/>
      <c r="D117" s="195" t="s">
        <v>272</v>
      </c>
      <c r="E117" s="196" t="s">
        <v>5</v>
      </c>
      <c r="F117" s="197" t="s">
        <v>2090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2091</v>
      </c>
      <c r="H118" s="205">
        <v>6.8959999999999999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24</v>
      </c>
      <c r="AY118" s="203" t="s">
        <v>264</v>
      </c>
    </row>
    <row r="119" spans="2:65" s="1" customFormat="1" ht="25.5" customHeight="1">
      <c r="B119" s="181"/>
      <c r="C119" s="182" t="s">
        <v>300</v>
      </c>
      <c r="D119" s="182" t="s">
        <v>266</v>
      </c>
      <c r="E119" s="183" t="s">
        <v>2092</v>
      </c>
      <c r="F119" s="184" t="s">
        <v>2093</v>
      </c>
      <c r="G119" s="185" t="s">
        <v>269</v>
      </c>
      <c r="H119" s="186">
        <v>20.687999999999999</v>
      </c>
      <c r="I119" s="187"/>
      <c r="J119" s="188">
        <f>ROUND(I119*H119,2)</f>
        <v>0</v>
      </c>
      <c r="K119" s="184" t="s">
        <v>278</v>
      </c>
      <c r="L119" s="42"/>
      <c r="M119" s="189" t="s">
        <v>5</v>
      </c>
      <c r="N119" s="190" t="s">
        <v>48</v>
      </c>
      <c r="O119" s="43"/>
      <c r="P119" s="191">
        <f>O119*H119</f>
        <v>0</v>
      </c>
      <c r="Q119" s="191">
        <v>0</v>
      </c>
      <c r="R119" s="191">
        <f>Q119*H119</f>
        <v>0</v>
      </c>
      <c r="S119" s="191">
        <v>0</v>
      </c>
      <c r="T119" s="192">
        <f>S119*H119</f>
        <v>0</v>
      </c>
      <c r="AR119" s="25" t="s">
        <v>270</v>
      </c>
      <c r="AT119" s="25" t="s">
        <v>266</v>
      </c>
      <c r="AU119" s="25" t="s">
        <v>85</v>
      </c>
      <c r="AY119" s="25" t="s">
        <v>264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5" t="s">
        <v>24</v>
      </c>
      <c r="BK119" s="193">
        <f>ROUND(I119*H119,2)</f>
        <v>0</v>
      </c>
      <c r="BL119" s="25" t="s">
        <v>270</v>
      </c>
      <c r="BM119" s="25" t="s">
        <v>2094</v>
      </c>
    </row>
    <row r="120" spans="2:65" s="12" customFormat="1">
      <c r="B120" s="194"/>
      <c r="D120" s="195" t="s">
        <v>272</v>
      </c>
      <c r="E120" s="196" t="s">
        <v>5</v>
      </c>
      <c r="F120" s="197" t="s">
        <v>2095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2" customFormat="1" ht="27">
      <c r="B121" s="194"/>
      <c r="D121" s="195" t="s">
        <v>272</v>
      </c>
      <c r="E121" s="196" t="s">
        <v>5</v>
      </c>
      <c r="F121" s="197" t="s">
        <v>2096</v>
      </c>
      <c r="H121" s="196" t="s">
        <v>5</v>
      </c>
      <c r="I121" s="198"/>
      <c r="L121" s="194"/>
      <c r="M121" s="199"/>
      <c r="N121" s="200"/>
      <c r="O121" s="200"/>
      <c r="P121" s="200"/>
      <c r="Q121" s="200"/>
      <c r="R121" s="200"/>
      <c r="S121" s="200"/>
      <c r="T121" s="201"/>
      <c r="AT121" s="196" t="s">
        <v>272</v>
      </c>
      <c r="AU121" s="196" t="s">
        <v>85</v>
      </c>
      <c r="AV121" s="12" t="s">
        <v>24</v>
      </c>
      <c r="AW121" s="12" t="s">
        <v>41</v>
      </c>
      <c r="AX121" s="12" t="s">
        <v>77</v>
      </c>
      <c r="AY121" s="196" t="s">
        <v>264</v>
      </c>
    </row>
    <row r="122" spans="2:65" s="12" customFormat="1" ht="27">
      <c r="B122" s="194"/>
      <c r="D122" s="195" t="s">
        <v>272</v>
      </c>
      <c r="E122" s="196" t="s">
        <v>5</v>
      </c>
      <c r="F122" s="197" t="s">
        <v>2090</v>
      </c>
      <c r="H122" s="196" t="s">
        <v>5</v>
      </c>
      <c r="I122" s="198"/>
      <c r="L122" s="194"/>
      <c r="M122" s="199"/>
      <c r="N122" s="200"/>
      <c r="O122" s="200"/>
      <c r="P122" s="200"/>
      <c r="Q122" s="200"/>
      <c r="R122" s="200"/>
      <c r="S122" s="200"/>
      <c r="T122" s="201"/>
      <c r="AT122" s="196" t="s">
        <v>272</v>
      </c>
      <c r="AU122" s="196" t="s">
        <v>85</v>
      </c>
      <c r="AV122" s="12" t="s">
        <v>24</v>
      </c>
      <c r="AW122" s="12" t="s">
        <v>41</v>
      </c>
      <c r="AX122" s="12" t="s">
        <v>77</v>
      </c>
      <c r="AY122" s="196" t="s">
        <v>264</v>
      </c>
    </row>
    <row r="123" spans="2:65" s="13" customFormat="1">
      <c r="B123" s="202"/>
      <c r="D123" s="195" t="s">
        <v>272</v>
      </c>
      <c r="E123" s="203" t="s">
        <v>5</v>
      </c>
      <c r="F123" s="204" t="s">
        <v>2097</v>
      </c>
      <c r="H123" s="205">
        <v>20.687999999999999</v>
      </c>
      <c r="I123" s="206"/>
      <c r="L123" s="202"/>
      <c r="M123" s="207"/>
      <c r="N123" s="208"/>
      <c r="O123" s="208"/>
      <c r="P123" s="208"/>
      <c r="Q123" s="208"/>
      <c r="R123" s="208"/>
      <c r="S123" s="208"/>
      <c r="T123" s="209"/>
      <c r="AT123" s="203" t="s">
        <v>272</v>
      </c>
      <c r="AU123" s="203" t="s">
        <v>85</v>
      </c>
      <c r="AV123" s="13" t="s">
        <v>85</v>
      </c>
      <c r="AW123" s="13" t="s">
        <v>41</v>
      </c>
      <c r="AX123" s="13" t="s">
        <v>24</v>
      </c>
      <c r="AY123" s="203" t="s">
        <v>264</v>
      </c>
    </row>
    <row r="124" spans="2:65" s="1" customFormat="1" ht="25.5" customHeight="1">
      <c r="B124" s="181"/>
      <c r="C124" s="182" t="s">
        <v>305</v>
      </c>
      <c r="D124" s="182" t="s">
        <v>266</v>
      </c>
      <c r="E124" s="183" t="s">
        <v>2098</v>
      </c>
      <c r="F124" s="184" t="s">
        <v>2099</v>
      </c>
      <c r="G124" s="185" t="s">
        <v>269</v>
      </c>
      <c r="H124" s="186">
        <v>48.271999999999998</v>
      </c>
      <c r="I124" s="187"/>
      <c r="J124" s="188">
        <f>ROUND(I124*H124,2)</f>
        <v>0</v>
      </c>
      <c r="K124" s="184" t="s">
        <v>278</v>
      </c>
      <c r="L124" s="42"/>
      <c r="M124" s="189" t="s">
        <v>5</v>
      </c>
      <c r="N124" s="190" t="s">
        <v>48</v>
      </c>
      <c r="O124" s="43"/>
      <c r="P124" s="191">
        <f>O124*H124</f>
        <v>0</v>
      </c>
      <c r="Q124" s="191">
        <v>0</v>
      </c>
      <c r="R124" s="191">
        <f>Q124*H124</f>
        <v>0</v>
      </c>
      <c r="S124" s="191">
        <v>0</v>
      </c>
      <c r="T124" s="192">
        <f>S124*H124</f>
        <v>0</v>
      </c>
      <c r="AR124" s="25" t="s">
        <v>270</v>
      </c>
      <c r="AT124" s="25" t="s">
        <v>266</v>
      </c>
      <c r="AU124" s="25" t="s">
        <v>85</v>
      </c>
      <c r="AY124" s="25" t="s">
        <v>264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5" t="s">
        <v>24</v>
      </c>
      <c r="BK124" s="193">
        <f>ROUND(I124*H124,2)</f>
        <v>0</v>
      </c>
      <c r="BL124" s="25" t="s">
        <v>270</v>
      </c>
      <c r="BM124" s="25" t="s">
        <v>2100</v>
      </c>
    </row>
    <row r="125" spans="2:65" s="12" customFormat="1">
      <c r="B125" s="194"/>
      <c r="D125" s="195" t="s">
        <v>272</v>
      </c>
      <c r="E125" s="196" t="s">
        <v>5</v>
      </c>
      <c r="F125" s="197" t="s">
        <v>2095</v>
      </c>
      <c r="H125" s="196" t="s">
        <v>5</v>
      </c>
      <c r="I125" s="198"/>
      <c r="L125" s="194"/>
      <c r="M125" s="199"/>
      <c r="N125" s="200"/>
      <c r="O125" s="200"/>
      <c r="P125" s="200"/>
      <c r="Q125" s="200"/>
      <c r="R125" s="200"/>
      <c r="S125" s="200"/>
      <c r="T125" s="201"/>
      <c r="AT125" s="196" t="s">
        <v>272</v>
      </c>
      <c r="AU125" s="196" t="s">
        <v>85</v>
      </c>
      <c r="AV125" s="12" t="s">
        <v>24</v>
      </c>
      <c r="AW125" s="12" t="s">
        <v>41</v>
      </c>
      <c r="AX125" s="12" t="s">
        <v>77</v>
      </c>
      <c r="AY125" s="196" t="s">
        <v>264</v>
      </c>
    </row>
    <row r="126" spans="2:65" s="12" customFormat="1" ht="27">
      <c r="B126" s="194"/>
      <c r="D126" s="195" t="s">
        <v>272</v>
      </c>
      <c r="E126" s="196" t="s">
        <v>5</v>
      </c>
      <c r="F126" s="197" t="s">
        <v>2101</v>
      </c>
      <c r="H126" s="196" t="s">
        <v>5</v>
      </c>
      <c r="I126" s="198"/>
      <c r="L126" s="194"/>
      <c r="M126" s="199"/>
      <c r="N126" s="200"/>
      <c r="O126" s="200"/>
      <c r="P126" s="200"/>
      <c r="Q126" s="200"/>
      <c r="R126" s="200"/>
      <c r="S126" s="200"/>
      <c r="T126" s="201"/>
      <c r="AT126" s="196" t="s">
        <v>272</v>
      </c>
      <c r="AU126" s="196" t="s">
        <v>85</v>
      </c>
      <c r="AV126" s="12" t="s">
        <v>24</v>
      </c>
      <c r="AW126" s="12" t="s">
        <v>41</v>
      </c>
      <c r="AX126" s="12" t="s">
        <v>77</v>
      </c>
      <c r="AY126" s="196" t="s">
        <v>264</v>
      </c>
    </row>
    <row r="127" spans="2:65" s="12" customFormat="1" ht="27">
      <c r="B127" s="194"/>
      <c r="D127" s="195" t="s">
        <v>272</v>
      </c>
      <c r="E127" s="196" t="s">
        <v>5</v>
      </c>
      <c r="F127" s="197" t="s">
        <v>2090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3" customFormat="1">
      <c r="B128" s="202"/>
      <c r="D128" s="195" t="s">
        <v>272</v>
      </c>
      <c r="E128" s="203" t="s">
        <v>5</v>
      </c>
      <c r="F128" s="204" t="s">
        <v>2102</v>
      </c>
      <c r="H128" s="205">
        <v>48.271999999999998</v>
      </c>
      <c r="I128" s="206"/>
      <c r="L128" s="202"/>
      <c r="M128" s="207"/>
      <c r="N128" s="208"/>
      <c r="O128" s="208"/>
      <c r="P128" s="208"/>
      <c r="Q128" s="208"/>
      <c r="R128" s="208"/>
      <c r="S128" s="208"/>
      <c r="T128" s="209"/>
      <c r="AT128" s="203" t="s">
        <v>272</v>
      </c>
      <c r="AU128" s="203" t="s">
        <v>85</v>
      </c>
      <c r="AV128" s="13" t="s">
        <v>85</v>
      </c>
      <c r="AW128" s="13" t="s">
        <v>41</v>
      </c>
      <c r="AX128" s="13" t="s">
        <v>24</v>
      </c>
      <c r="AY128" s="203" t="s">
        <v>264</v>
      </c>
    </row>
    <row r="129" spans="2:65" s="1" customFormat="1" ht="38.25" customHeight="1">
      <c r="B129" s="181"/>
      <c r="C129" s="182" t="s">
        <v>314</v>
      </c>
      <c r="D129" s="182" t="s">
        <v>266</v>
      </c>
      <c r="E129" s="183" t="s">
        <v>2103</v>
      </c>
      <c r="F129" s="184" t="s">
        <v>2104</v>
      </c>
      <c r="G129" s="185" t="s">
        <v>269</v>
      </c>
      <c r="H129" s="186">
        <v>48.271999999999998</v>
      </c>
      <c r="I129" s="187"/>
      <c r="J129" s="188">
        <f>ROUND(I129*H129,2)</f>
        <v>0</v>
      </c>
      <c r="K129" s="184" t="s">
        <v>278</v>
      </c>
      <c r="L129" s="42"/>
      <c r="M129" s="189" t="s">
        <v>5</v>
      </c>
      <c r="N129" s="190" t="s">
        <v>48</v>
      </c>
      <c r="O129" s="43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AR129" s="25" t="s">
        <v>270</v>
      </c>
      <c r="AT129" s="25" t="s">
        <v>266</v>
      </c>
      <c r="AU129" s="25" t="s">
        <v>85</v>
      </c>
      <c r="AY129" s="25" t="s">
        <v>264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5" t="s">
        <v>24</v>
      </c>
      <c r="BK129" s="193">
        <f>ROUND(I129*H129,2)</f>
        <v>0</v>
      </c>
      <c r="BL129" s="25" t="s">
        <v>270</v>
      </c>
      <c r="BM129" s="25" t="s">
        <v>2105</v>
      </c>
    </row>
    <row r="130" spans="2:65" s="12" customFormat="1">
      <c r="B130" s="194"/>
      <c r="D130" s="195" t="s">
        <v>272</v>
      </c>
      <c r="E130" s="196" t="s">
        <v>5</v>
      </c>
      <c r="F130" s="197" t="s">
        <v>2106</v>
      </c>
      <c r="H130" s="196" t="s">
        <v>5</v>
      </c>
      <c r="I130" s="198"/>
      <c r="L130" s="194"/>
      <c r="M130" s="199"/>
      <c r="N130" s="200"/>
      <c r="O130" s="200"/>
      <c r="P130" s="200"/>
      <c r="Q130" s="200"/>
      <c r="R130" s="200"/>
      <c r="S130" s="200"/>
      <c r="T130" s="201"/>
      <c r="AT130" s="196" t="s">
        <v>272</v>
      </c>
      <c r="AU130" s="196" t="s">
        <v>85</v>
      </c>
      <c r="AV130" s="12" t="s">
        <v>24</v>
      </c>
      <c r="AW130" s="12" t="s">
        <v>41</v>
      </c>
      <c r="AX130" s="12" t="s">
        <v>77</v>
      </c>
      <c r="AY130" s="196" t="s">
        <v>264</v>
      </c>
    </row>
    <row r="131" spans="2:65" s="13" customFormat="1">
      <c r="B131" s="202"/>
      <c r="D131" s="195" t="s">
        <v>272</v>
      </c>
      <c r="E131" s="203" t="s">
        <v>5</v>
      </c>
      <c r="F131" s="204" t="s">
        <v>2107</v>
      </c>
      <c r="H131" s="205">
        <v>48.271999999999998</v>
      </c>
      <c r="I131" s="206"/>
      <c r="L131" s="202"/>
      <c r="M131" s="207"/>
      <c r="N131" s="208"/>
      <c r="O131" s="208"/>
      <c r="P131" s="208"/>
      <c r="Q131" s="208"/>
      <c r="R131" s="208"/>
      <c r="S131" s="208"/>
      <c r="T131" s="209"/>
      <c r="AT131" s="203" t="s">
        <v>272</v>
      </c>
      <c r="AU131" s="203" t="s">
        <v>85</v>
      </c>
      <c r="AV131" s="13" t="s">
        <v>85</v>
      </c>
      <c r="AW131" s="13" t="s">
        <v>41</v>
      </c>
      <c r="AX131" s="13" t="s">
        <v>24</v>
      </c>
      <c r="AY131" s="203" t="s">
        <v>264</v>
      </c>
    </row>
    <row r="132" spans="2:65" s="1" customFormat="1" ht="38.25" customHeight="1">
      <c r="B132" s="181"/>
      <c r="C132" s="182" t="s">
        <v>322</v>
      </c>
      <c r="D132" s="182" t="s">
        <v>266</v>
      </c>
      <c r="E132" s="183" t="s">
        <v>1680</v>
      </c>
      <c r="F132" s="184" t="s">
        <v>1681</v>
      </c>
      <c r="G132" s="185" t="s">
        <v>269</v>
      </c>
      <c r="H132" s="186">
        <v>68.959999999999994</v>
      </c>
      <c r="I132" s="187"/>
      <c r="J132" s="188">
        <f>ROUND(I132*H132,2)</f>
        <v>0</v>
      </c>
      <c r="K132" s="184" t="s">
        <v>278</v>
      </c>
      <c r="L132" s="42"/>
      <c r="M132" s="189" t="s">
        <v>5</v>
      </c>
      <c r="N132" s="190" t="s">
        <v>48</v>
      </c>
      <c r="O132" s="43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AR132" s="25" t="s">
        <v>270</v>
      </c>
      <c r="AT132" s="25" t="s">
        <v>266</v>
      </c>
      <c r="AU132" s="25" t="s">
        <v>85</v>
      </c>
      <c r="AY132" s="25" t="s">
        <v>264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5" t="s">
        <v>24</v>
      </c>
      <c r="BK132" s="193">
        <f>ROUND(I132*H132,2)</f>
        <v>0</v>
      </c>
      <c r="BL132" s="25" t="s">
        <v>270</v>
      </c>
      <c r="BM132" s="25" t="s">
        <v>2108</v>
      </c>
    </row>
    <row r="133" spans="2:65" s="12" customFormat="1">
      <c r="B133" s="194"/>
      <c r="D133" s="195" t="s">
        <v>272</v>
      </c>
      <c r="E133" s="196" t="s">
        <v>5</v>
      </c>
      <c r="F133" s="197" t="s">
        <v>2109</v>
      </c>
      <c r="H133" s="196" t="s">
        <v>5</v>
      </c>
      <c r="I133" s="198"/>
      <c r="L133" s="194"/>
      <c r="M133" s="199"/>
      <c r="N133" s="200"/>
      <c r="O133" s="200"/>
      <c r="P133" s="200"/>
      <c r="Q133" s="200"/>
      <c r="R133" s="200"/>
      <c r="S133" s="200"/>
      <c r="T133" s="201"/>
      <c r="AT133" s="196" t="s">
        <v>272</v>
      </c>
      <c r="AU133" s="196" t="s">
        <v>85</v>
      </c>
      <c r="AV133" s="12" t="s">
        <v>24</v>
      </c>
      <c r="AW133" s="12" t="s">
        <v>41</v>
      </c>
      <c r="AX133" s="12" t="s">
        <v>77</v>
      </c>
      <c r="AY133" s="196" t="s">
        <v>264</v>
      </c>
    </row>
    <row r="134" spans="2:65" s="13" customFormat="1">
      <c r="B134" s="202"/>
      <c r="D134" s="195" t="s">
        <v>272</v>
      </c>
      <c r="E134" s="203" t="s">
        <v>5</v>
      </c>
      <c r="F134" s="204" t="s">
        <v>2110</v>
      </c>
      <c r="H134" s="205">
        <v>20.687999999999999</v>
      </c>
      <c r="I134" s="206"/>
      <c r="L134" s="202"/>
      <c r="M134" s="207"/>
      <c r="N134" s="208"/>
      <c r="O134" s="208"/>
      <c r="P134" s="208"/>
      <c r="Q134" s="208"/>
      <c r="R134" s="208"/>
      <c r="S134" s="208"/>
      <c r="T134" s="209"/>
      <c r="AT134" s="203" t="s">
        <v>272</v>
      </c>
      <c r="AU134" s="203" t="s">
        <v>85</v>
      </c>
      <c r="AV134" s="13" t="s">
        <v>85</v>
      </c>
      <c r="AW134" s="13" t="s">
        <v>41</v>
      </c>
      <c r="AX134" s="13" t="s">
        <v>77</v>
      </c>
      <c r="AY134" s="203" t="s">
        <v>264</v>
      </c>
    </row>
    <row r="135" spans="2:65" s="13" customFormat="1">
      <c r="B135" s="202"/>
      <c r="D135" s="195" t="s">
        <v>272</v>
      </c>
      <c r="E135" s="203" t="s">
        <v>5</v>
      </c>
      <c r="F135" s="204" t="s">
        <v>2111</v>
      </c>
      <c r="H135" s="205">
        <v>48.271999999999998</v>
      </c>
      <c r="I135" s="206"/>
      <c r="L135" s="202"/>
      <c r="M135" s="207"/>
      <c r="N135" s="208"/>
      <c r="O135" s="208"/>
      <c r="P135" s="208"/>
      <c r="Q135" s="208"/>
      <c r="R135" s="208"/>
      <c r="S135" s="208"/>
      <c r="T135" s="209"/>
      <c r="AT135" s="203" t="s">
        <v>272</v>
      </c>
      <c r="AU135" s="203" t="s">
        <v>85</v>
      </c>
      <c r="AV135" s="13" t="s">
        <v>85</v>
      </c>
      <c r="AW135" s="13" t="s">
        <v>41</v>
      </c>
      <c r="AX135" s="13" t="s">
        <v>77</v>
      </c>
      <c r="AY135" s="203" t="s">
        <v>264</v>
      </c>
    </row>
    <row r="136" spans="2:65" s="14" customFormat="1">
      <c r="B136" s="210"/>
      <c r="D136" s="195" t="s">
        <v>272</v>
      </c>
      <c r="E136" s="211" t="s">
        <v>5</v>
      </c>
      <c r="F136" s="212" t="s">
        <v>290</v>
      </c>
      <c r="H136" s="213">
        <v>68.959999999999994</v>
      </c>
      <c r="I136" s="214"/>
      <c r="L136" s="210"/>
      <c r="M136" s="215"/>
      <c r="N136" s="216"/>
      <c r="O136" s="216"/>
      <c r="P136" s="216"/>
      <c r="Q136" s="216"/>
      <c r="R136" s="216"/>
      <c r="S136" s="216"/>
      <c r="T136" s="217"/>
      <c r="AT136" s="211" t="s">
        <v>272</v>
      </c>
      <c r="AU136" s="211" t="s">
        <v>85</v>
      </c>
      <c r="AV136" s="14" t="s">
        <v>270</v>
      </c>
      <c r="AW136" s="14" t="s">
        <v>41</v>
      </c>
      <c r="AX136" s="14" t="s">
        <v>24</v>
      </c>
      <c r="AY136" s="211" t="s">
        <v>264</v>
      </c>
    </row>
    <row r="137" spans="2:65" s="1" customFormat="1" ht="38.25" customHeight="1">
      <c r="B137" s="181"/>
      <c r="C137" s="182" t="s">
        <v>331</v>
      </c>
      <c r="D137" s="182" t="s">
        <v>266</v>
      </c>
      <c r="E137" s="183" t="s">
        <v>2112</v>
      </c>
      <c r="F137" s="184" t="s">
        <v>2113</v>
      </c>
      <c r="G137" s="185" t="s">
        <v>269</v>
      </c>
      <c r="H137" s="186">
        <v>24</v>
      </c>
      <c r="I137" s="187"/>
      <c r="J137" s="188">
        <f>ROUND(I137*H137,2)</f>
        <v>0</v>
      </c>
      <c r="K137" s="184" t="s">
        <v>278</v>
      </c>
      <c r="L137" s="42"/>
      <c r="M137" s="189" t="s">
        <v>5</v>
      </c>
      <c r="N137" s="190" t="s">
        <v>48</v>
      </c>
      <c r="O137" s="43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AR137" s="25" t="s">
        <v>270</v>
      </c>
      <c r="AT137" s="25" t="s">
        <v>266</v>
      </c>
      <c r="AU137" s="25" t="s">
        <v>85</v>
      </c>
      <c r="AY137" s="25" t="s">
        <v>264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5" t="s">
        <v>24</v>
      </c>
      <c r="BK137" s="193">
        <f>ROUND(I137*H137,2)</f>
        <v>0</v>
      </c>
      <c r="BL137" s="25" t="s">
        <v>270</v>
      </c>
      <c r="BM137" s="25" t="s">
        <v>2114</v>
      </c>
    </row>
    <row r="138" spans="2:65" s="12" customFormat="1">
      <c r="B138" s="194"/>
      <c r="D138" s="195" t="s">
        <v>272</v>
      </c>
      <c r="E138" s="196" t="s">
        <v>5</v>
      </c>
      <c r="F138" s="197" t="s">
        <v>2115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3" customFormat="1">
      <c r="B139" s="202"/>
      <c r="D139" s="195" t="s">
        <v>272</v>
      </c>
      <c r="E139" s="203" t="s">
        <v>5</v>
      </c>
      <c r="F139" s="204" t="s">
        <v>349</v>
      </c>
      <c r="H139" s="205">
        <v>12</v>
      </c>
      <c r="I139" s="206"/>
      <c r="L139" s="202"/>
      <c r="M139" s="207"/>
      <c r="N139" s="208"/>
      <c r="O139" s="208"/>
      <c r="P139" s="208"/>
      <c r="Q139" s="208"/>
      <c r="R139" s="208"/>
      <c r="S139" s="208"/>
      <c r="T139" s="209"/>
      <c r="AT139" s="203" t="s">
        <v>272</v>
      </c>
      <c r="AU139" s="203" t="s">
        <v>85</v>
      </c>
      <c r="AV139" s="13" t="s">
        <v>85</v>
      </c>
      <c r="AW139" s="13" t="s">
        <v>41</v>
      </c>
      <c r="AX139" s="13" t="s">
        <v>77</v>
      </c>
      <c r="AY139" s="203" t="s">
        <v>264</v>
      </c>
    </row>
    <row r="140" spans="2:65" s="12" customFormat="1">
      <c r="B140" s="194"/>
      <c r="D140" s="195" t="s">
        <v>272</v>
      </c>
      <c r="E140" s="196" t="s">
        <v>5</v>
      </c>
      <c r="F140" s="197" t="s">
        <v>2116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3" customFormat="1">
      <c r="B141" s="202"/>
      <c r="D141" s="195" t="s">
        <v>272</v>
      </c>
      <c r="E141" s="203" t="s">
        <v>5</v>
      </c>
      <c r="F141" s="204" t="s">
        <v>349</v>
      </c>
      <c r="H141" s="205">
        <v>12</v>
      </c>
      <c r="I141" s="206"/>
      <c r="L141" s="202"/>
      <c r="M141" s="207"/>
      <c r="N141" s="208"/>
      <c r="O141" s="208"/>
      <c r="P141" s="208"/>
      <c r="Q141" s="208"/>
      <c r="R141" s="208"/>
      <c r="S141" s="208"/>
      <c r="T141" s="209"/>
      <c r="AT141" s="203" t="s">
        <v>272</v>
      </c>
      <c r="AU141" s="203" t="s">
        <v>85</v>
      </c>
      <c r="AV141" s="13" t="s">
        <v>85</v>
      </c>
      <c r="AW141" s="13" t="s">
        <v>41</v>
      </c>
      <c r="AX141" s="13" t="s">
        <v>77</v>
      </c>
      <c r="AY141" s="203" t="s">
        <v>264</v>
      </c>
    </row>
    <row r="142" spans="2:65" s="14" customFormat="1">
      <c r="B142" s="210"/>
      <c r="D142" s="195" t="s">
        <v>272</v>
      </c>
      <c r="E142" s="211" t="s">
        <v>5</v>
      </c>
      <c r="F142" s="212" t="s">
        <v>290</v>
      </c>
      <c r="H142" s="213">
        <v>24</v>
      </c>
      <c r="I142" s="214"/>
      <c r="L142" s="210"/>
      <c r="M142" s="215"/>
      <c r="N142" s="216"/>
      <c r="O142" s="216"/>
      <c r="P142" s="216"/>
      <c r="Q142" s="216"/>
      <c r="R142" s="216"/>
      <c r="S142" s="216"/>
      <c r="T142" s="217"/>
      <c r="AT142" s="211" t="s">
        <v>272</v>
      </c>
      <c r="AU142" s="211" t="s">
        <v>85</v>
      </c>
      <c r="AV142" s="14" t="s">
        <v>270</v>
      </c>
      <c r="AW142" s="14" t="s">
        <v>41</v>
      </c>
      <c r="AX142" s="14" t="s">
        <v>24</v>
      </c>
      <c r="AY142" s="211" t="s">
        <v>264</v>
      </c>
    </row>
    <row r="143" spans="2:65" s="1" customFormat="1" ht="38.25" customHeight="1">
      <c r="B143" s="181"/>
      <c r="C143" s="182" t="s">
        <v>29</v>
      </c>
      <c r="D143" s="182" t="s">
        <v>266</v>
      </c>
      <c r="E143" s="183" t="s">
        <v>1697</v>
      </c>
      <c r="F143" s="184" t="s">
        <v>1698</v>
      </c>
      <c r="G143" s="185" t="s">
        <v>269</v>
      </c>
      <c r="H143" s="186">
        <v>68.16</v>
      </c>
      <c r="I143" s="187"/>
      <c r="J143" s="188">
        <f>ROUND(I143*H143,2)</f>
        <v>0</v>
      </c>
      <c r="K143" s="184" t="s">
        <v>278</v>
      </c>
      <c r="L143" s="42"/>
      <c r="M143" s="189" t="s">
        <v>5</v>
      </c>
      <c r="N143" s="190" t="s">
        <v>48</v>
      </c>
      <c r="O143" s="43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AR143" s="25" t="s">
        <v>270</v>
      </c>
      <c r="AT143" s="25" t="s">
        <v>266</v>
      </c>
      <c r="AU143" s="25" t="s">
        <v>85</v>
      </c>
      <c r="AY143" s="25" t="s">
        <v>264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5" t="s">
        <v>24</v>
      </c>
      <c r="BK143" s="193">
        <f>ROUND(I143*H143,2)</f>
        <v>0</v>
      </c>
      <c r="BL143" s="25" t="s">
        <v>270</v>
      </c>
      <c r="BM143" s="25" t="s">
        <v>2117</v>
      </c>
    </row>
    <row r="144" spans="2:65" s="12" customFormat="1">
      <c r="B144" s="194"/>
      <c r="D144" s="195" t="s">
        <v>272</v>
      </c>
      <c r="E144" s="196" t="s">
        <v>5</v>
      </c>
      <c r="F144" s="197" t="s">
        <v>2118</v>
      </c>
      <c r="H144" s="196" t="s">
        <v>5</v>
      </c>
      <c r="I144" s="198"/>
      <c r="L144" s="194"/>
      <c r="M144" s="199"/>
      <c r="N144" s="200"/>
      <c r="O144" s="200"/>
      <c r="P144" s="200"/>
      <c r="Q144" s="200"/>
      <c r="R144" s="200"/>
      <c r="S144" s="200"/>
      <c r="T144" s="201"/>
      <c r="AT144" s="196" t="s">
        <v>272</v>
      </c>
      <c r="AU144" s="196" t="s">
        <v>85</v>
      </c>
      <c r="AV144" s="12" t="s">
        <v>24</v>
      </c>
      <c r="AW144" s="12" t="s">
        <v>41</v>
      </c>
      <c r="AX144" s="12" t="s">
        <v>77</v>
      </c>
      <c r="AY144" s="196" t="s">
        <v>264</v>
      </c>
    </row>
    <row r="145" spans="2:65" s="13" customFormat="1">
      <c r="B145" s="202"/>
      <c r="D145" s="195" t="s">
        <v>272</v>
      </c>
      <c r="E145" s="203" t="s">
        <v>5</v>
      </c>
      <c r="F145" s="204" t="s">
        <v>2119</v>
      </c>
      <c r="H145" s="205">
        <v>34.08</v>
      </c>
      <c r="I145" s="206"/>
      <c r="L145" s="202"/>
      <c r="M145" s="207"/>
      <c r="N145" s="208"/>
      <c r="O145" s="208"/>
      <c r="P145" s="208"/>
      <c r="Q145" s="208"/>
      <c r="R145" s="208"/>
      <c r="S145" s="208"/>
      <c r="T145" s="209"/>
      <c r="AT145" s="203" t="s">
        <v>272</v>
      </c>
      <c r="AU145" s="203" t="s">
        <v>85</v>
      </c>
      <c r="AV145" s="13" t="s">
        <v>85</v>
      </c>
      <c r="AW145" s="13" t="s">
        <v>41</v>
      </c>
      <c r="AX145" s="13" t="s">
        <v>77</v>
      </c>
      <c r="AY145" s="203" t="s">
        <v>264</v>
      </c>
    </row>
    <row r="146" spans="2:65" s="12" customFormat="1">
      <c r="B146" s="194"/>
      <c r="D146" s="195" t="s">
        <v>272</v>
      </c>
      <c r="E146" s="196" t="s">
        <v>5</v>
      </c>
      <c r="F146" s="197" t="s">
        <v>2120</v>
      </c>
      <c r="H146" s="196" t="s">
        <v>5</v>
      </c>
      <c r="I146" s="198"/>
      <c r="L146" s="194"/>
      <c r="M146" s="199"/>
      <c r="N146" s="200"/>
      <c r="O146" s="200"/>
      <c r="P146" s="200"/>
      <c r="Q146" s="200"/>
      <c r="R146" s="200"/>
      <c r="S146" s="200"/>
      <c r="T146" s="201"/>
      <c r="AT146" s="196" t="s">
        <v>272</v>
      </c>
      <c r="AU146" s="196" t="s">
        <v>85</v>
      </c>
      <c r="AV146" s="12" t="s">
        <v>24</v>
      </c>
      <c r="AW146" s="12" t="s">
        <v>41</v>
      </c>
      <c r="AX146" s="12" t="s">
        <v>77</v>
      </c>
      <c r="AY146" s="196" t="s">
        <v>264</v>
      </c>
    </row>
    <row r="147" spans="2:65" s="13" customFormat="1">
      <c r="B147" s="202"/>
      <c r="D147" s="195" t="s">
        <v>272</v>
      </c>
      <c r="E147" s="203" t="s">
        <v>5</v>
      </c>
      <c r="F147" s="204" t="s">
        <v>2121</v>
      </c>
      <c r="H147" s="205">
        <v>34.08</v>
      </c>
      <c r="I147" s="206"/>
      <c r="L147" s="202"/>
      <c r="M147" s="207"/>
      <c r="N147" s="208"/>
      <c r="O147" s="208"/>
      <c r="P147" s="208"/>
      <c r="Q147" s="208"/>
      <c r="R147" s="208"/>
      <c r="S147" s="208"/>
      <c r="T147" s="209"/>
      <c r="AT147" s="203" t="s">
        <v>272</v>
      </c>
      <c r="AU147" s="203" t="s">
        <v>85</v>
      </c>
      <c r="AV147" s="13" t="s">
        <v>85</v>
      </c>
      <c r="AW147" s="13" t="s">
        <v>41</v>
      </c>
      <c r="AX147" s="13" t="s">
        <v>77</v>
      </c>
      <c r="AY147" s="203" t="s">
        <v>264</v>
      </c>
    </row>
    <row r="148" spans="2:65" s="14" customFormat="1">
      <c r="B148" s="210"/>
      <c r="D148" s="195" t="s">
        <v>272</v>
      </c>
      <c r="E148" s="211" t="s">
        <v>5</v>
      </c>
      <c r="F148" s="212" t="s">
        <v>290</v>
      </c>
      <c r="H148" s="213">
        <v>68.16</v>
      </c>
      <c r="I148" s="214"/>
      <c r="L148" s="210"/>
      <c r="M148" s="215"/>
      <c r="N148" s="216"/>
      <c r="O148" s="216"/>
      <c r="P148" s="216"/>
      <c r="Q148" s="216"/>
      <c r="R148" s="216"/>
      <c r="S148" s="216"/>
      <c r="T148" s="217"/>
      <c r="AT148" s="211" t="s">
        <v>272</v>
      </c>
      <c r="AU148" s="211" t="s">
        <v>85</v>
      </c>
      <c r="AV148" s="14" t="s">
        <v>270</v>
      </c>
      <c r="AW148" s="14" t="s">
        <v>41</v>
      </c>
      <c r="AX148" s="14" t="s">
        <v>24</v>
      </c>
      <c r="AY148" s="211" t="s">
        <v>264</v>
      </c>
    </row>
    <row r="149" spans="2:65" s="1" customFormat="1" ht="38.25" customHeight="1">
      <c r="B149" s="181"/>
      <c r="C149" s="182" t="s">
        <v>344</v>
      </c>
      <c r="D149" s="182" t="s">
        <v>266</v>
      </c>
      <c r="E149" s="183" t="s">
        <v>1705</v>
      </c>
      <c r="F149" s="184" t="s">
        <v>1706</v>
      </c>
      <c r="G149" s="185" t="s">
        <v>269</v>
      </c>
      <c r="H149" s="186">
        <v>34.880000000000003</v>
      </c>
      <c r="I149" s="187"/>
      <c r="J149" s="188">
        <f>ROUND(I149*H149,2)</f>
        <v>0</v>
      </c>
      <c r="K149" s="184" t="s">
        <v>278</v>
      </c>
      <c r="L149" s="42"/>
      <c r="M149" s="189" t="s">
        <v>5</v>
      </c>
      <c r="N149" s="190" t="s">
        <v>48</v>
      </c>
      <c r="O149" s="43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AR149" s="25" t="s">
        <v>270</v>
      </c>
      <c r="AT149" s="25" t="s">
        <v>266</v>
      </c>
      <c r="AU149" s="25" t="s">
        <v>85</v>
      </c>
      <c r="AY149" s="25" t="s">
        <v>264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5" t="s">
        <v>24</v>
      </c>
      <c r="BK149" s="193">
        <f>ROUND(I149*H149,2)</f>
        <v>0</v>
      </c>
      <c r="BL149" s="25" t="s">
        <v>270</v>
      </c>
      <c r="BM149" s="25" t="s">
        <v>2122</v>
      </c>
    </row>
    <row r="150" spans="2:65" s="12" customFormat="1">
      <c r="B150" s="194"/>
      <c r="D150" s="195" t="s">
        <v>272</v>
      </c>
      <c r="E150" s="196" t="s">
        <v>5</v>
      </c>
      <c r="F150" s="197" t="s">
        <v>2123</v>
      </c>
      <c r="H150" s="196" t="s">
        <v>5</v>
      </c>
      <c r="I150" s="198"/>
      <c r="L150" s="194"/>
      <c r="M150" s="199"/>
      <c r="N150" s="200"/>
      <c r="O150" s="200"/>
      <c r="P150" s="200"/>
      <c r="Q150" s="200"/>
      <c r="R150" s="200"/>
      <c r="S150" s="200"/>
      <c r="T150" s="201"/>
      <c r="AT150" s="196" t="s">
        <v>272</v>
      </c>
      <c r="AU150" s="196" t="s">
        <v>85</v>
      </c>
      <c r="AV150" s="12" t="s">
        <v>24</v>
      </c>
      <c r="AW150" s="12" t="s">
        <v>41</v>
      </c>
      <c r="AX150" s="12" t="s">
        <v>77</v>
      </c>
      <c r="AY150" s="196" t="s">
        <v>264</v>
      </c>
    </row>
    <row r="151" spans="2:65" s="12" customFormat="1">
      <c r="B151" s="194"/>
      <c r="D151" s="195" t="s">
        <v>272</v>
      </c>
      <c r="E151" s="196" t="s">
        <v>5</v>
      </c>
      <c r="F151" s="197" t="s">
        <v>2124</v>
      </c>
      <c r="H151" s="196" t="s">
        <v>5</v>
      </c>
      <c r="I151" s="198"/>
      <c r="L151" s="194"/>
      <c r="M151" s="199"/>
      <c r="N151" s="200"/>
      <c r="O151" s="200"/>
      <c r="P151" s="200"/>
      <c r="Q151" s="200"/>
      <c r="R151" s="200"/>
      <c r="S151" s="200"/>
      <c r="T151" s="201"/>
      <c r="AT151" s="196" t="s">
        <v>272</v>
      </c>
      <c r="AU151" s="196" t="s">
        <v>85</v>
      </c>
      <c r="AV151" s="12" t="s">
        <v>24</v>
      </c>
      <c r="AW151" s="12" t="s">
        <v>41</v>
      </c>
      <c r="AX151" s="12" t="s">
        <v>77</v>
      </c>
      <c r="AY151" s="196" t="s">
        <v>264</v>
      </c>
    </row>
    <row r="152" spans="2:65" s="13" customFormat="1">
      <c r="B152" s="202"/>
      <c r="D152" s="195" t="s">
        <v>272</v>
      </c>
      <c r="E152" s="203" t="s">
        <v>5</v>
      </c>
      <c r="F152" s="204" t="s">
        <v>2125</v>
      </c>
      <c r="H152" s="205">
        <v>68.959999999999994</v>
      </c>
      <c r="I152" s="206"/>
      <c r="L152" s="202"/>
      <c r="M152" s="207"/>
      <c r="N152" s="208"/>
      <c r="O152" s="208"/>
      <c r="P152" s="208"/>
      <c r="Q152" s="208"/>
      <c r="R152" s="208"/>
      <c r="S152" s="208"/>
      <c r="T152" s="209"/>
      <c r="AT152" s="203" t="s">
        <v>272</v>
      </c>
      <c r="AU152" s="203" t="s">
        <v>85</v>
      </c>
      <c r="AV152" s="13" t="s">
        <v>85</v>
      </c>
      <c r="AW152" s="13" t="s">
        <v>41</v>
      </c>
      <c r="AX152" s="13" t="s">
        <v>77</v>
      </c>
      <c r="AY152" s="203" t="s">
        <v>264</v>
      </c>
    </row>
    <row r="153" spans="2:65" s="13" customFormat="1">
      <c r="B153" s="202"/>
      <c r="D153" s="195" t="s">
        <v>272</v>
      </c>
      <c r="E153" s="203" t="s">
        <v>5</v>
      </c>
      <c r="F153" s="204" t="s">
        <v>2126</v>
      </c>
      <c r="H153" s="205">
        <v>-34.08</v>
      </c>
      <c r="I153" s="206"/>
      <c r="L153" s="202"/>
      <c r="M153" s="207"/>
      <c r="N153" s="208"/>
      <c r="O153" s="208"/>
      <c r="P153" s="208"/>
      <c r="Q153" s="208"/>
      <c r="R153" s="208"/>
      <c r="S153" s="208"/>
      <c r="T153" s="209"/>
      <c r="AT153" s="203" t="s">
        <v>272</v>
      </c>
      <c r="AU153" s="203" t="s">
        <v>85</v>
      </c>
      <c r="AV153" s="13" t="s">
        <v>85</v>
      </c>
      <c r="AW153" s="13" t="s">
        <v>41</v>
      </c>
      <c r="AX153" s="13" t="s">
        <v>77</v>
      </c>
      <c r="AY153" s="203" t="s">
        <v>264</v>
      </c>
    </row>
    <row r="154" spans="2:65" s="14" customFormat="1">
      <c r="B154" s="210"/>
      <c r="D154" s="195" t="s">
        <v>272</v>
      </c>
      <c r="E154" s="211" t="s">
        <v>5</v>
      </c>
      <c r="F154" s="212" t="s">
        <v>290</v>
      </c>
      <c r="H154" s="213">
        <v>34.880000000000003</v>
      </c>
      <c r="I154" s="214"/>
      <c r="L154" s="210"/>
      <c r="M154" s="215"/>
      <c r="N154" s="216"/>
      <c r="O154" s="216"/>
      <c r="P154" s="216"/>
      <c r="Q154" s="216"/>
      <c r="R154" s="216"/>
      <c r="S154" s="216"/>
      <c r="T154" s="217"/>
      <c r="AT154" s="211" t="s">
        <v>272</v>
      </c>
      <c r="AU154" s="211" t="s">
        <v>85</v>
      </c>
      <c r="AV154" s="14" t="s">
        <v>270</v>
      </c>
      <c r="AW154" s="14" t="s">
        <v>41</v>
      </c>
      <c r="AX154" s="14" t="s">
        <v>24</v>
      </c>
      <c r="AY154" s="211" t="s">
        <v>264</v>
      </c>
    </row>
    <row r="155" spans="2:65" s="1" customFormat="1" ht="25.5" customHeight="1">
      <c r="B155" s="181"/>
      <c r="C155" s="182" t="s">
        <v>349</v>
      </c>
      <c r="D155" s="182" t="s">
        <v>266</v>
      </c>
      <c r="E155" s="183" t="s">
        <v>1940</v>
      </c>
      <c r="F155" s="184" t="s">
        <v>1941</v>
      </c>
      <c r="G155" s="185" t="s">
        <v>269</v>
      </c>
      <c r="H155" s="186">
        <v>58.08</v>
      </c>
      <c r="I155" s="187"/>
      <c r="J155" s="188">
        <f>ROUND(I155*H155,2)</f>
        <v>0</v>
      </c>
      <c r="K155" s="184" t="s">
        <v>278</v>
      </c>
      <c r="L155" s="42"/>
      <c r="M155" s="189" t="s">
        <v>5</v>
      </c>
      <c r="N155" s="190" t="s">
        <v>48</v>
      </c>
      <c r="O155" s="43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AR155" s="25" t="s">
        <v>270</v>
      </c>
      <c r="AT155" s="25" t="s">
        <v>266</v>
      </c>
      <c r="AU155" s="25" t="s">
        <v>85</v>
      </c>
      <c r="AY155" s="25" t="s">
        <v>264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5" t="s">
        <v>24</v>
      </c>
      <c r="BK155" s="193">
        <f>ROUND(I155*H155,2)</f>
        <v>0</v>
      </c>
      <c r="BL155" s="25" t="s">
        <v>270</v>
      </c>
      <c r="BM155" s="25" t="s">
        <v>2127</v>
      </c>
    </row>
    <row r="156" spans="2:65" s="12" customFormat="1">
      <c r="B156" s="194"/>
      <c r="D156" s="195" t="s">
        <v>272</v>
      </c>
      <c r="E156" s="196" t="s">
        <v>5</v>
      </c>
      <c r="F156" s="197" t="s">
        <v>2128</v>
      </c>
      <c r="H156" s="196" t="s">
        <v>5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6" t="s">
        <v>272</v>
      </c>
      <c r="AU156" s="196" t="s">
        <v>85</v>
      </c>
      <c r="AV156" s="12" t="s">
        <v>24</v>
      </c>
      <c r="AW156" s="12" t="s">
        <v>41</v>
      </c>
      <c r="AX156" s="12" t="s">
        <v>77</v>
      </c>
      <c r="AY156" s="196" t="s">
        <v>264</v>
      </c>
    </row>
    <row r="157" spans="2:65" s="13" customFormat="1">
      <c r="B157" s="202"/>
      <c r="D157" s="195" t="s">
        <v>272</v>
      </c>
      <c r="E157" s="203" t="s">
        <v>5</v>
      </c>
      <c r="F157" s="204" t="s">
        <v>349</v>
      </c>
      <c r="H157" s="205">
        <v>12</v>
      </c>
      <c r="I157" s="206"/>
      <c r="L157" s="202"/>
      <c r="M157" s="207"/>
      <c r="N157" s="208"/>
      <c r="O157" s="208"/>
      <c r="P157" s="208"/>
      <c r="Q157" s="208"/>
      <c r="R157" s="208"/>
      <c r="S157" s="208"/>
      <c r="T157" s="209"/>
      <c r="AT157" s="203" t="s">
        <v>272</v>
      </c>
      <c r="AU157" s="203" t="s">
        <v>85</v>
      </c>
      <c r="AV157" s="13" t="s">
        <v>85</v>
      </c>
      <c r="AW157" s="13" t="s">
        <v>41</v>
      </c>
      <c r="AX157" s="13" t="s">
        <v>77</v>
      </c>
      <c r="AY157" s="203" t="s">
        <v>264</v>
      </c>
    </row>
    <row r="158" spans="2:65" s="12" customFormat="1">
      <c r="B158" s="194"/>
      <c r="D158" s="195" t="s">
        <v>272</v>
      </c>
      <c r="E158" s="196" t="s">
        <v>5</v>
      </c>
      <c r="F158" s="197" t="s">
        <v>2129</v>
      </c>
      <c r="H158" s="196" t="s">
        <v>5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6" t="s">
        <v>272</v>
      </c>
      <c r="AU158" s="196" t="s">
        <v>85</v>
      </c>
      <c r="AV158" s="12" t="s">
        <v>24</v>
      </c>
      <c r="AW158" s="12" t="s">
        <v>41</v>
      </c>
      <c r="AX158" s="12" t="s">
        <v>77</v>
      </c>
      <c r="AY158" s="196" t="s">
        <v>264</v>
      </c>
    </row>
    <row r="159" spans="2:65" s="13" customFormat="1">
      <c r="B159" s="202"/>
      <c r="D159" s="195" t="s">
        <v>272</v>
      </c>
      <c r="E159" s="203" t="s">
        <v>5</v>
      </c>
      <c r="F159" s="204" t="s">
        <v>349</v>
      </c>
      <c r="H159" s="205">
        <v>12</v>
      </c>
      <c r="I159" s="206"/>
      <c r="L159" s="202"/>
      <c r="M159" s="207"/>
      <c r="N159" s="208"/>
      <c r="O159" s="208"/>
      <c r="P159" s="208"/>
      <c r="Q159" s="208"/>
      <c r="R159" s="208"/>
      <c r="S159" s="208"/>
      <c r="T159" s="209"/>
      <c r="AT159" s="203" t="s">
        <v>272</v>
      </c>
      <c r="AU159" s="203" t="s">
        <v>85</v>
      </c>
      <c r="AV159" s="13" t="s">
        <v>85</v>
      </c>
      <c r="AW159" s="13" t="s">
        <v>41</v>
      </c>
      <c r="AX159" s="13" t="s">
        <v>77</v>
      </c>
      <c r="AY159" s="203" t="s">
        <v>264</v>
      </c>
    </row>
    <row r="160" spans="2:65" s="12" customFormat="1">
      <c r="B160" s="194"/>
      <c r="D160" s="195" t="s">
        <v>272</v>
      </c>
      <c r="E160" s="196" t="s">
        <v>5</v>
      </c>
      <c r="F160" s="197" t="s">
        <v>2130</v>
      </c>
      <c r="H160" s="196" t="s">
        <v>5</v>
      </c>
      <c r="I160" s="198"/>
      <c r="L160" s="194"/>
      <c r="M160" s="199"/>
      <c r="N160" s="200"/>
      <c r="O160" s="200"/>
      <c r="P160" s="200"/>
      <c r="Q160" s="200"/>
      <c r="R160" s="200"/>
      <c r="S160" s="200"/>
      <c r="T160" s="201"/>
      <c r="AT160" s="196" t="s">
        <v>272</v>
      </c>
      <c r="AU160" s="196" t="s">
        <v>85</v>
      </c>
      <c r="AV160" s="12" t="s">
        <v>24</v>
      </c>
      <c r="AW160" s="12" t="s">
        <v>41</v>
      </c>
      <c r="AX160" s="12" t="s">
        <v>77</v>
      </c>
      <c r="AY160" s="196" t="s">
        <v>264</v>
      </c>
    </row>
    <row r="161" spans="2:65" s="13" customFormat="1">
      <c r="B161" s="202"/>
      <c r="D161" s="195" t="s">
        <v>272</v>
      </c>
      <c r="E161" s="203" t="s">
        <v>5</v>
      </c>
      <c r="F161" s="204" t="s">
        <v>2121</v>
      </c>
      <c r="H161" s="205">
        <v>34.08</v>
      </c>
      <c r="I161" s="206"/>
      <c r="L161" s="202"/>
      <c r="M161" s="207"/>
      <c r="N161" s="208"/>
      <c r="O161" s="208"/>
      <c r="P161" s="208"/>
      <c r="Q161" s="208"/>
      <c r="R161" s="208"/>
      <c r="S161" s="208"/>
      <c r="T161" s="209"/>
      <c r="AT161" s="203" t="s">
        <v>272</v>
      </c>
      <c r="AU161" s="203" t="s">
        <v>85</v>
      </c>
      <c r="AV161" s="13" t="s">
        <v>85</v>
      </c>
      <c r="AW161" s="13" t="s">
        <v>41</v>
      </c>
      <c r="AX161" s="13" t="s">
        <v>77</v>
      </c>
      <c r="AY161" s="203" t="s">
        <v>264</v>
      </c>
    </row>
    <row r="162" spans="2:65" s="14" customFormat="1">
      <c r="B162" s="210"/>
      <c r="D162" s="195" t="s">
        <v>272</v>
      </c>
      <c r="E162" s="211" t="s">
        <v>5</v>
      </c>
      <c r="F162" s="212" t="s">
        <v>290</v>
      </c>
      <c r="H162" s="213">
        <v>58.08</v>
      </c>
      <c r="I162" s="214"/>
      <c r="L162" s="210"/>
      <c r="M162" s="215"/>
      <c r="N162" s="216"/>
      <c r="O162" s="216"/>
      <c r="P162" s="216"/>
      <c r="Q162" s="216"/>
      <c r="R162" s="216"/>
      <c r="S162" s="216"/>
      <c r="T162" s="217"/>
      <c r="AT162" s="211" t="s">
        <v>272</v>
      </c>
      <c r="AU162" s="211" t="s">
        <v>85</v>
      </c>
      <c r="AV162" s="14" t="s">
        <v>270</v>
      </c>
      <c r="AW162" s="14" t="s">
        <v>41</v>
      </c>
      <c r="AX162" s="14" t="s">
        <v>24</v>
      </c>
      <c r="AY162" s="211" t="s">
        <v>264</v>
      </c>
    </row>
    <row r="163" spans="2:65" s="1" customFormat="1" ht="16.5" customHeight="1">
      <c r="B163" s="181"/>
      <c r="C163" s="182" t="s">
        <v>354</v>
      </c>
      <c r="D163" s="182" t="s">
        <v>266</v>
      </c>
      <c r="E163" s="183" t="s">
        <v>1718</v>
      </c>
      <c r="F163" s="184" t="s">
        <v>1719</v>
      </c>
      <c r="G163" s="185" t="s">
        <v>269</v>
      </c>
      <c r="H163" s="186">
        <v>80.959999999999994</v>
      </c>
      <c r="I163" s="187"/>
      <c r="J163" s="188">
        <f>ROUND(I163*H163,2)</f>
        <v>0</v>
      </c>
      <c r="K163" s="184" t="s">
        <v>278</v>
      </c>
      <c r="L163" s="42"/>
      <c r="M163" s="189" t="s">
        <v>5</v>
      </c>
      <c r="N163" s="190" t="s">
        <v>48</v>
      </c>
      <c r="O163" s="43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AR163" s="25" t="s">
        <v>270</v>
      </c>
      <c r="AT163" s="25" t="s">
        <v>266</v>
      </c>
      <c r="AU163" s="25" t="s">
        <v>85</v>
      </c>
      <c r="AY163" s="25" t="s">
        <v>264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5" t="s">
        <v>24</v>
      </c>
      <c r="BK163" s="193">
        <f>ROUND(I163*H163,2)</f>
        <v>0</v>
      </c>
      <c r="BL163" s="25" t="s">
        <v>270</v>
      </c>
      <c r="BM163" s="25" t="s">
        <v>2131</v>
      </c>
    </row>
    <row r="164" spans="2:65" s="13" customFormat="1">
      <c r="B164" s="202"/>
      <c r="D164" s="195" t="s">
        <v>272</v>
      </c>
      <c r="E164" s="203" t="s">
        <v>5</v>
      </c>
      <c r="F164" s="204" t="s">
        <v>2132</v>
      </c>
      <c r="H164" s="205">
        <v>12</v>
      </c>
      <c r="I164" s="206"/>
      <c r="L164" s="202"/>
      <c r="M164" s="207"/>
      <c r="N164" s="208"/>
      <c r="O164" s="208"/>
      <c r="P164" s="208"/>
      <c r="Q164" s="208"/>
      <c r="R164" s="208"/>
      <c r="S164" s="208"/>
      <c r="T164" s="209"/>
      <c r="AT164" s="203" t="s">
        <v>272</v>
      </c>
      <c r="AU164" s="203" t="s">
        <v>85</v>
      </c>
      <c r="AV164" s="13" t="s">
        <v>85</v>
      </c>
      <c r="AW164" s="13" t="s">
        <v>41</v>
      </c>
      <c r="AX164" s="13" t="s">
        <v>77</v>
      </c>
      <c r="AY164" s="203" t="s">
        <v>264</v>
      </c>
    </row>
    <row r="165" spans="2:65" s="15" customFormat="1">
      <c r="B165" s="236"/>
      <c r="D165" s="195" t="s">
        <v>272</v>
      </c>
      <c r="E165" s="237" t="s">
        <v>5</v>
      </c>
      <c r="F165" s="238" t="s">
        <v>423</v>
      </c>
      <c r="H165" s="239">
        <v>12</v>
      </c>
      <c r="I165" s="240"/>
      <c r="L165" s="236"/>
      <c r="M165" s="241"/>
      <c r="N165" s="242"/>
      <c r="O165" s="242"/>
      <c r="P165" s="242"/>
      <c r="Q165" s="242"/>
      <c r="R165" s="242"/>
      <c r="S165" s="242"/>
      <c r="T165" s="243"/>
      <c r="AT165" s="237" t="s">
        <v>272</v>
      </c>
      <c r="AU165" s="237" t="s">
        <v>85</v>
      </c>
      <c r="AV165" s="15" t="s">
        <v>93</v>
      </c>
      <c r="AW165" s="15" t="s">
        <v>41</v>
      </c>
      <c r="AX165" s="15" t="s">
        <v>77</v>
      </c>
      <c r="AY165" s="237" t="s">
        <v>264</v>
      </c>
    </row>
    <row r="166" spans="2:65" s="13" customFormat="1">
      <c r="B166" s="202"/>
      <c r="D166" s="195" t="s">
        <v>272</v>
      </c>
      <c r="E166" s="203" t="s">
        <v>5</v>
      </c>
      <c r="F166" s="204" t="s">
        <v>2133</v>
      </c>
      <c r="H166" s="205">
        <v>34.08</v>
      </c>
      <c r="I166" s="206"/>
      <c r="L166" s="202"/>
      <c r="M166" s="207"/>
      <c r="N166" s="208"/>
      <c r="O166" s="208"/>
      <c r="P166" s="208"/>
      <c r="Q166" s="208"/>
      <c r="R166" s="208"/>
      <c r="S166" s="208"/>
      <c r="T166" s="209"/>
      <c r="AT166" s="203" t="s">
        <v>272</v>
      </c>
      <c r="AU166" s="203" t="s">
        <v>85</v>
      </c>
      <c r="AV166" s="13" t="s">
        <v>85</v>
      </c>
      <c r="AW166" s="13" t="s">
        <v>41</v>
      </c>
      <c r="AX166" s="13" t="s">
        <v>77</v>
      </c>
      <c r="AY166" s="203" t="s">
        <v>264</v>
      </c>
    </row>
    <row r="167" spans="2:65" s="13" customFormat="1">
      <c r="B167" s="202"/>
      <c r="D167" s="195" t="s">
        <v>272</v>
      </c>
      <c r="E167" s="203" t="s">
        <v>5</v>
      </c>
      <c r="F167" s="204" t="s">
        <v>2134</v>
      </c>
      <c r="H167" s="205">
        <v>34.880000000000003</v>
      </c>
      <c r="I167" s="206"/>
      <c r="L167" s="202"/>
      <c r="M167" s="207"/>
      <c r="N167" s="208"/>
      <c r="O167" s="208"/>
      <c r="P167" s="208"/>
      <c r="Q167" s="208"/>
      <c r="R167" s="208"/>
      <c r="S167" s="208"/>
      <c r="T167" s="209"/>
      <c r="AT167" s="203" t="s">
        <v>272</v>
      </c>
      <c r="AU167" s="203" t="s">
        <v>85</v>
      </c>
      <c r="AV167" s="13" t="s">
        <v>85</v>
      </c>
      <c r="AW167" s="13" t="s">
        <v>41</v>
      </c>
      <c r="AX167" s="13" t="s">
        <v>77</v>
      </c>
      <c r="AY167" s="203" t="s">
        <v>264</v>
      </c>
    </row>
    <row r="168" spans="2:65" s="15" customFormat="1">
      <c r="B168" s="236"/>
      <c r="D168" s="195" t="s">
        <v>272</v>
      </c>
      <c r="E168" s="237" t="s">
        <v>5</v>
      </c>
      <c r="F168" s="238" t="s">
        <v>423</v>
      </c>
      <c r="H168" s="239">
        <v>68.959999999999994</v>
      </c>
      <c r="I168" s="240"/>
      <c r="L168" s="236"/>
      <c r="M168" s="241"/>
      <c r="N168" s="242"/>
      <c r="O168" s="242"/>
      <c r="P168" s="242"/>
      <c r="Q168" s="242"/>
      <c r="R168" s="242"/>
      <c r="S168" s="242"/>
      <c r="T168" s="243"/>
      <c r="AT168" s="237" t="s">
        <v>272</v>
      </c>
      <c r="AU168" s="237" t="s">
        <v>85</v>
      </c>
      <c r="AV168" s="15" t="s">
        <v>93</v>
      </c>
      <c r="AW168" s="15" t="s">
        <v>41</v>
      </c>
      <c r="AX168" s="15" t="s">
        <v>77</v>
      </c>
      <c r="AY168" s="237" t="s">
        <v>264</v>
      </c>
    </row>
    <row r="169" spans="2:65" s="14" customFormat="1">
      <c r="B169" s="210"/>
      <c r="D169" s="195" t="s">
        <v>272</v>
      </c>
      <c r="E169" s="211" t="s">
        <v>5</v>
      </c>
      <c r="F169" s="212" t="s">
        <v>290</v>
      </c>
      <c r="H169" s="213">
        <v>80.959999999999994</v>
      </c>
      <c r="I169" s="214"/>
      <c r="L169" s="210"/>
      <c r="M169" s="215"/>
      <c r="N169" s="216"/>
      <c r="O169" s="216"/>
      <c r="P169" s="216"/>
      <c r="Q169" s="216"/>
      <c r="R169" s="216"/>
      <c r="S169" s="216"/>
      <c r="T169" s="217"/>
      <c r="AT169" s="211" t="s">
        <v>272</v>
      </c>
      <c r="AU169" s="211" t="s">
        <v>85</v>
      </c>
      <c r="AV169" s="14" t="s">
        <v>270</v>
      </c>
      <c r="AW169" s="14" t="s">
        <v>41</v>
      </c>
      <c r="AX169" s="14" t="s">
        <v>24</v>
      </c>
      <c r="AY169" s="211" t="s">
        <v>264</v>
      </c>
    </row>
    <row r="170" spans="2:65" s="1" customFormat="1" ht="25.5" customHeight="1">
      <c r="B170" s="181"/>
      <c r="C170" s="182" t="s">
        <v>359</v>
      </c>
      <c r="D170" s="182" t="s">
        <v>266</v>
      </c>
      <c r="E170" s="183" t="s">
        <v>1724</v>
      </c>
      <c r="F170" s="184" t="s">
        <v>1725</v>
      </c>
      <c r="G170" s="185" t="s">
        <v>269</v>
      </c>
      <c r="H170" s="186">
        <v>34.08</v>
      </c>
      <c r="I170" s="187"/>
      <c r="J170" s="188">
        <f>ROUND(I170*H170,2)</f>
        <v>0</v>
      </c>
      <c r="K170" s="184" t="s">
        <v>278</v>
      </c>
      <c r="L170" s="42"/>
      <c r="M170" s="189" t="s">
        <v>5</v>
      </c>
      <c r="N170" s="190" t="s">
        <v>48</v>
      </c>
      <c r="O170" s="43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AR170" s="25" t="s">
        <v>270</v>
      </c>
      <c r="AT170" s="25" t="s">
        <v>266</v>
      </c>
      <c r="AU170" s="25" t="s">
        <v>85</v>
      </c>
      <c r="AY170" s="25" t="s">
        <v>264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5" t="s">
        <v>24</v>
      </c>
      <c r="BK170" s="193">
        <f>ROUND(I170*H170,2)</f>
        <v>0</v>
      </c>
      <c r="BL170" s="25" t="s">
        <v>270</v>
      </c>
      <c r="BM170" s="25" t="s">
        <v>2135</v>
      </c>
    </row>
    <row r="171" spans="2:65" s="12" customFormat="1">
      <c r="B171" s="194"/>
      <c r="D171" s="195" t="s">
        <v>272</v>
      </c>
      <c r="E171" s="196" t="s">
        <v>5</v>
      </c>
      <c r="F171" s="197" t="s">
        <v>2136</v>
      </c>
      <c r="H171" s="196" t="s">
        <v>5</v>
      </c>
      <c r="I171" s="198"/>
      <c r="L171" s="194"/>
      <c r="M171" s="199"/>
      <c r="N171" s="200"/>
      <c r="O171" s="200"/>
      <c r="P171" s="200"/>
      <c r="Q171" s="200"/>
      <c r="R171" s="200"/>
      <c r="S171" s="200"/>
      <c r="T171" s="201"/>
      <c r="AT171" s="196" t="s">
        <v>272</v>
      </c>
      <c r="AU171" s="196" t="s">
        <v>85</v>
      </c>
      <c r="AV171" s="12" t="s">
        <v>24</v>
      </c>
      <c r="AW171" s="12" t="s">
        <v>41</v>
      </c>
      <c r="AX171" s="12" t="s">
        <v>77</v>
      </c>
      <c r="AY171" s="196" t="s">
        <v>264</v>
      </c>
    </row>
    <row r="172" spans="2:65" s="13" customFormat="1">
      <c r="B172" s="202"/>
      <c r="D172" s="195" t="s">
        <v>272</v>
      </c>
      <c r="E172" s="203" t="s">
        <v>5</v>
      </c>
      <c r="F172" s="204" t="s">
        <v>2125</v>
      </c>
      <c r="H172" s="205">
        <v>68.959999999999994</v>
      </c>
      <c r="I172" s="206"/>
      <c r="L172" s="202"/>
      <c r="M172" s="207"/>
      <c r="N172" s="208"/>
      <c r="O172" s="208"/>
      <c r="P172" s="208"/>
      <c r="Q172" s="208"/>
      <c r="R172" s="208"/>
      <c r="S172" s="208"/>
      <c r="T172" s="209"/>
      <c r="AT172" s="203" t="s">
        <v>272</v>
      </c>
      <c r="AU172" s="203" t="s">
        <v>85</v>
      </c>
      <c r="AV172" s="13" t="s">
        <v>85</v>
      </c>
      <c r="AW172" s="13" t="s">
        <v>41</v>
      </c>
      <c r="AX172" s="13" t="s">
        <v>77</v>
      </c>
      <c r="AY172" s="203" t="s">
        <v>264</v>
      </c>
    </row>
    <row r="173" spans="2:65" s="13" customFormat="1">
      <c r="B173" s="202"/>
      <c r="D173" s="195" t="s">
        <v>272</v>
      </c>
      <c r="E173" s="203" t="s">
        <v>5</v>
      </c>
      <c r="F173" s="204" t="s">
        <v>2137</v>
      </c>
      <c r="H173" s="205">
        <v>-34.880000000000003</v>
      </c>
      <c r="I173" s="206"/>
      <c r="L173" s="202"/>
      <c r="M173" s="207"/>
      <c r="N173" s="208"/>
      <c r="O173" s="208"/>
      <c r="P173" s="208"/>
      <c r="Q173" s="208"/>
      <c r="R173" s="208"/>
      <c r="S173" s="208"/>
      <c r="T173" s="209"/>
      <c r="AT173" s="203" t="s">
        <v>272</v>
      </c>
      <c r="AU173" s="203" t="s">
        <v>85</v>
      </c>
      <c r="AV173" s="13" t="s">
        <v>85</v>
      </c>
      <c r="AW173" s="13" t="s">
        <v>41</v>
      </c>
      <c r="AX173" s="13" t="s">
        <v>77</v>
      </c>
      <c r="AY173" s="203" t="s">
        <v>264</v>
      </c>
    </row>
    <row r="174" spans="2:65" s="14" customFormat="1">
      <c r="B174" s="210"/>
      <c r="D174" s="195" t="s">
        <v>272</v>
      </c>
      <c r="E174" s="211" t="s">
        <v>5</v>
      </c>
      <c r="F174" s="212" t="s">
        <v>290</v>
      </c>
      <c r="H174" s="213">
        <v>34.08</v>
      </c>
      <c r="I174" s="214"/>
      <c r="L174" s="210"/>
      <c r="M174" s="215"/>
      <c r="N174" s="216"/>
      <c r="O174" s="216"/>
      <c r="P174" s="216"/>
      <c r="Q174" s="216"/>
      <c r="R174" s="216"/>
      <c r="S174" s="216"/>
      <c r="T174" s="217"/>
      <c r="AT174" s="211" t="s">
        <v>272</v>
      </c>
      <c r="AU174" s="211" t="s">
        <v>85</v>
      </c>
      <c r="AV174" s="14" t="s">
        <v>270</v>
      </c>
      <c r="AW174" s="14" t="s">
        <v>41</v>
      </c>
      <c r="AX174" s="14" t="s">
        <v>24</v>
      </c>
      <c r="AY174" s="211" t="s">
        <v>264</v>
      </c>
    </row>
    <row r="175" spans="2:65" s="1" customFormat="1" ht="38.25" customHeight="1">
      <c r="B175" s="181"/>
      <c r="C175" s="182" t="s">
        <v>11</v>
      </c>
      <c r="D175" s="182" t="s">
        <v>266</v>
      </c>
      <c r="E175" s="183" t="s">
        <v>2138</v>
      </c>
      <c r="F175" s="184" t="s">
        <v>2139</v>
      </c>
      <c r="G175" s="185" t="s">
        <v>269</v>
      </c>
      <c r="H175" s="186">
        <v>34.880000000000003</v>
      </c>
      <c r="I175" s="187"/>
      <c r="J175" s="188">
        <f>ROUND(I175*H175,2)</f>
        <v>0</v>
      </c>
      <c r="K175" s="184" t="s">
        <v>278</v>
      </c>
      <c r="L175" s="42"/>
      <c r="M175" s="189" t="s">
        <v>5</v>
      </c>
      <c r="N175" s="190" t="s">
        <v>48</v>
      </c>
      <c r="O175" s="43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AR175" s="25" t="s">
        <v>270</v>
      </c>
      <c r="AT175" s="25" t="s">
        <v>266</v>
      </c>
      <c r="AU175" s="25" t="s">
        <v>85</v>
      </c>
      <c r="AY175" s="25" t="s">
        <v>264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5" t="s">
        <v>24</v>
      </c>
      <c r="BK175" s="193">
        <f>ROUND(I175*H175,2)</f>
        <v>0</v>
      </c>
      <c r="BL175" s="25" t="s">
        <v>270</v>
      </c>
      <c r="BM175" s="25" t="s">
        <v>2140</v>
      </c>
    </row>
    <row r="176" spans="2:65" s="12" customFormat="1">
      <c r="B176" s="194"/>
      <c r="D176" s="195" t="s">
        <v>272</v>
      </c>
      <c r="E176" s="196" t="s">
        <v>5</v>
      </c>
      <c r="F176" s="197" t="s">
        <v>2141</v>
      </c>
      <c r="H176" s="196" t="s">
        <v>5</v>
      </c>
      <c r="I176" s="198"/>
      <c r="L176" s="194"/>
      <c r="M176" s="199"/>
      <c r="N176" s="200"/>
      <c r="O176" s="200"/>
      <c r="P176" s="200"/>
      <c r="Q176" s="200"/>
      <c r="R176" s="200"/>
      <c r="S176" s="200"/>
      <c r="T176" s="201"/>
      <c r="AT176" s="196" t="s">
        <v>272</v>
      </c>
      <c r="AU176" s="196" t="s">
        <v>85</v>
      </c>
      <c r="AV176" s="12" t="s">
        <v>24</v>
      </c>
      <c r="AW176" s="12" t="s">
        <v>41</v>
      </c>
      <c r="AX176" s="12" t="s">
        <v>77</v>
      </c>
      <c r="AY176" s="196" t="s">
        <v>264</v>
      </c>
    </row>
    <row r="177" spans="2:65" s="13" customFormat="1">
      <c r="B177" s="202"/>
      <c r="D177" s="195" t="s">
        <v>272</v>
      </c>
      <c r="E177" s="203" t="s">
        <v>5</v>
      </c>
      <c r="F177" s="204" t="s">
        <v>2142</v>
      </c>
      <c r="H177" s="205">
        <v>34.880000000000003</v>
      </c>
      <c r="I177" s="206"/>
      <c r="L177" s="202"/>
      <c r="M177" s="207"/>
      <c r="N177" s="208"/>
      <c r="O177" s="208"/>
      <c r="P177" s="208"/>
      <c r="Q177" s="208"/>
      <c r="R177" s="208"/>
      <c r="S177" s="208"/>
      <c r="T177" s="209"/>
      <c r="AT177" s="203" t="s">
        <v>272</v>
      </c>
      <c r="AU177" s="203" t="s">
        <v>85</v>
      </c>
      <c r="AV177" s="13" t="s">
        <v>85</v>
      </c>
      <c r="AW177" s="13" t="s">
        <v>41</v>
      </c>
      <c r="AX177" s="13" t="s">
        <v>24</v>
      </c>
      <c r="AY177" s="203" t="s">
        <v>264</v>
      </c>
    </row>
    <row r="178" spans="2:65" s="1" customFormat="1" ht="16.5" customHeight="1">
      <c r="B178" s="181"/>
      <c r="C178" s="218" t="s">
        <v>372</v>
      </c>
      <c r="D178" s="218" t="s">
        <v>345</v>
      </c>
      <c r="E178" s="219" t="s">
        <v>2143</v>
      </c>
      <c r="F178" s="220" t="s">
        <v>2144</v>
      </c>
      <c r="G178" s="221" t="s">
        <v>317</v>
      </c>
      <c r="H178" s="222">
        <v>62.783999999999999</v>
      </c>
      <c r="I178" s="223"/>
      <c r="J178" s="224">
        <f>ROUND(I178*H178,2)</f>
        <v>0</v>
      </c>
      <c r="K178" s="220" t="s">
        <v>278</v>
      </c>
      <c r="L178" s="225"/>
      <c r="M178" s="226" t="s">
        <v>5</v>
      </c>
      <c r="N178" s="227" t="s">
        <v>48</v>
      </c>
      <c r="O178" s="43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AR178" s="25" t="s">
        <v>322</v>
      </c>
      <c r="AT178" s="25" t="s">
        <v>345</v>
      </c>
      <c r="AU178" s="25" t="s">
        <v>85</v>
      </c>
      <c r="AY178" s="25" t="s">
        <v>264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5" t="s">
        <v>24</v>
      </c>
      <c r="BK178" s="193">
        <f>ROUND(I178*H178,2)</f>
        <v>0</v>
      </c>
      <c r="BL178" s="25" t="s">
        <v>270</v>
      </c>
      <c r="BM178" s="25" t="s">
        <v>2145</v>
      </c>
    </row>
    <row r="179" spans="2:65" s="13" customFormat="1">
      <c r="B179" s="202"/>
      <c r="D179" s="195" t="s">
        <v>272</v>
      </c>
      <c r="F179" s="204" t="s">
        <v>2146</v>
      </c>
      <c r="H179" s="205">
        <v>62.783999999999999</v>
      </c>
      <c r="I179" s="206"/>
      <c r="L179" s="202"/>
      <c r="M179" s="207"/>
      <c r="N179" s="208"/>
      <c r="O179" s="208"/>
      <c r="P179" s="208"/>
      <c r="Q179" s="208"/>
      <c r="R179" s="208"/>
      <c r="S179" s="208"/>
      <c r="T179" s="209"/>
      <c r="AT179" s="203" t="s">
        <v>272</v>
      </c>
      <c r="AU179" s="203" t="s">
        <v>85</v>
      </c>
      <c r="AV179" s="13" t="s">
        <v>85</v>
      </c>
      <c r="AW179" s="13" t="s">
        <v>6</v>
      </c>
      <c r="AX179" s="13" t="s">
        <v>24</v>
      </c>
      <c r="AY179" s="203" t="s">
        <v>264</v>
      </c>
    </row>
    <row r="180" spans="2:65" s="1" customFormat="1" ht="16.5" customHeight="1">
      <c r="B180" s="181"/>
      <c r="C180" s="182" t="s">
        <v>379</v>
      </c>
      <c r="D180" s="182" t="s">
        <v>266</v>
      </c>
      <c r="E180" s="183" t="s">
        <v>2019</v>
      </c>
      <c r="F180" s="184" t="s">
        <v>2020</v>
      </c>
      <c r="G180" s="185" t="s">
        <v>293</v>
      </c>
      <c r="H180" s="186">
        <v>27.2</v>
      </c>
      <c r="I180" s="187"/>
      <c r="J180" s="188">
        <f>ROUND(I180*H180,2)</f>
        <v>0</v>
      </c>
      <c r="K180" s="184" t="s">
        <v>278</v>
      </c>
      <c r="L180" s="42"/>
      <c r="M180" s="189" t="s">
        <v>5</v>
      </c>
      <c r="N180" s="190" t="s">
        <v>48</v>
      </c>
      <c r="O180" s="43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AR180" s="25" t="s">
        <v>270</v>
      </c>
      <c r="AT180" s="25" t="s">
        <v>266</v>
      </c>
      <c r="AU180" s="25" t="s">
        <v>85</v>
      </c>
      <c r="AY180" s="25" t="s">
        <v>264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5" t="s">
        <v>24</v>
      </c>
      <c r="BK180" s="193">
        <f>ROUND(I180*H180,2)</f>
        <v>0</v>
      </c>
      <c r="BL180" s="25" t="s">
        <v>270</v>
      </c>
      <c r="BM180" s="25" t="s">
        <v>2147</v>
      </c>
    </row>
    <row r="181" spans="2:65" s="12" customFormat="1">
      <c r="B181" s="194"/>
      <c r="D181" s="195" t="s">
        <v>272</v>
      </c>
      <c r="E181" s="196" t="s">
        <v>5</v>
      </c>
      <c r="F181" s="197" t="s">
        <v>2148</v>
      </c>
      <c r="H181" s="196" t="s">
        <v>5</v>
      </c>
      <c r="I181" s="198"/>
      <c r="L181" s="194"/>
      <c r="M181" s="199"/>
      <c r="N181" s="200"/>
      <c r="O181" s="200"/>
      <c r="P181" s="200"/>
      <c r="Q181" s="200"/>
      <c r="R181" s="200"/>
      <c r="S181" s="200"/>
      <c r="T181" s="201"/>
      <c r="AT181" s="196" t="s">
        <v>272</v>
      </c>
      <c r="AU181" s="196" t="s">
        <v>85</v>
      </c>
      <c r="AV181" s="12" t="s">
        <v>24</v>
      </c>
      <c r="AW181" s="12" t="s">
        <v>41</v>
      </c>
      <c r="AX181" s="12" t="s">
        <v>77</v>
      </c>
      <c r="AY181" s="196" t="s">
        <v>264</v>
      </c>
    </row>
    <row r="182" spans="2:65" s="12" customFormat="1">
      <c r="B182" s="194"/>
      <c r="D182" s="195" t="s">
        <v>272</v>
      </c>
      <c r="E182" s="196" t="s">
        <v>5</v>
      </c>
      <c r="F182" s="197" t="s">
        <v>2149</v>
      </c>
      <c r="H182" s="196" t="s">
        <v>5</v>
      </c>
      <c r="I182" s="198"/>
      <c r="L182" s="194"/>
      <c r="M182" s="199"/>
      <c r="N182" s="200"/>
      <c r="O182" s="200"/>
      <c r="P182" s="200"/>
      <c r="Q182" s="200"/>
      <c r="R182" s="200"/>
      <c r="S182" s="200"/>
      <c r="T182" s="201"/>
      <c r="AT182" s="196" t="s">
        <v>272</v>
      </c>
      <c r="AU182" s="196" t="s">
        <v>85</v>
      </c>
      <c r="AV182" s="12" t="s">
        <v>24</v>
      </c>
      <c r="AW182" s="12" t="s">
        <v>41</v>
      </c>
      <c r="AX182" s="12" t="s">
        <v>77</v>
      </c>
      <c r="AY182" s="196" t="s">
        <v>264</v>
      </c>
    </row>
    <row r="183" spans="2:65" s="13" customFormat="1">
      <c r="B183" s="202"/>
      <c r="D183" s="195" t="s">
        <v>272</v>
      </c>
      <c r="E183" s="203" t="s">
        <v>5</v>
      </c>
      <c r="F183" s="204" t="s">
        <v>2150</v>
      </c>
      <c r="H183" s="205">
        <v>27.2</v>
      </c>
      <c r="I183" s="206"/>
      <c r="L183" s="202"/>
      <c r="M183" s="207"/>
      <c r="N183" s="208"/>
      <c r="O183" s="208"/>
      <c r="P183" s="208"/>
      <c r="Q183" s="208"/>
      <c r="R183" s="208"/>
      <c r="S183" s="208"/>
      <c r="T183" s="209"/>
      <c r="AT183" s="203" t="s">
        <v>272</v>
      </c>
      <c r="AU183" s="203" t="s">
        <v>85</v>
      </c>
      <c r="AV183" s="13" t="s">
        <v>85</v>
      </c>
      <c r="AW183" s="13" t="s">
        <v>41</v>
      </c>
      <c r="AX183" s="13" t="s">
        <v>24</v>
      </c>
      <c r="AY183" s="203" t="s">
        <v>264</v>
      </c>
    </row>
    <row r="184" spans="2:65" s="1" customFormat="1" ht="25.5" customHeight="1">
      <c r="B184" s="181"/>
      <c r="C184" s="182" t="s">
        <v>387</v>
      </c>
      <c r="D184" s="182" t="s">
        <v>266</v>
      </c>
      <c r="E184" s="183" t="s">
        <v>2151</v>
      </c>
      <c r="F184" s="184" t="s">
        <v>2152</v>
      </c>
      <c r="G184" s="185" t="s">
        <v>293</v>
      </c>
      <c r="H184" s="186">
        <v>87.2</v>
      </c>
      <c r="I184" s="187"/>
      <c r="J184" s="188">
        <f>ROUND(I184*H184,2)</f>
        <v>0</v>
      </c>
      <c r="K184" s="184" t="s">
        <v>278</v>
      </c>
      <c r="L184" s="42"/>
      <c r="M184" s="189" t="s">
        <v>5</v>
      </c>
      <c r="N184" s="190" t="s">
        <v>48</v>
      </c>
      <c r="O184" s="43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AR184" s="25" t="s">
        <v>270</v>
      </c>
      <c r="AT184" s="25" t="s">
        <v>266</v>
      </c>
      <c r="AU184" s="25" t="s">
        <v>85</v>
      </c>
      <c r="AY184" s="25" t="s">
        <v>264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5" t="s">
        <v>24</v>
      </c>
      <c r="BK184" s="193">
        <f>ROUND(I184*H184,2)</f>
        <v>0</v>
      </c>
      <c r="BL184" s="25" t="s">
        <v>270</v>
      </c>
      <c r="BM184" s="25" t="s">
        <v>2153</v>
      </c>
    </row>
    <row r="185" spans="2:65" s="12" customFormat="1">
      <c r="B185" s="194"/>
      <c r="D185" s="195" t="s">
        <v>272</v>
      </c>
      <c r="E185" s="196" t="s">
        <v>5</v>
      </c>
      <c r="F185" s="197" t="s">
        <v>2154</v>
      </c>
      <c r="H185" s="196" t="s">
        <v>5</v>
      </c>
      <c r="I185" s="198"/>
      <c r="L185" s="194"/>
      <c r="M185" s="199"/>
      <c r="N185" s="200"/>
      <c r="O185" s="200"/>
      <c r="P185" s="200"/>
      <c r="Q185" s="200"/>
      <c r="R185" s="200"/>
      <c r="S185" s="200"/>
      <c r="T185" s="201"/>
      <c r="AT185" s="196" t="s">
        <v>272</v>
      </c>
      <c r="AU185" s="196" t="s">
        <v>85</v>
      </c>
      <c r="AV185" s="12" t="s">
        <v>24</v>
      </c>
      <c r="AW185" s="12" t="s">
        <v>41</v>
      </c>
      <c r="AX185" s="12" t="s">
        <v>77</v>
      </c>
      <c r="AY185" s="196" t="s">
        <v>264</v>
      </c>
    </row>
    <row r="186" spans="2:65" s="13" customFormat="1">
      <c r="B186" s="202"/>
      <c r="D186" s="195" t="s">
        <v>272</v>
      </c>
      <c r="E186" s="203" t="s">
        <v>5</v>
      </c>
      <c r="F186" s="204" t="s">
        <v>2155</v>
      </c>
      <c r="H186" s="205">
        <v>87.2</v>
      </c>
      <c r="I186" s="206"/>
      <c r="L186" s="202"/>
      <c r="M186" s="207"/>
      <c r="N186" s="208"/>
      <c r="O186" s="208"/>
      <c r="P186" s="208"/>
      <c r="Q186" s="208"/>
      <c r="R186" s="208"/>
      <c r="S186" s="208"/>
      <c r="T186" s="209"/>
      <c r="AT186" s="203" t="s">
        <v>272</v>
      </c>
      <c r="AU186" s="203" t="s">
        <v>85</v>
      </c>
      <c r="AV186" s="13" t="s">
        <v>85</v>
      </c>
      <c r="AW186" s="13" t="s">
        <v>41</v>
      </c>
      <c r="AX186" s="13" t="s">
        <v>24</v>
      </c>
      <c r="AY186" s="203" t="s">
        <v>264</v>
      </c>
    </row>
    <row r="187" spans="2:65" s="11" customFormat="1" ht="29.85" customHeight="1">
      <c r="B187" s="168"/>
      <c r="D187" s="169" t="s">
        <v>76</v>
      </c>
      <c r="E187" s="179" t="s">
        <v>621</v>
      </c>
      <c r="F187" s="179" t="s">
        <v>622</v>
      </c>
      <c r="I187" s="171"/>
      <c r="J187" s="180">
        <f>BK187</f>
        <v>0</v>
      </c>
      <c r="L187" s="168"/>
      <c r="M187" s="173"/>
      <c r="N187" s="174"/>
      <c r="O187" s="174"/>
      <c r="P187" s="175">
        <f>SUM(P188:P205)</f>
        <v>0</v>
      </c>
      <c r="Q187" s="174"/>
      <c r="R187" s="175">
        <f>SUM(R188:R205)</f>
        <v>0</v>
      </c>
      <c r="S187" s="174"/>
      <c r="T187" s="176">
        <f>SUM(T188:T205)</f>
        <v>0</v>
      </c>
      <c r="AR187" s="169" t="s">
        <v>24</v>
      </c>
      <c r="AT187" s="177" t="s">
        <v>76</v>
      </c>
      <c r="AU187" s="177" t="s">
        <v>24</v>
      </c>
      <c r="AY187" s="169" t="s">
        <v>264</v>
      </c>
      <c r="BK187" s="178">
        <f>SUM(BK188:BK205)</f>
        <v>0</v>
      </c>
    </row>
    <row r="188" spans="2:65" s="1" customFormat="1" ht="25.5" customHeight="1">
      <c r="B188" s="181"/>
      <c r="C188" s="182" t="s">
        <v>393</v>
      </c>
      <c r="D188" s="182" t="s">
        <v>266</v>
      </c>
      <c r="E188" s="183" t="s">
        <v>2156</v>
      </c>
      <c r="F188" s="184" t="s">
        <v>2157</v>
      </c>
      <c r="G188" s="185" t="s">
        <v>317</v>
      </c>
      <c r="H188" s="186">
        <v>15.776</v>
      </c>
      <c r="I188" s="187"/>
      <c r="J188" s="188">
        <f>ROUND(I188*H188,2)</f>
        <v>0</v>
      </c>
      <c r="K188" s="184" t="s">
        <v>278</v>
      </c>
      <c r="L188" s="42"/>
      <c r="M188" s="189" t="s">
        <v>5</v>
      </c>
      <c r="N188" s="190" t="s">
        <v>48</v>
      </c>
      <c r="O188" s="43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AR188" s="25" t="s">
        <v>270</v>
      </c>
      <c r="AT188" s="25" t="s">
        <v>266</v>
      </c>
      <c r="AU188" s="25" t="s">
        <v>85</v>
      </c>
      <c r="AY188" s="25" t="s">
        <v>264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5" t="s">
        <v>24</v>
      </c>
      <c r="BK188" s="193">
        <f>ROUND(I188*H188,2)</f>
        <v>0</v>
      </c>
      <c r="BL188" s="25" t="s">
        <v>270</v>
      </c>
      <c r="BM188" s="25" t="s">
        <v>2158</v>
      </c>
    </row>
    <row r="189" spans="2:65" s="13" customFormat="1">
      <c r="B189" s="202"/>
      <c r="D189" s="195" t="s">
        <v>272</v>
      </c>
      <c r="E189" s="203" t="s">
        <v>5</v>
      </c>
      <c r="F189" s="204" t="s">
        <v>2159</v>
      </c>
      <c r="H189" s="205">
        <v>15.776</v>
      </c>
      <c r="I189" s="206"/>
      <c r="L189" s="202"/>
      <c r="M189" s="207"/>
      <c r="N189" s="208"/>
      <c r="O189" s="208"/>
      <c r="P189" s="208"/>
      <c r="Q189" s="208"/>
      <c r="R189" s="208"/>
      <c r="S189" s="208"/>
      <c r="T189" s="209"/>
      <c r="AT189" s="203" t="s">
        <v>272</v>
      </c>
      <c r="AU189" s="203" t="s">
        <v>85</v>
      </c>
      <c r="AV189" s="13" t="s">
        <v>85</v>
      </c>
      <c r="AW189" s="13" t="s">
        <v>41</v>
      </c>
      <c r="AX189" s="13" t="s">
        <v>24</v>
      </c>
      <c r="AY189" s="203" t="s">
        <v>264</v>
      </c>
    </row>
    <row r="190" spans="2:65" s="1" customFormat="1" ht="25.5" customHeight="1">
      <c r="B190" s="181"/>
      <c r="C190" s="182" t="s">
        <v>400</v>
      </c>
      <c r="D190" s="182" t="s">
        <v>266</v>
      </c>
      <c r="E190" s="183" t="s">
        <v>2160</v>
      </c>
      <c r="F190" s="184" t="s">
        <v>2161</v>
      </c>
      <c r="G190" s="185" t="s">
        <v>317</v>
      </c>
      <c r="H190" s="186">
        <v>141.98400000000001</v>
      </c>
      <c r="I190" s="187"/>
      <c r="J190" s="188">
        <f>ROUND(I190*H190,2)</f>
        <v>0</v>
      </c>
      <c r="K190" s="184" t="s">
        <v>278</v>
      </c>
      <c r="L190" s="42"/>
      <c r="M190" s="189" t="s">
        <v>5</v>
      </c>
      <c r="N190" s="190" t="s">
        <v>48</v>
      </c>
      <c r="O190" s="43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AR190" s="25" t="s">
        <v>270</v>
      </c>
      <c r="AT190" s="25" t="s">
        <v>266</v>
      </c>
      <c r="AU190" s="25" t="s">
        <v>85</v>
      </c>
      <c r="AY190" s="25" t="s">
        <v>264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5" t="s">
        <v>24</v>
      </c>
      <c r="BK190" s="193">
        <f>ROUND(I190*H190,2)</f>
        <v>0</v>
      </c>
      <c r="BL190" s="25" t="s">
        <v>270</v>
      </c>
      <c r="BM190" s="25" t="s">
        <v>2162</v>
      </c>
    </row>
    <row r="191" spans="2:65" s="12" customFormat="1">
      <c r="B191" s="194"/>
      <c r="D191" s="195" t="s">
        <v>272</v>
      </c>
      <c r="E191" s="196" t="s">
        <v>5</v>
      </c>
      <c r="F191" s="197" t="s">
        <v>2163</v>
      </c>
      <c r="H191" s="196" t="s">
        <v>5</v>
      </c>
      <c r="I191" s="198"/>
      <c r="L191" s="194"/>
      <c r="M191" s="199"/>
      <c r="N191" s="200"/>
      <c r="O191" s="200"/>
      <c r="P191" s="200"/>
      <c r="Q191" s="200"/>
      <c r="R191" s="200"/>
      <c r="S191" s="200"/>
      <c r="T191" s="201"/>
      <c r="AT191" s="196" t="s">
        <v>272</v>
      </c>
      <c r="AU191" s="196" t="s">
        <v>85</v>
      </c>
      <c r="AV191" s="12" t="s">
        <v>24</v>
      </c>
      <c r="AW191" s="12" t="s">
        <v>41</v>
      </c>
      <c r="AX191" s="12" t="s">
        <v>77</v>
      </c>
      <c r="AY191" s="196" t="s">
        <v>264</v>
      </c>
    </row>
    <row r="192" spans="2:65" s="12" customFormat="1">
      <c r="B192" s="194"/>
      <c r="D192" s="195" t="s">
        <v>272</v>
      </c>
      <c r="E192" s="196" t="s">
        <v>5</v>
      </c>
      <c r="F192" s="197" t="s">
        <v>2164</v>
      </c>
      <c r="H192" s="196" t="s">
        <v>5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6" t="s">
        <v>272</v>
      </c>
      <c r="AU192" s="196" t="s">
        <v>85</v>
      </c>
      <c r="AV192" s="12" t="s">
        <v>24</v>
      </c>
      <c r="AW192" s="12" t="s">
        <v>41</v>
      </c>
      <c r="AX192" s="12" t="s">
        <v>77</v>
      </c>
      <c r="AY192" s="196" t="s">
        <v>264</v>
      </c>
    </row>
    <row r="193" spans="2:65" s="13" customFormat="1">
      <c r="B193" s="202"/>
      <c r="D193" s="195" t="s">
        <v>272</v>
      </c>
      <c r="E193" s="203" t="s">
        <v>5</v>
      </c>
      <c r="F193" s="204" t="s">
        <v>2165</v>
      </c>
      <c r="H193" s="205">
        <v>141.98400000000001</v>
      </c>
      <c r="I193" s="206"/>
      <c r="L193" s="202"/>
      <c r="M193" s="207"/>
      <c r="N193" s="208"/>
      <c r="O193" s="208"/>
      <c r="P193" s="208"/>
      <c r="Q193" s="208"/>
      <c r="R193" s="208"/>
      <c r="S193" s="208"/>
      <c r="T193" s="209"/>
      <c r="AT193" s="203" t="s">
        <v>272</v>
      </c>
      <c r="AU193" s="203" t="s">
        <v>85</v>
      </c>
      <c r="AV193" s="13" t="s">
        <v>85</v>
      </c>
      <c r="AW193" s="13" t="s">
        <v>41</v>
      </c>
      <c r="AX193" s="13" t="s">
        <v>24</v>
      </c>
      <c r="AY193" s="203" t="s">
        <v>264</v>
      </c>
    </row>
    <row r="194" spans="2:65" s="1" customFormat="1" ht="25.5" customHeight="1">
      <c r="B194" s="181"/>
      <c r="C194" s="182" t="s">
        <v>10</v>
      </c>
      <c r="D194" s="182" t="s">
        <v>266</v>
      </c>
      <c r="E194" s="183" t="s">
        <v>2166</v>
      </c>
      <c r="F194" s="184" t="s">
        <v>2167</v>
      </c>
      <c r="G194" s="185" t="s">
        <v>317</v>
      </c>
      <c r="H194" s="186">
        <v>12.24</v>
      </c>
      <c r="I194" s="187"/>
      <c r="J194" s="188">
        <f>ROUND(I194*H194,2)</f>
        <v>0</v>
      </c>
      <c r="K194" s="184" t="s">
        <v>278</v>
      </c>
      <c r="L194" s="42"/>
      <c r="M194" s="189" t="s">
        <v>5</v>
      </c>
      <c r="N194" s="190" t="s">
        <v>48</v>
      </c>
      <c r="O194" s="43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AR194" s="25" t="s">
        <v>270</v>
      </c>
      <c r="AT194" s="25" t="s">
        <v>266</v>
      </c>
      <c r="AU194" s="25" t="s">
        <v>85</v>
      </c>
      <c r="AY194" s="25" t="s">
        <v>264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5" t="s">
        <v>24</v>
      </c>
      <c r="BK194" s="193">
        <f>ROUND(I194*H194,2)</f>
        <v>0</v>
      </c>
      <c r="BL194" s="25" t="s">
        <v>270</v>
      </c>
      <c r="BM194" s="25" t="s">
        <v>2168</v>
      </c>
    </row>
    <row r="195" spans="2:65" s="13" customFormat="1">
      <c r="B195" s="202"/>
      <c r="D195" s="195" t="s">
        <v>272</v>
      </c>
      <c r="E195" s="203" t="s">
        <v>5</v>
      </c>
      <c r="F195" s="204" t="s">
        <v>2169</v>
      </c>
      <c r="H195" s="205">
        <v>12.24</v>
      </c>
      <c r="I195" s="206"/>
      <c r="L195" s="202"/>
      <c r="M195" s="207"/>
      <c r="N195" s="208"/>
      <c r="O195" s="208"/>
      <c r="P195" s="208"/>
      <c r="Q195" s="208"/>
      <c r="R195" s="208"/>
      <c r="S195" s="208"/>
      <c r="T195" s="209"/>
      <c r="AT195" s="203" t="s">
        <v>272</v>
      </c>
      <c r="AU195" s="203" t="s">
        <v>85</v>
      </c>
      <c r="AV195" s="13" t="s">
        <v>85</v>
      </c>
      <c r="AW195" s="13" t="s">
        <v>41</v>
      </c>
      <c r="AX195" s="13" t="s">
        <v>24</v>
      </c>
      <c r="AY195" s="203" t="s">
        <v>264</v>
      </c>
    </row>
    <row r="196" spans="2:65" s="1" customFormat="1" ht="25.5" customHeight="1">
      <c r="B196" s="181"/>
      <c r="C196" s="182" t="s">
        <v>410</v>
      </c>
      <c r="D196" s="182" t="s">
        <v>266</v>
      </c>
      <c r="E196" s="183" t="s">
        <v>2170</v>
      </c>
      <c r="F196" s="184" t="s">
        <v>2161</v>
      </c>
      <c r="G196" s="185" t="s">
        <v>317</v>
      </c>
      <c r="H196" s="186">
        <v>110.16</v>
      </c>
      <c r="I196" s="187"/>
      <c r="J196" s="188">
        <f>ROUND(I196*H196,2)</f>
        <v>0</v>
      </c>
      <c r="K196" s="184" t="s">
        <v>278</v>
      </c>
      <c r="L196" s="42"/>
      <c r="M196" s="189" t="s">
        <v>5</v>
      </c>
      <c r="N196" s="190" t="s">
        <v>48</v>
      </c>
      <c r="O196" s="43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AR196" s="25" t="s">
        <v>270</v>
      </c>
      <c r="AT196" s="25" t="s">
        <v>266</v>
      </c>
      <c r="AU196" s="25" t="s">
        <v>85</v>
      </c>
      <c r="AY196" s="25" t="s">
        <v>264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5" t="s">
        <v>24</v>
      </c>
      <c r="BK196" s="193">
        <f>ROUND(I196*H196,2)</f>
        <v>0</v>
      </c>
      <c r="BL196" s="25" t="s">
        <v>270</v>
      </c>
      <c r="BM196" s="25" t="s">
        <v>2171</v>
      </c>
    </row>
    <row r="197" spans="2:65" s="12" customFormat="1">
      <c r="B197" s="194"/>
      <c r="D197" s="195" t="s">
        <v>272</v>
      </c>
      <c r="E197" s="196" t="s">
        <v>5</v>
      </c>
      <c r="F197" s="197" t="s">
        <v>2172</v>
      </c>
      <c r="H197" s="196" t="s">
        <v>5</v>
      </c>
      <c r="I197" s="198"/>
      <c r="L197" s="194"/>
      <c r="M197" s="199"/>
      <c r="N197" s="200"/>
      <c r="O197" s="200"/>
      <c r="P197" s="200"/>
      <c r="Q197" s="200"/>
      <c r="R197" s="200"/>
      <c r="S197" s="200"/>
      <c r="T197" s="201"/>
      <c r="AT197" s="196" t="s">
        <v>272</v>
      </c>
      <c r="AU197" s="196" t="s">
        <v>85</v>
      </c>
      <c r="AV197" s="12" t="s">
        <v>24</v>
      </c>
      <c r="AW197" s="12" t="s">
        <v>41</v>
      </c>
      <c r="AX197" s="12" t="s">
        <v>77</v>
      </c>
      <c r="AY197" s="196" t="s">
        <v>264</v>
      </c>
    </row>
    <row r="198" spans="2:65" s="12" customFormat="1">
      <c r="B198" s="194"/>
      <c r="D198" s="195" t="s">
        <v>272</v>
      </c>
      <c r="E198" s="196" t="s">
        <v>5</v>
      </c>
      <c r="F198" s="197" t="s">
        <v>2164</v>
      </c>
      <c r="H198" s="196" t="s">
        <v>5</v>
      </c>
      <c r="I198" s="198"/>
      <c r="L198" s="194"/>
      <c r="M198" s="199"/>
      <c r="N198" s="200"/>
      <c r="O198" s="200"/>
      <c r="P198" s="200"/>
      <c r="Q198" s="200"/>
      <c r="R198" s="200"/>
      <c r="S198" s="200"/>
      <c r="T198" s="201"/>
      <c r="AT198" s="196" t="s">
        <v>272</v>
      </c>
      <c r="AU198" s="196" t="s">
        <v>85</v>
      </c>
      <c r="AV198" s="12" t="s">
        <v>24</v>
      </c>
      <c r="AW198" s="12" t="s">
        <v>41</v>
      </c>
      <c r="AX198" s="12" t="s">
        <v>77</v>
      </c>
      <c r="AY198" s="196" t="s">
        <v>264</v>
      </c>
    </row>
    <row r="199" spans="2:65" s="13" customFormat="1">
      <c r="B199" s="202"/>
      <c r="D199" s="195" t="s">
        <v>272</v>
      </c>
      <c r="E199" s="203" t="s">
        <v>5</v>
      </c>
      <c r="F199" s="204" t="s">
        <v>2173</v>
      </c>
      <c r="H199" s="205">
        <v>110.16</v>
      </c>
      <c r="I199" s="206"/>
      <c r="L199" s="202"/>
      <c r="M199" s="207"/>
      <c r="N199" s="208"/>
      <c r="O199" s="208"/>
      <c r="P199" s="208"/>
      <c r="Q199" s="208"/>
      <c r="R199" s="208"/>
      <c r="S199" s="208"/>
      <c r="T199" s="209"/>
      <c r="AT199" s="203" t="s">
        <v>272</v>
      </c>
      <c r="AU199" s="203" t="s">
        <v>85</v>
      </c>
      <c r="AV199" s="13" t="s">
        <v>85</v>
      </c>
      <c r="AW199" s="13" t="s">
        <v>41</v>
      </c>
      <c r="AX199" s="13" t="s">
        <v>24</v>
      </c>
      <c r="AY199" s="203" t="s">
        <v>264</v>
      </c>
    </row>
    <row r="200" spans="2:65" s="1" customFormat="1" ht="16.5" customHeight="1">
      <c r="B200" s="181"/>
      <c r="C200" s="182" t="s">
        <v>623</v>
      </c>
      <c r="D200" s="182" t="s">
        <v>266</v>
      </c>
      <c r="E200" s="183" t="s">
        <v>2174</v>
      </c>
      <c r="F200" s="184" t="s">
        <v>2175</v>
      </c>
      <c r="G200" s="185" t="s">
        <v>317</v>
      </c>
      <c r="H200" s="186">
        <v>28.015999999999998</v>
      </c>
      <c r="I200" s="187"/>
      <c r="J200" s="188">
        <f>ROUND(I200*H200,2)</f>
        <v>0</v>
      </c>
      <c r="K200" s="184" t="s">
        <v>278</v>
      </c>
      <c r="L200" s="42"/>
      <c r="M200" s="189" t="s">
        <v>5</v>
      </c>
      <c r="N200" s="190" t="s">
        <v>48</v>
      </c>
      <c r="O200" s="43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AR200" s="25" t="s">
        <v>270</v>
      </c>
      <c r="AT200" s="25" t="s">
        <v>266</v>
      </c>
      <c r="AU200" s="25" t="s">
        <v>85</v>
      </c>
      <c r="AY200" s="25" t="s">
        <v>264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5" t="s">
        <v>24</v>
      </c>
      <c r="BK200" s="193">
        <f>ROUND(I200*H200,2)</f>
        <v>0</v>
      </c>
      <c r="BL200" s="25" t="s">
        <v>270</v>
      </c>
      <c r="BM200" s="25" t="s">
        <v>2176</v>
      </c>
    </row>
    <row r="201" spans="2:65" s="1" customFormat="1" ht="25.5" customHeight="1">
      <c r="B201" s="181"/>
      <c r="C201" s="182" t="s">
        <v>627</v>
      </c>
      <c r="D201" s="182" t="s">
        <v>266</v>
      </c>
      <c r="E201" s="183" t="s">
        <v>2177</v>
      </c>
      <c r="F201" s="184" t="s">
        <v>2178</v>
      </c>
      <c r="G201" s="185" t="s">
        <v>317</v>
      </c>
      <c r="H201" s="186">
        <v>12.24</v>
      </c>
      <c r="I201" s="187"/>
      <c r="J201" s="188">
        <f>ROUND(I201*H201,2)</f>
        <v>0</v>
      </c>
      <c r="K201" s="184" t="s">
        <v>334</v>
      </c>
      <c r="L201" s="42"/>
      <c r="M201" s="189" t="s">
        <v>5</v>
      </c>
      <c r="N201" s="190" t="s">
        <v>48</v>
      </c>
      <c r="O201" s="43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AR201" s="25" t="s">
        <v>270</v>
      </c>
      <c r="AT201" s="25" t="s">
        <v>266</v>
      </c>
      <c r="AU201" s="25" t="s">
        <v>85</v>
      </c>
      <c r="AY201" s="25" t="s">
        <v>264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5" t="s">
        <v>24</v>
      </c>
      <c r="BK201" s="193">
        <f>ROUND(I201*H201,2)</f>
        <v>0</v>
      </c>
      <c r="BL201" s="25" t="s">
        <v>270</v>
      </c>
      <c r="BM201" s="25" t="s">
        <v>2179</v>
      </c>
    </row>
    <row r="202" spans="2:65" s="12" customFormat="1">
      <c r="B202" s="194"/>
      <c r="D202" s="195" t="s">
        <v>272</v>
      </c>
      <c r="E202" s="196" t="s">
        <v>5</v>
      </c>
      <c r="F202" s="197" t="s">
        <v>2180</v>
      </c>
      <c r="H202" s="196" t="s">
        <v>5</v>
      </c>
      <c r="I202" s="198"/>
      <c r="L202" s="194"/>
      <c r="M202" s="199"/>
      <c r="N202" s="200"/>
      <c r="O202" s="200"/>
      <c r="P202" s="200"/>
      <c r="Q202" s="200"/>
      <c r="R202" s="200"/>
      <c r="S202" s="200"/>
      <c r="T202" s="201"/>
      <c r="AT202" s="196" t="s">
        <v>272</v>
      </c>
      <c r="AU202" s="196" t="s">
        <v>85</v>
      </c>
      <c r="AV202" s="12" t="s">
        <v>24</v>
      </c>
      <c r="AW202" s="12" t="s">
        <v>41</v>
      </c>
      <c r="AX202" s="12" t="s">
        <v>77</v>
      </c>
      <c r="AY202" s="196" t="s">
        <v>264</v>
      </c>
    </row>
    <row r="203" spans="2:65" s="13" customFormat="1">
      <c r="B203" s="202"/>
      <c r="D203" s="195" t="s">
        <v>272</v>
      </c>
      <c r="E203" s="203" t="s">
        <v>5</v>
      </c>
      <c r="F203" s="204" t="s">
        <v>2169</v>
      </c>
      <c r="H203" s="205">
        <v>12.24</v>
      </c>
      <c r="I203" s="206"/>
      <c r="L203" s="202"/>
      <c r="M203" s="207"/>
      <c r="N203" s="208"/>
      <c r="O203" s="208"/>
      <c r="P203" s="208"/>
      <c r="Q203" s="208"/>
      <c r="R203" s="208"/>
      <c r="S203" s="208"/>
      <c r="T203" s="209"/>
      <c r="AT203" s="203" t="s">
        <v>272</v>
      </c>
      <c r="AU203" s="203" t="s">
        <v>85</v>
      </c>
      <c r="AV203" s="13" t="s">
        <v>85</v>
      </c>
      <c r="AW203" s="13" t="s">
        <v>41</v>
      </c>
      <c r="AX203" s="13" t="s">
        <v>24</v>
      </c>
      <c r="AY203" s="203" t="s">
        <v>264</v>
      </c>
    </row>
    <row r="204" spans="2:65" s="1" customFormat="1" ht="16.5" customHeight="1">
      <c r="B204" s="181"/>
      <c r="C204" s="182" t="s">
        <v>632</v>
      </c>
      <c r="D204" s="182" t="s">
        <v>266</v>
      </c>
      <c r="E204" s="183" t="s">
        <v>2181</v>
      </c>
      <c r="F204" s="184" t="s">
        <v>2182</v>
      </c>
      <c r="G204" s="185" t="s">
        <v>317</v>
      </c>
      <c r="H204" s="186">
        <v>15.776</v>
      </c>
      <c r="I204" s="187"/>
      <c r="J204" s="188">
        <f>ROUND(I204*H204,2)</f>
        <v>0</v>
      </c>
      <c r="K204" s="184" t="s">
        <v>278</v>
      </c>
      <c r="L204" s="42"/>
      <c r="M204" s="189" t="s">
        <v>5</v>
      </c>
      <c r="N204" s="190" t="s">
        <v>48</v>
      </c>
      <c r="O204" s="43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AR204" s="25" t="s">
        <v>270</v>
      </c>
      <c r="AT204" s="25" t="s">
        <v>266</v>
      </c>
      <c r="AU204" s="25" t="s">
        <v>85</v>
      </c>
      <c r="AY204" s="25" t="s">
        <v>264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5" t="s">
        <v>24</v>
      </c>
      <c r="BK204" s="193">
        <f>ROUND(I204*H204,2)</f>
        <v>0</v>
      </c>
      <c r="BL204" s="25" t="s">
        <v>270</v>
      </c>
      <c r="BM204" s="25" t="s">
        <v>2183</v>
      </c>
    </row>
    <row r="205" spans="2:65" s="13" customFormat="1">
      <c r="B205" s="202"/>
      <c r="D205" s="195" t="s">
        <v>272</v>
      </c>
      <c r="E205" s="203" t="s">
        <v>5</v>
      </c>
      <c r="F205" s="204" t="s">
        <v>2159</v>
      </c>
      <c r="H205" s="205">
        <v>15.776</v>
      </c>
      <c r="I205" s="206"/>
      <c r="L205" s="202"/>
      <c r="M205" s="207"/>
      <c r="N205" s="208"/>
      <c r="O205" s="208"/>
      <c r="P205" s="208"/>
      <c r="Q205" s="208"/>
      <c r="R205" s="208"/>
      <c r="S205" s="208"/>
      <c r="T205" s="209"/>
      <c r="AT205" s="203" t="s">
        <v>272</v>
      </c>
      <c r="AU205" s="203" t="s">
        <v>85</v>
      </c>
      <c r="AV205" s="13" t="s">
        <v>85</v>
      </c>
      <c r="AW205" s="13" t="s">
        <v>41</v>
      </c>
      <c r="AX205" s="13" t="s">
        <v>24</v>
      </c>
      <c r="AY205" s="203" t="s">
        <v>264</v>
      </c>
    </row>
    <row r="206" spans="2:65" s="11" customFormat="1" ht="37.35" customHeight="1">
      <c r="B206" s="168"/>
      <c r="D206" s="169" t="s">
        <v>76</v>
      </c>
      <c r="E206" s="170" t="s">
        <v>383</v>
      </c>
      <c r="F206" s="170" t="s">
        <v>384</v>
      </c>
      <c r="I206" s="171"/>
      <c r="J206" s="172">
        <f>BK206</f>
        <v>0</v>
      </c>
      <c r="L206" s="168"/>
      <c r="M206" s="173"/>
      <c r="N206" s="174"/>
      <c r="O206" s="174"/>
      <c r="P206" s="175">
        <f>P207</f>
        <v>0</v>
      </c>
      <c r="Q206" s="174"/>
      <c r="R206" s="175">
        <f>R207</f>
        <v>3.2000000000000003E-4</v>
      </c>
      <c r="S206" s="174"/>
      <c r="T206" s="176">
        <f>T207</f>
        <v>0</v>
      </c>
      <c r="AR206" s="169" t="s">
        <v>85</v>
      </c>
      <c r="AT206" s="177" t="s">
        <v>76</v>
      </c>
      <c r="AU206" s="177" t="s">
        <v>77</v>
      </c>
      <c r="AY206" s="169" t="s">
        <v>264</v>
      </c>
      <c r="BK206" s="178">
        <f>BK207</f>
        <v>0</v>
      </c>
    </row>
    <row r="207" spans="2:65" s="11" customFormat="1" ht="19.899999999999999" customHeight="1">
      <c r="B207" s="168"/>
      <c r="D207" s="169" t="s">
        <v>76</v>
      </c>
      <c r="E207" s="179" t="s">
        <v>1300</v>
      </c>
      <c r="F207" s="179" t="s">
        <v>1301</v>
      </c>
      <c r="I207" s="171"/>
      <c r="J207" s="180">
        <f>BK207</f>
        <v>0</v>
      </c>
      <c r="L207" s="168"/>
      <c r="M207" s="173"/>
      <c r="N207" s="174"/>
      <c r="O207" s="174"/>
      <c r="P207" s="175">
        <f>SUM(P208:P209)</f>
        <v>0</v>
      </c>
      <c r="Q207" s="174"/>
      <c r="R207" s="175">
        <f>SUM(R208:R209)</f>
        <v>3.2000000000000003E-4</v>
      </c>
      <c r="S207" s="174"/>
      <c r="T207" s="176">
        <f>SUM(T208:T209)</f>
        <v>0</v>
      </c>
      <c r="AR207" s="169" t="s">
        <v>85</v>
      </c>
      <c r="AT207" s="177" t="s">
        <v>76</v>
      </c>
      <c r="AU207" s="177" t="s">
        <v>24</v>
      </c>
      <c r="AY207" s="169" t="s">
        <v>264</v>
      </c>
      <c r="BK207" s="178">
        <f>SUM(BK208:BK209)</f>
        <v>0</v>
      </c>
    </row>
    <row r="208" spans="2:65" s="1" customFormat="1" ht="25.5" customHeight="1">
      <c r="B208" s="181"/>
      <c r="C208" s="182" t="s">
        <v>636</v>
      </c>
      <c r="D208" s="182" t="s">
        <v>266</v>
      </c>
      <c r="E208" s="183" t="s">
        <v>2184</v>
      </c>
      <c r="F208" s="184" t="s">
        <v>2185</v>
      </c>
      <c r="G208" s="185" t="s">
        <v>341</v>
      </c>
      <c r="H208" s="186">
        <v>16</v>
      </c>
      <c r="I208" s="187"/>
      <c r="J208" s="188">
        <f>ROUND(I208*H208,2)</f>
        <v>0</v>
      </c>
      <c r="K208" s="184" t="s">
        <v>278</v>
      </c>
      <c r="L208" s="42"/>
      <c r="M208" s="189" t="s">
        <v>5</v>
      </c>
      <c r="N208" s="190" t="s">
        <v>48</v>
      </c>
      <c r="O208" s="43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AR208" s="25" t="s">
        <v>372</v>
      </c>
      <c r="AT208" s="25" t="s">
        <v>266</v>
      </c>
      <c r="AU208" s="25" t="s">
        <v>85</v>
      </c>
      <c r="AY208" s="25" t="s">
        <v>264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5" t="s">
        <v>24</v>
      </c>
      <c r="BK208" s="193">
        <f>ROUND(I208*H208,2)</f>
        <v>0</v>
      </c>
      <c r="BL208" s="25" t="s">
        <v>372</v>
      </c>
      <c r="BM208" s="25" t="s">
        <v>2186</v>
      </c>
    </row>
    <row r="209" spans="2:65" s="1" customFormat="1" ht="16.5" customHeight="1">
      <c r="B209" s="181"/>
      <c r="C209" s="218" t="s">
        <v>640</v>
      </c>
      <c r="D209" s="218" t="s">
        <v>345</v>
      </c>
      <c r="E209" s="219" t="s">
        <v>2187</v>
      </c>
      <c r="F209" s="220" t="s">
        <v>2188</v>
      </c>
      <c r="G209" s="221" t="s">
        <v>341</v>
      </c>
      <c r="H209" s="222">
        <v>16</v>
      </c>
      <c r="I209" s="223"/>
      <c r="J209" s="224">
        <f>ROUND(I209*H209,2)</f>
        <v>0</v>
      </c>
      <c r="K209" s="220" t="s">
        <v>278</v>
      </c>
      <c r="L209" s="225"/>
      <c r="M209" s="226" t="s">
        <v>5</v>
      </c>
      <c r="N209" s="227" t="s">
        <v>48</v>
      </c>
      <c r="O209" s="43"/>
      <c r="P209" s="191">
        <f>O209*H209</f>
        <v>0</v>
      </c>
      <c r="Q209" s="191">
        <v>2.0000000000000002E-5</v>
      </c>
      <c r="R209" s="191">
        <f>Q209*H209</f>
        <v>3.2000000000000003E-4</v>
      </c>
      <c r="S209" s="191">
        <v>0</v>
      </c>
      <c r="T209" s="192">
        <f>S209*H209</f>
        <v>0</v>
      </c>
      <c r="AR209" s="25" t="s">
        <v>397</v>
      </c>
      <c r="AT209" s="25" t="s">
        <v>345</v>
      </c>
      <c r="AU209" s="25" t="s">
        <v>85</v>
      </c>
      <c r="AY209" s="25" t="s">
        <v>264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25" t="s">
        <v>24</v>
      </c>
      <c r="BK209" s="193">
        <f>ROUND(I209*H209,2)</f>
        <v>0</v>
      </c>
      <c r="BL209" s="25" t="s">
        <v>372</v>
      </c>
      <c r="BM209" s="25" t="s">
        <v>2189</v>
      </c>
    </row>
    <row r="210" spans="2:65" s="11" customFormat="1" ht="37.35" customHeight="1">
      <c r="B210" s="168"/>
      <c r="D210" s="169" t="s">
        <v>76</v>
      </c>
      <c r="E210" s="170" t="s">
        <v>345</v>
      </c>
      <c r="F210" s="170" t="s">
        <v>1389</v>
      </c>
      <c r="I210" s="171"/>
      <c r="J210" s="172">
        <f>BK210</f>
        <v>0</v>
      </c>
      <c r="L210" s="168"/>
      <c r="M210" s="173"/>
      <c r="N210" s="174"/>
      <c r="O210" s="174"/>
      <c r="P210" s="175">
        <f>P211+P224</f>
        <v>0</v>
      </c>
      <c r="Q210" s="174"/>
      <c r="R210" s="175">
        <f>R211+R224</f>
        <v>2.0093399999999999</v>
      </c>
      <c r="S210" s="174"/>
      <c r="T210" s="176">
        <f>T211+T224</f>
        <v>0</v>
      </c>
      <c r="AR210" s="169" t="s">
        <v>93</v>
      </c>
      <c r="AT210" s="177" t="s">
        <v>76</v>
      </c>
      <c r="AU210" s="177" t="s">
        <v>77</v>
      </c>
      <c r="AY210" s="169" t="s">
        <v>264</v>
      </c>
      <c r="BK210" s="178">
        <f>BK211+BK224</f>
        <v>0</v>
      </c>
    </row>
    <row r="211" spans="2:65" s="11" customFormat="1" ht="19.899999999999999" customHeight="1">
      <c r="B211" s="168"/>
      <c r="D211" s="169" t="s">
        <v>76</v>
      </c>
      <c r="E211" s="179" t="s">
        <v>1390</v>
      </c>
      <c r="F211" s="179" t="s">
        <v>1391</v>
      </c>
      <c r="I211" s="171"/>
      <c r="J211" s="180">
        <f>BK211</f>
        <v>0</v>
      </c>
      <c r="L211" s="168"/>
      <c r="M211" s="173"/>
      <c r="N211" s="174"/>
      <c r="O211" s="174"/>
      <c r="P211" s="175">
        <f>SUM(P212:P223)</f>
        <v>0</v>
      </c>
      <c r="Q211" s="174"/>
      <c r="R211" s="175">
        <f>SUM(R212:R223)</f>
        <v>0</v>
      </c>
      <c r="S211" s="174"/>
      <c r="T211" s="176">
        <f>SUM(T212:T223)</f>
        <v>0</v>
      </c>
      <c r="AR211" s="169" t="s">
        <v>93</v>
      </c>
      <c r="AT211" s="177" t="s">
        <v>76</v>
      </c>
      <c r="AU211" s="177" t="s">
        <v>24</v>
      </c>
      <c r="AY211" s="169" t="s">
        <v>264</v>
      </c>
      <c r="BK211" s="178">
        <f>SUM(BK212:BK223)</f>
        <v>0</v>
      </c>
    </row>
    <row r="212" spans="2:65" s="1" customFormat="1" ht="25.5" customHeight="1">
      <c r="B212" s="181"/>
      <c r="C212" s="182" t="s">
        <v>641</v>
      </c>
      <c r="D212" s="182" t="s">
        <v>266</v>
      </c>
      <c r="E212" s="183" t="s">
        <v>2190</v>
      </c>
      <c r="F212" s="184" t="s">
        <v>2191</v>
      </c>
      <c r="G212" s="185" t="s">
        <v>341</v>
      </c>
      <c r="H212" s="186">
        <v>1</v>
      </c>
      <c r="I212" s="187"/>
      <c r="J212" s="188">
        <f>ROUND(I212*H212,2)</f>
        <v>0</v>
      </c>
      <c r="K212" s="184" t="s">
        <v>309</v>
      </c>
      <c r="L212" s="42"/>
      <c r="M212" s="189" t="s">
        <v>5</v>
      </c>
      <c r="N212" s="190" t="s">
        <v>48</v>
      </c>
      <c r="O212" s="43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AR212" s="25" t="s">
        <v>372</v>
      </c>
      <c r="AT212" s="25" t="s">
        <v>266</v>
      </c>
      <c r="AU212" s="25" t="s">
        <v>85</v>
      </c>
      <c r="AY212" s="25" t="s">
        <v>264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5" t="s">
        <v>24</v>
      </c>
      <c r="BK212" s="193">
        <f>ROUND(I212*H212,2)</f>
        <v>0</v>
      </c>
      <c r="BL212" s="25" t="s">
        <v>372</v>
      </c>
      <c r="BM212" s="25" t="s">
        <v>2192</v>
      </c>
    </row>
    <row r="213" spans="2:65" s="1" customFormat="1" ht="16.5" customHeight="1">
      <c r="B213" s="181"/>
      <c r="C213" s="218" t="s">
        <v>645</v>
      </c>
      <c r="D213" s="218" t="s">
        <v>345</v>
      </c>
      <c r="E213" s="219" t="s">
        <v>2193</v>
      </c>
      <c r="F213" s="220" t="s">
        <v>2194</v>
      </c>
      <c r="G213" s="221" t="s">
        <v>341</v>
      </c>
      <c r="H213" s="222">
        <v>1</v>
      </c>
      <c r="I213" s="223"/>
      <c r="J213" s="224">
        <f>ROUND(I213*H213,2)</f>
        <v>0</v>
      </c>
      <c r="K213" s="220" t="s">
        <v>367</v>
      </c>
      <c r="L213" s="225"/>
      <c r="M213" s="226" t="s">
        <v>5</v>
      </c>
      <c r="N213" s="227" t="s">
        <v>48</v>
      </c>
      <c r="O213" s="43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AR213" s="25" t="s">
        <v>397</v>
      </c>
      <c r="AT213" s="25" t="s">
        <v>345</v>
      </c>
      <c r="AU213" s="25" t="s">
        <v>85</v>
      </c>
      <c r="AY213" s="25" t="s">
        <v>264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25" t="s">
        <v>24</v>
      </c>
      <c r="BK213" s="193">
        <f>ROUND(I213*H213,2)</f>
        <v>0</v>
      </c>
      <c r="BL213" s="25" t="s">
        <v>372</v>
      </c>
      <c r="BM213" s="25" t="s">
        <v>2195</v>
      </c>
    </row>
    <row r="214" spans="2:65" s="1" customFormat="1" ht="27">
      <c r="B214" s="42"/>
      <c r="D214" s="195" t="s">
        <v>369</v>
      </c>
      <c r="F214" s="228" t="s">
        <v>2196</v>
      </c>
      <c r="I214" s="229"/>
      <c r="L214" s="42"/>
      <c r="M214" s="230"/>
      <c r="N214" s="43"/>
      <c r="O214" s="43"/>
      <c r="P214" s="43"/>
      <c r="Q214" s="43"/>
      <c r="R214" s="43"/>
      <c r="S214" s="43"/>
      <c r="T214" s="71"/>
      <c r="AT214" s="25" t="s">
        <v>369</v>
      </c>
      <c r="AU214" s="25" t="s">
        <v>85</v>
      </c>
    </row>
    <row r="215" spans="2:65" s="1" customFormat="1" ht="25.5" customHeight="1">
      <c r="B215" s="181"/>
      <c r="C215" s="182" t="s">
        <v>647</v>
      </c>
      <c r="D215" s="182" t="s">
        <v>266</v>
      </c>
      <c r="E215" s="183" t="s">
        <v>2197</v>
      </c>
      <c r="F215" s="184" t="s">
        <v>2198</v>
      </c>
      <c r="G215" s="185" t="s">
        <v>2010</v>
      </c>
      <c r="H215" s="186">
        <v>1</v>
      </c>
      <c r="I215" s="187"/>
      <c r="J215" s="188">
        <f>ROUND(I215*H215,2)</f>
        <v>0</v>
      </c>
      <c r="K215" s="184" t="s">
        <v>309</v>
      </c>
      <c r="L215" s="42"/>
      <c r="M215" s="189" t="s">
        <v>5</v>
      </c>
      <c r="N215" s="190" t="s">
        <v>48</v>
      </c>
      <c r="O215" s="43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AR215" s="25" t="s">
        <v>372</v>
      </c>
      <c r="AT215" s="25" t="s">
        <v>266</v>
      </c>
      <c r="AU215" s="25" t="s">
        <v>85</v>
      </c>
      <c r="AY215" s="25" t="s">
        <v>264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25" t="s">
        <v>24</v>
      </c>
      <c r="BK215" s="193">
        <f>ROUND(I215*H215,2)</f>
        <v>0</v>
      </c>
      <c r="BL215" s="25" t="s">
        <v>372</v>
      </c>
      <c r="BM215" s="25" t="s">
        <v>2199</v>
      </c>
    </row>
    <row r="216" spans="2:65" s="1" customFormat="1" ht="25.5" customHeight="1">
      <c r="B216" s="181"/>
      <c r="C216" s="182" t="s">
        <v>651</v>
      </c>
      <c r="D216" s="182" t="s">
        <v>266</v>
      </c>
      <c r="E216" s="183" t="s">
        <v>2200</v>
      </c>
      <c r="F216" s="184" t="s">
        <v>2201</v>
      </c>
      <c r="G216" s="185" t="s">
        <v>341</v>
      </c>
      <c r="H216" s="186">
        <v>1</v>
      </c>
      <c r="I216" s="187"/>
      <c r="J216" s="188">
        <f>ROUND(I216*H216,2)</f>
        <v>0</v>
      </c>
      <c r="K216" s="184" t="s">
        <v>309</v>
      </c>
      <c r="L216" s="42"/>
      <c r="M216" s="189" t="s">
        <v>5</v>
      </c>
      <c r="N216" s="190" t="s">
        <v>48</v>
      </c>
      <c r="O216" s="43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AR216" s="25" t="s">
        <v>372</v>
      </c>
      <c r="AT216" s="25" t="s">
        <v>266</v>
      </c>
      <c r="AU216" s="25" t="s">
        <v>85</v>
      </c>
      <c r="AY216" s="25" t="s">
        <v>264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5" t="s">
        <v>24</v>
      </c>
      <c r="BK216" s="193">
        <f>ROUND(I216*H216,2)</f>
        <v>0</v>
      </c>
      <c r="BL216" s="25" t="s">
        <v>372</v>
      </c>
      <c r="BM216" s="25" t="s">
        <v>2202</v>
      </c>
    </row>
    <row r="217" spans="2:65" s="1" customFormat="1" ht="27">
      <c r="B217" s="42"/>
      <c r="D217" s="195" t="s">
        <v>369</v>
      </c>
      <c r="F217" s="228" t="s">
        <v>2203</v>
      </c>
      <c r="I217" s="229"/>
      <c r="L217" s="42"/>
      <c r="M217" s="230"/>
      <c r="N217" s="43"/>
      <c r="O217" s="43"/>
      <c r="P217" s="43"/>
      <c r="Q217" s="43"/>
      <c r="R217" s="43"/>
      <c r="S217" s="43"/>
      <c r="T217" s="71"/>
      <c r="AT217" s="25" t="s">
        <v>369</v>
      </c>
      <c r="AU217" s="25" t="s">
        <v>85</v>
      </c>
    </row>
    <row r="218" spans="2:65" s="1" customFormat="1" ht="38.25" customHeight="1">
      <c r="B218" s="181"/>
      <c r="C218" s="182" t="s">
        <v>397</v>
      </c>
      <c r="D218" s="182" t="s">
        <v>266</v>
      </c>
      <c r="E218" s="183" t="s">
        <v>2204</v>
      </c>
      <c r="F218" s="184" t="s">
        <v>2205</v>
      </c>
      <c r="G218" s="185" t="s">
        <v>341</v>
      </c>
      <c r="H218" s="186">
        <v>1</v>
      </c>
      <c r="I218" s="187"/>
      <c r="J218" s="188">
        <f>ROUND(I218*H218,2)</f>
        <v>0</v>
      </c>
      <c r="K218" s="184" t="s">
        <v>278</v>
      </c>
      <c r="L218" s="42"/>
      <c r="M218" s="189" t="s">
        <v>5</v>
      </c>
      <c r="N218" s="190" t="s">
        <v>48</v>
      </c>
      <c r="O218" s="43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AR218" s="25" t="s">
        <v>972</v>
      </c>
      <c r="AT218" s="25" t="s">
        <v>266</v>
      </c>
      <c r="AU218" s="25" t="s">
        <v>85</v>
      </c>
      <c r="AY218" s="25" t="s">
        <v>264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5" t="s">
        <v>24</v>
      </c>
      <c r="BK218" s="193">
        <f>ROUND(I218*H218,2)</f>
        <v>0</v>
      </c>
      <c r="BL218" s="25" t="s">
        <v>972</v>
      </c>
      <c r="BM218" s="25" t="s">
        <v>2206</v>
      </c>
    </row>
    <row r="219" spans="2:65" s="1" customFormat="1" ht="25.5" customHeight="1">
      <c r="B219" s="181"/>
      <c r="C219" s="182" t="s">
        <v>810</v>
      </c>
      <c r="D219" s="182" t="s">
        <v>266</v>
      </c>
      <c r="E219" s="183" t="s">
        <v>2207</v>
      </c>
      <c r="F219" s="184" t="s">
        <v>2208</v>
      </c>
      <c r="G219" s="185" t="s">
        <v>308</v>
      </c>
      <c r="H219" s="186">
        <v>218</v>
      </c>
      <c r="I219" s="187"/>
      <c r="J219" s="188">
        <f>ROUND(I219*H219,2)</f>
        <v>0</v>
      </c>
      <c r="K219" s="184" t="s">
        <v>278</v>
      </c>
      <c r="L219" s="42"/>
      <c r="M219" s="189" t="s">
        <v>5</v>
      </c>
      <c r="N219" s="190" t="s">
        <v>48</v>
      </c>
      <c r="O219" s="43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AR219" s="25" t="s">
        <v>972</v>
      </c>
      <c r="AT219" s="25" t="s">
        <v>266</v>
      </c>
      <c r="AU219" s="25" t="s">
        <v>85</v>
      </c>
      <c r="AY219" s="25" t="s">
        <v>264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25" t="s">
        <v>24</v>
      </c>
      <c r="BK219" s="193">
        <f>ROUND(I219*H219,2)</f>
        <v>0</v>
      </c>
      <c r="BL219" s="25" t="s">
        <v>972</v>
      </c>
      <c r="BM219" s="25" t="s">
        <v>2209</v>
      </c>
    </row>
    <row r="220" spans="2:65" s="12" customFormat="1" ht="27">
      <c r="B220" s="194"/>
      <c r="D220" s="195" t="s">
        <v>272</v>
      </c>
      <c r="E220" s="196" t="s">
        <v>5</v>
      </c>
      <c r="F220" s="197" t="s">
        <v>2210</v>
      </c>
      <c r="H220" s="196" t="s">
        <v>5</v>
      </c>
      <c r="I220" s="198"/>
      <c r="L220" s="194"/>
      <c r="M220" s="199"/>
      <c r="N220" s="200"/>
      <c r="O220" s="200"/>
      <c r="P220" s="200"/>
      <c r="Q220" s="200"/>
      <c r="R220" s="200"/>
      <c r="S220" s="200"/>
      <c r="T220" s="201"/>
      <c r="AT220" s="196" t="s">
        <v>272</v>
      </c>
      <c r="AU220" s="196" t="s">
        <v>85</v>
      </c>
      <c r="AV220" s="12" t="s">
        <v>24</v>
      </c>
      <c r="AW220" s="12" t="s">
        <v>41</v>
      </c>
      <c r="AX220" s="12" t="s">
        <v>77</v>
      </c>
      <c r="AY220" s="196" t="s">
        <v>264</v>
      </c>
    </row>
    <row r="221" spans="2:65" s="13" customFormat="1">
      <c r="B221" s="202"/>
      <c r="D221" s="195" t="s">
        <v>272</v>
      </c>
      <c r="E221" s="203" t="s">
        <v>5</v>
      </c>
      <c r="F221" s="204" t="s">
        <v>2211</v>
      </c>
      <c r="H221" s="205">
        <v>218</v>
      </c>
      <c r="I221" s="206"/>
      <c r="L221" s="202"/>
      <c r="M221" s="207"/>
      <c r="N221" s="208"/>
      <c r="O221" s="208"/>
      <c r="P221" s="208"/>
      <c r="Q221" s="208"/>
      <c r="R221" s="208"/>
      <c r="S221" s="208"/>
      <c r="T221" s="209"/>
      <c r="AT221" s="203" t="s">
        <v>272</v>
      </c>
      <c r="AU221" s="203" t="s">
        <v>85</v>
      </c>
      <c r="AV221" s="13" t="s">
        <v>85</v>
      </c>
      <c r="AW221" s="13" t="s">
        <v>41</v>
      </c>
      <c r="AX221" s="13" t="s">
        <v>24</v>
      </c>
      <c r="AY221" s="203" t="s">
        <v>264</v>
      </c>
    </row>
    <row r="222" spans="2:65" s="1" customFormat="1" ht="25.5" customHeight="1">
      <c r="B222" s="181"/>
      <c r="C222" s="218" t="s">
        <v>814</v>
      </c>
      <c r="D222" s="218" t="s">
        <v>345</v>
      </c>
      <c r="E222" s="219" t="s">
        <v>2212</v>
      </c>
      <c r="F222" s="220" t="s">
        <v>2213</v>
      </c>
      <c r="G222" s="221" t="s">
        <v>345</v>
      </c>
      <c r="H222" s="222">
        <v>220.18</v>
      </c>
      <c r="I222" s="223"/>
      <c r="J222" s="224">
        <f>ROUND(I222*H222,2)</f>
        <v>0</v>
      </c>
      <c r="K222" s="220" t="s">
        <v>1317</v>
      </c>
      <c r="L222" s="225"/>
      <c r="M222" s="226" t="s">
        <v>5</v>
      </c>
      <c r="N222" s="227" t="s">
        <v>48</v>
      </c>
      <c r="O222" s="43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AR222" s="25" t="s">
        <v>1503</v>
      </c>
      <c r="AT222" s="25" t="s">
        <v>345</v>
      </c>
      <c r="AU222" s="25" t="s">
        <v>85</v>
      </c>
      <c r="AY222" s="25" t="s">
        <v>264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5" t="s">
        <v>24</v>
      </c>
      <c r="BK222" s="193">
        <f>ROUND(I222*H222,2)</f>
        <v>0</v>
      </c>
      <c r="BL222" s="25" t="s">
        <v>972</v>
      </c>
      <c r="BM222" s="25" t="s">
        <v>2214</v>
      </c>
    </row>
    <row r="223" spans="2:65" s="13" customFormat="1">
      <c r="B223" s="202"/>
      <c r="D223" s="195" t="s">
        <v>272</v>
      </c>
      <c r="F223" s="204" t="s">
        <v>2215</v>
      </c>
      <c r="H223" s="205">
        <v>220.18</v>
      </c>
      <c r="I223" s="206"/>
      <c r="L223" s="202"/>
      <c r="M223" s="207"/>
      <c r="N223" s="208"/>
      <c r="O223" s="208"/>
      <c r="P223" s="208"/>
      <c r="Q223" s="208"/>
      <c r="R223" s="208"/>
      <c r="S223" s="208"/>
      <c r="T223" s="209"/>
      <c r="AT223" s="203" t="s">
        <v>272</v>
      </c>
      <c r="AU223" s="203" t="s">
        <v>85</v>
      </c>
      <c r="AV223" s="13" t="s">
        <v>85</v>
      </c>
      <c r="AW223" s="13" t="s">
        <v>6</v>
      </c>
      <c r="AX223" s="13" t="s">
        <v>24</v>
      </c>
      <c r="AY223" s="203" t="s">
        <v>264</v>
      </c>
    </row>
    <row r="224" spans="2:65" s="11" customFormat="1" ht="29.85" customHeight="1">
      <c r="B224" s="168"/>
      <c r="D224" s="169" t="s">
        <v>76</v>
      </c>
      <c r="E224" s="179" t="s">
        <v>1542</v>
      </c>
      <c r="F224" s="179" t="s">
        <v>1543</v>
      </c>
      <c r="I224" s="171"/>
      <c r="J224" s="180">
        <f>BK224</f>
        <v>0</v>
      </c>
      <c r="L224" s="168"/>
      <c r="M224" s="173"/>
      <c r="N224" s="174"/>
      <c r="O224" s="174"/>
      <c r="P224" s="175">
        <f>SUM(P225:P229)</f>
        <v>0</v>
      </c>
      <c r="Q224" s="174"/>
      <c r="R224" s="175">
        <f>SUM(R225:R229)</f>
        <v>2.0093399999999999</v>
      </c>
      <c r="S224" s="174"/>
      <c r="T224" s="176">
        <f>SUM(T225:T229)</f>
        <v>0</v>
      </c>
      <c r="AR224" s="169" t="s">
        <v>93</v>
      </c>
      <c r="AT224" s="177" t="s">
        <v>76</v>
      </c>
      <c r="AU224" s="177" t="s">
        <v>24</v>
      </c>
      <c r="AY224" s="169" t="s">
        <v>264</v>
      </c>
      <c r="BK224" s="178">
        <f>SUM(BK225:BK229)</f>
        <v>0</v>
      </c>
    </row>
    <row r="225" spans="2:65" s="1" customFormat="1" ht="25.5" customHeight="1">
      <c r="B225" s="181"/>
      <c r="C225" s="182" t="s">
        <v>819</v>
      </c>
      <c r="D225" s="182" t="s">
        <v>266</v>
      </c>
      <c r="E225" s="183" t="s">
        <v>2216</v>
      </c>
      <c r="F225" s="184" t="s">
        <v>2217</v>
      </c>
      <c r="G225" s="185" t="s">
        <v>2218</v>
      </c>
      <c r="H225" s="186">
        <v>0.218</v>
      </c>
      <c r="I225" s="187"/>
      <c r="J225" s="188">
        <f>ROUND(I225*H225,2)</f>
        <v>0</v>
      </c>
      <c r="K225" s="184" t="s">
        <v>278</v>
      </c>
      <c r="L225" s="42"/>
      <c r="M225" s="189" t="s">
        <v>5</v>
      </c>
      <c r="N225" s="190" t="s">
        <v>48</v>
      </c>
      <c r="O225" s="43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AR225" s="25" t="s">
        <v>972</v>
      </c>
      <c r="AT225" s="25" t="s">
        <v>266</v>
      </c>
      <c r="AU225" s="25" t="s">
        <v>85</v>
      </c>
      <c r="AY225" s="25" t="s">
        <v>264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5" t="s">
        <v>24</v>
      </c>
      <c r="BK225" s="193">
        <f>ROUND(I225*H225,2)</f>
        <v>0</v>
      </c>
      <c r="BL225" s="25" t="s">
        <v>972</v>
      </c>
      <c r="BM225" s="25" t="s">
        <v>2219</v>
      </c>
    </row>
    <row r="226" spans="2:65" s="1" customFormat="1" ht="51" customHeight="1">
      <c r="B226" s="181"/>
      <c r="C226" s="182" t="s">
        <v>823</v>
      </c>
      <c r="D226" s="182" t="s">
        <v>266</v>
      </c>
      <c r="E226" s="183" t="s">
        <v>2220</v>
      </c>
      <c r="F226" s="184" t="s">
        <v>2221</v>
      </c>
      <c r="G226" s="185" t="s">
        <v>341</v>
      </c>
      <c r="H226" s="186">
        <v>1</v>
      </c>
      <c r="I226" s="187"/>
      <c r="J226" s="188">
        <f>ROUND(I226*H226,2)</f>
        <v>0</v>
      </c>
      <c r="K226" s="184" t="s">
        <v>309</v>
      </c>
      <c r="L226" s="42"/>
      <c r="M226" s="189" t="s">
        <v>5</v>
      </c>
      <c r="N226" s="190" t="s">
        <v>48</v>
      </c>
      <c r="O226" s="43"/>
      <c r="P226" s="191">
        <f>O226*H226</f>
        <v>0</v>
      </c>
      <c r="Q226" s="191">
        <v>1.9897199999999999</v>
      </c>
      <c r="R226" s="191">
        <f>Q226*H226</f>
        <v>1.9897199999999999</v>
      </c>
      <c r="S226" s="191">
        <v>0</v>
      </c>
      <c r="T226" s="192">
        <f>S226*H226</f>
        <v>0</v>
      </c>
      <c r="AR226" s="25" t="s">
        <v>972</v>
      </c>
      <c r="AT226" s="25" t="s">
        <v>266</v>
      </c>
      <c r="AU226" s="25" t="s">
        <v>85</v>
      </c>
      <c r="AY226" s="25" t="s">
        <v>264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5" t="s">
        <v>24</v>
      </c>
      <c r="BK226" s="193">
        <f>ROUND(I226*H226,2)</f>
        <v>0</v>
      </c>
      <c r="BL226" s="25" t="s">
        <v>972</v>
      </c>
      <c r="BM226" s="25" t="s">
        <v>2222</v>
      </c>
    </row>
    <row r="227" spans="2:65" s="1" customFormat="1" ht="38.25" customHeight="1">
      <c r="B227" s="181"/>
      <c r="C227" s="182" t="s">
        <v>829</v>
      </c>
      <c r="D227" s="182" t="s">
        <v>266</v>
      </c>
      <c r="E227" s="183" t="s">
        <v>2223</v>
      </c>
      <c r="F227" s="184" t="s">
        <v>2224</v>
      </c>
      <c r="G227" s="185" t="s">
        <v>308</v>
      </c>
      <c r="H227" s="186">
        <v>218</v>
      </c>
      <c r="I227" s="187"/>
      <c r="J227" s="188">
        <f>ROUND(I227*H227,2)</f>
        <v>0</v>
      </c>
      <c r="K227" s="184" t="s">
        <v>278</v>
      </c>
      <c r="L227" s="42"/>
      <c r="M227" s="189" t="s">
        <v>5</v>
      </c>
      <c r="N227" s="190" t="s">
        <v>48</v>
      </c>
      <c r="O227" s="43"/>
      <c r="P227" s="191">
        <f>O227*H227</f>
        <v>0</v>
      </c>
      <c r="Q227" s="191">
        <v>9.0000000000000006E-5</v>
      </c>
      <c r="R227" s="191">
        <f>Q227*H227</f>
        <v>1.9620000000000002E-2</v>
      </c>
      <c r="S227" s="191">
        <v>0</v>
      </c>
      <c r="T227" s="192">
        <f>S227*H227</f>
        <v>0</v>
      </c>
      <c r="AR227" s="25" t="s">
        <v>972</v>
      </c>
      <c r="AT227" s="25" t="s">
        <v>266</v>
      </c>
      <c r="AU227" s="25" t="s">
        <v>85</v>
      </c>
      <c r="AY227" s="25" t="s">
        <v>264</v>
      </c>
      <c r="BE227" s="193">
        <f>IF(N227="základní",J227,0)</f>
        <v>0</v>
      </c>
      <c r="BF227" s="193">
        <f>IF(N227="snížená",J227,0)</f>
        <v>0</v>
      </c>
      <c r="BG227" s="193">
        <f>IF(N227="zákl. přenesená",J227,0)</f>
        <v>0</v>
      </c>
      <c r="BH227" s="193">
        <f>IF(N227="sníž. přenesená",J227,0)</f>
        <v>0</v>
      </c>
      <c r="BI227" s="193">
        <f>IF(N227="nulová",J227,0)</f>
        <v>0</v>
      </c>
      <c r="BJ227" s="25" t="s">
        <v>24</v>
      </c>
      <c r="BK227" s="193">
        <f>ROUND(I227*H227,2)</f>
        <v>0</v>
      </c>
      <c r="BL227" s="25" t="s">
        <v>972</v>
      </c>
      <c r="BM227" s="25" t="s">
        <v>2225</v>
      </c>
    </row>
    <row r="228" spans="2:65" s="12" customFormat="1">
      <c r="B228" s="194"/>
      <c r="D228" s="195" t="s">
        <v>272</v>
      </c>
      <c r="E228" s="196" t="s">
        <v>5</v>
      </c>
      <c r="F228" s="197" t="s">
        <v>2226</v>
      </c>
      <c r="H228" s="196" t="s">
        <v>5</v>
      </c>
      <c r="I228" s="198"/>
      <c r="L228" s="194"/>
      <c r="M228" s="199"/>
      <c r="N228" s="200"/>
      <c r="O228" s="200"/>
      <c r="P228" s="200"/>
      <c r="Q228" s="200"/>
      <c r="R228" s="200"/>
      <c r="S228" s="200"/>
      <c r="T228" s="201"/>
      <c r="AT228" s="196" t="s">
        <v>272</v>
      </c>
      <c r="AU228" s="196" t="s">
        <v>85</v>
      </c>
      <c r="AV228" s="12" t="s">
        <v>24</v>
      </c>
      <c r="AW228" s="12" t="s">
        <v>41</v>
      </c>
      <c r="AX228" s="12" t="s">
        <v>77</v>
      </c>
      <c r="AY228" s="196" t="s">
        <v>264</v>
      </c>
    </row>
    <row r="229" spans="2:65" s="13" customFormat="1">
      <c r="B229" s="202"/>
      <c r="D229" s="195" t="s">
        <v>272</v>
      </c>
      <c r="E229" s="203" t="s">
        <v>5</v>
      </c>
      <c r="F229" s="204" t="s">
        <v>2211</v>
      </c>
      <c r="H229" s="205">
        <v>218</v>
      </c>
      <c r="I229" s="206"/>
      <c r="L229" s="202"/>
      <c r="M229" s="207"/>
      <c r="N229" s="208"/>
      <c r="O229" s="208"/>
      <c r="P229" s="208"/>
      <c r="Q229" s="208"/>
      <c r="R229" s="208"/>
      <c r="S229" s="208"/>
      <c r="T229" s="209"/>
      <c r="AT229" s="203" t="s">
        <v>272</v>
      </c>
      <c r="AU229" s="203" t="s">
        <v>85</v>
      </c>
      <c r="AV229" s="13" t="s">
        <v>85</v>
      </c>
      <c r="AW229" s="13" t="s">
        <v>41</v>
      </c>
      <c r="AX229" s="13" t="s">
        <v>24</v>
      </c>
      <c r="AY229" s="203" t="s">
        <v>264</v>
      </c>
    </row>
    <row r="230" spans="2:65" s="11" customFormat="1" ht="37.35" customHeight="1">
      <c r="B230" s="168"/>
      <c r="D230" s="169" t="s">
        <v>76</v>
      </c>
      <c r="E230" s="170" t="s">
        <v>2227</v>
      </c>
      <c r="F230" s="170" t="s">
        <v>2228</v>
      </c>
      <c r="I230" s="171"/>
      <c r="J230" s="172">
        <f>BK230</f>
        <v>0</v>
      </c>
      <c r="L230" s="168"/>
      <c r="M230" s="173"/>
      <c r="N230" s="174"/>
      <c r="O230" s="174"/>
      <c r="P230" s="175">
        <f>P231</f>
        <v>0</v>
      </c>
      <c r="Q230" s="174"/>
      <c r="R230" s="175">
        <f>R231</f>
        <v>0</v>
      </c>
      <c r="S230" s="174"/>
      <c r="T230" s="176">
        <f>T231</f>
        <v>0</v>
      </c>
      <c r="AR230" s="169" t="s">
        <v>270</v>
      </c>
      <c r="AT230" s="177" t="s">
        <v>76</v>
      </c>
      <c r="AU230" s="177" t="s">
        <v>77</v>
      </c>
      <c r="AY230" s="169" t="s">
        <v>264</v>
      </c>
      <c r="BK230" s="178">
        <f>BK231</f>
        <v>0</v>
      </c>
    </row>
    <row r="231" spans="2:65" s="11" customFormat="1" ht="19.899999999999999" customHeight="1">
      <c r="B231" s="168"/>
      <c r="D231" s="169" t="s">
        <v>76</v>
      </c>
      <c r="E231" s="179" t="s">
        <v>2229</v>
      </c>
      <c r="F231" s="179" t="s">
        <v>2228</v>
      </c>
      <c r="I231" s="171"/>
      <c r="J231" s="180">
        <f>BK231</f>
        <v>0</v>
      </c>
      <c r="L231" s="168"/>
      <c r="M231" s="173"/>
      <c r="N231" s="174"/>
      <c r="O231" s="174"/>
      <c r="P231" s="175">
        <f>SUM(P232:P235)</f>
        <v>0</v>
      </c>
      <c r="Q231" s="174"/>
      <c r="R231" s="175">
        <f>SUM(R232:R235)</f>
        <v>0</v>
      </c>
      <c r="S231" s="174"/>
      <c r="T231" s="176">
        <f>SUM(T232:T235)</f>
        <v>0</v>
      </c>
      <c r="AR231" s="169" t="s">
        <v>270</v>
      </c>
      <c r="AT231" s="177" t="s">
        <v>76</v>
      </c>
      <c r="AU231" s="177" t="s">
        <v>24</v>
      </c>
      <c r="AY231" s="169" t="s">
        <v>264</v>
      </c>
      <c r="BK231" s="178">
        <f>SUM(BK232:BK235)</f>
        <v>0</v>
      </c>
    </row>
    <row r="232" spans="2:65" s="1" customFormat="1" ht="16.5" customHeight="1">
      <c r="B232" s="181"/>
      <c r="C232" s="182" t="s">
        <v>834</v>
      </c>
      <c r="D232" s="182" t="s">
        <v>266</v>
      </c>
      <c r="E232" s="183" t="s">
        <v>2230</v>
      </c>
      <c r="F232" s="184" t="s">
        <v>2231</v>
      </c>
      <c r="G232" s="185" t="s">
        <v>308</v>
      </c>
      <c r="H232" s="186">
        <v>218</v>
      </c>
      <c r="I232" s="187"/>
      <c r="J232" s="188">
        <f>ROUND(I232*H232,2)</f>
        <v>0</v>
      </c>
      <c r="K232" s="184" t="s">
        <v>309</v>
      </c>
      <c r="L232" s="42"/>
      <c r="M232" s="189" t="s">
        <v>5</v>
      </c>
      <c r="N232" s="190" t="s">
        <v>48</v>
      </c>
      <c r="O232" s="43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AR232" s="25" t="s">
        <v>2232</v>
      </c>
      <c r="AT232" s="25" t="s">
        <v>266</v>
      </c>
      <c r="AU232" s="25" t="s">
        <v>85</v>
      </c>
      <c r="AY232" s="25" t="s">
        <v>264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5" t="s">
        <v>24</v>
      </c>
      <c r="BK232" s="193">
        <f>ROUND(I232*H232,2)</f>
        <v>0</v>
      </c>
      <c r="BL232" s="25" t="s">
        <v>2232</v>
      </c>
      <c r="BM232" s="25" t="s">
        <v>2233</v>
      </c>
    </row>
    <row r="233" spans="2:65" s="1" customFormat="1" ht="27">
      <c r="B233" s="42"/>
      <c r="D233" s="195" t="s">
        <v>369</v>
      </c>
      <c r="F233" s="228" t="s">
        <v>2234</v>
      </c>
      <c r="I233" s="229"/>
      <c r="L233" s="42"/>
      <c r="M233" s="230"/>
      <c r="N233" s="43"/>
      <c r="O233" s="43"/>
      <c r="P233" s="43"/>
      <c r="Q233" s="43"/>
      <c r="R233" s="43"/>
      <c r="S233" s="43"/>
      <c r="T233" s="71"/>
      <c r="AT233" s="25" t="s">
        <v>369</v>
      </c>
      <c r="AU233" s="25" t="s">
        <v>85</v>
      </c>
    </row>
    <row r="234" spans="2:65" s="12" customFormat="1">
      <c r="B234" s="194"/>
      <c r="D234" s="195" t="s">
        <v>272</v>
      </c>
      <c r="E234" s="196" t="s">
        <v>5</v>
      </c>
      <c r="F234" s="197" t="s">
        <v>2235</v>
      </c>
      <c r="H234" s="196" t="s">
        <v>5</v>
      </c>
      <c r="I234" s="198"/>
      <c r="L234" s="194"/>
      <c r="M234" s="199"/>
      <c r="N234" s="200"/>
      <c r="O234" s="200"/>
      <c r="P234" s="200"/>
      <c r="Q234" s="200"/>
      <c r="R234" s="200"/>
      <c r="S234" s="200"/>
      <c r="T234" s="201"/>
      <c r="AT234" s="196" t="s">
        <v>272</v>
      </c>
      <c r="AU234" s="196" t="s">
        <v>85</v>
      </c>
      <c r="AV234" s="12" t="s">
        <v>24</v>
      </c>
      <c r="AW234" s="12" t="s">
        <v>41</v>
      </c>
      <c r="AX234" s="12" t="s">
        <v>77</v>
      </c>
      <c r="AY234" s="196" t="s">
        <v>264</v>
      </c>
    </row>
    <row r="235" spans="2:65" s="13" customFormat="1">
      <c r="B235" s="202"/>
      <c r="D235" s="195" t="s">
        <v>272</v>
      </c>
      <c r="E235" s="203" t="s">
        <v>5</v>
      </c>
      <c r="F235" s="204" t="s">
        <v>2211</v>
      </c>
      <c r="H235" s="205">
        <v>218</v>
      </c>
      <c r="I235" s="206"/>
      <c r="L235" s="202"/>
      <c r="M235" s="248"/>
      <c r="N235" s="249"/>
      <c r="O235" s="249"/>
      <c r="P235" s="249"/>
      <c r="Q235" s="249"/>
      <c r="R235" s="249"/>
      <c r="S235" s="249"/>
      <c r="T235" s="250"/>
      <c r="AT235" s="203" t="s">
        <v>272</v>
      </c>
      <c r="AU235" s="203" t="s">
        <v>85</v>
      </c>
      <c r="AV235" s="13" t="s">
        <v>85</v>
      </c>
      <c r="AW235" s="13" t="s">
        <v>41</v>
      </c>
      <c r="AX235" s="13" t="s">
        <v>24</v>
      </c>
      <c r="AY235" s="203" t="s">
        <v>264</v>
      </c>
    </row>
    <row r="236" spans="2:65" s="1" customFormat="1" ht="6.95" customHeight="1">
      <c r="B236" s="57"/>
      <c r="C236" s="58"/>
      <c r="D236" s="58"/>
      <c r="E236" s="58"/>
      <c r="F236" s="58"/>
      <c r="G236" s="58"/>
      <c r="H236" s="58"/>
      <c r="I236" s="135"/>
      <c r="J236" s="58"/>
      <c r="K236" s="58"/>
      <c r="L236" s="42"/>
    </row>
  </sheetData>
  <autoFilter ref="C97:K235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4:H84"/>
    <mergeCell ref="E88:H88"/>
    <mergeCell ref="E86:H86"/>
    <mergeCell ref="E90:H90"/>
    <mergeCell ref="J59:J60"/>
  </mergeCells>
  <hyperlinks>
    <hyperlink ref="F1:G1" location="C2" display="1) Krycí list soupisu"/>
    <hyperlink ref="G1:H1" location="C62" display="2) Rekapitulace"/>
    <hyperlink ref="J1" location="C97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66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137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228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2063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2236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134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ROUND(J95,2)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ROUND(SUM(BE95:BE165), 2)</f>
        <v>0</v>
      </c>
      <c r="G34" s="43"/>
      <c r="H34" s="43"/>
      <c r="I34" s="127">
        <v>0.21</v>
      </c>
      <c r="J34" s="126">
        <f>ROUND(ROUND((SUM(BE95:BE165)),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ROUND(SUM(BF95:BF165), 2)</f>
        <v>0</v>
      </c>
      <c r="G35" s="43"/>
      <c r="H35" s="43"/>
      <c r="I35" s="127">
        <v>0.15</v>
      </c>
      <c r="J35" s="126">
        <f>ROUND(ROUND((SUM(BF95:BF165)),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ROUND(SUM(BG95:BG165),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ROUND(SUM(BH95:BH165),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ROUND(SUM(BI95:BI165),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228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2063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1082 - Přípojka NN - Obnova povrchů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J95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J96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J97</f>
        <v>0</v>
      </c>
      <c r="K66" s="156"/>
    </row>
    <row r="67" spans="2:12" s="9" customFormat="1" ht="19.899999999999999" customHeight="1">
      <c r="B67" s="150"/>
      <c r="C67" s="151"/>
      <c r="D67" s="152" t="s">
        <v>1553</v>
      </c>
      <c r="E67" s="153"/>
      <c r="F67" s="153"/>
      <c r="G67" s="153"/>
      <c r="H67" s="153"/>
      <c r="I67" s="154"/>
      <c r="J67" s="155">
        <f>J102</f>
        <v>0</v>
      </c>
      <c r="K67" s="156"/>
    </row>
    <row r="68" spans="2:12" s="9" customFormat="1" ht="19.899999999999999" customHeight="1">
      <c r="B68" s="150"/>
      <c r="C68" s="151"/>
      <c r="D68" s="152" t="s">
        <v>2017</v>
      </c>
      <c r="E68" s="153"/>
      <c r="F68" s="153"/>
      <c r="G68" s="153"/>
      <c r="H68" s="153"/>
      <c r="I68" s="154"/>
      <c r="J68" s="155">
        <f>J127</f>
        <v>0</v>
      </c>
      <c r="K68" s="156"/>
    </row>
    <row r="69" spans="2:12" s="9" customFormat="1" ht="19.899999999999999" customHeight="1">
      <c r="B69" s="150"/>
      <c r="C69" s="151"/>
      <c r="D69" s="152" t="s">
        <v>245</v>
      </c>
      <c r="E69" s="153"/>
      <c r="F69" s="153"/>
      <c r="G69" s="153"/>
      <c r="H69" s="153"/>
      <c r="I69" s="154"/>
      <c r="J69" s="155">
        <f>J158</f>
        <v>0</v>
      </c>
      <c r="K69" s="156"/>
    </row>
    <row r="70" spans="2:12" s="8" customFormat="1" ht="24.95" customHeight="1">
      <c r="B70" s="143"/>
      <c r="C70" s="144"/>
      <c r="D70" s="145" t="s">
        <v>2066</v>
      </c>
      <c r="E70" s="146"/>
      <c r="F70" s="146"/>
      <c r="G70" s="146"/>
      <c r="H70" s="146"/>
      <c r="I70" s="147"/>
      <c r="J70" s="148">
        <f>J160</f>
        <v>0</v>
      </c>
      <c r="K70" s="149"/>
    </row>
    <row r="71" spans="2:12" s="9" customFormat="1" ht="19.899999999999999" customHeight="1">
      <c r="B71" s="150"/>
      <c r="C71" s="151"/>
      <c r="D71" s="152" t="s">
        <v>2067</v>
      </c>
      <c r="E71" s="153"/>
      <c r="F71" s="153"/>
      <c r="G71" s="153"/>
      <c r="H71" s="153"/>
      <c r="I71" s="154"/>
      <c r="J71" s="155">
        <f>J161</f>
        <v>0</v>
      </c>
      <c r="K71" s="156"/>
    </row>
    <row r="72" spans="2:12" s="1" customFormat="1" ht="21.75" customHeight="1">
      <c r="B72" s="42"/>
      <c r="C72" s="43"/>
      <c r="D72" s="43"/>
      <c r="E72" s="43"/>
      <c r="F72" s="43"/>
      <c r="G72" s="43"/>
      <c r="H72" s="43"/>
      <c r="I72" s="114"/>
      <c r="J72" s="43"/>
      <c r="K72" s="46"/>
    </row>
    <row r="73" spans="2:12" s="1" customFormat="1" ht="6.95" customHeight="1">
      <c r="B73" s="57"/>
      <c r="C73" s="58"/>
      <c r="D73" s="58"/>
      <c r="E73" s="58"/>
      <c r="F73" s="58"/>
      <c r="G73" s="58"/>
      <c r="H73" s="58"/>
      <c r="I73" s="135"/>
      <c r="J73" s="58"/>
      <c r="K73" s="59"/>
    </row>
    <row r="77" spans="2:12" s="1" customFormat="1" ht="6.95" customHeight="1">
      <c r="B77" s="60"/>
      <c r="C77" s="61"/>
      <c r="D77" s="61"/>
      <c r="E77" s="61"/>
      <c r="F77" s="61"/>
      <c r="G77" s="61"/>
      <c r="H77" s="61"/>
      <c r="I77" s="136"/>
      <c r="J77" s="61"/>
      <c r="K77" s="61"/>
      <c r="L77" s="42"/>
    </row>
    <row r="78" spans="2:12" s="1" customFormat="1" ht="36.950000000000003" customHeight="1">
      <c r="B78" s="42"/>
      <c r="C78" s="62" t="s">
        <v>248</v>
      </c>
      <c r="L78" s="42"/>
    </row>
    <row r="79" spans="2:12" s="1" customFormat="1" ht="6.95" customHeight="1">
      <c r="B79" s="42"/>
      <c r="L79" s="42"/>
    </row>
    <row r="80" spans="2:12" s="1" customFormat="1" ht="14.45" customHeight="1">
      <c r="B80" s="42"/>
      <c r="C80" s="64" t="s">
        <v>19</v>
      </c>
      <c r="L80" s="42"/>
    </row>
    <row r="81" spans="2:63" s="1" customFormat="1" ht="16.5" customHeight="1">
      <c r="B81" s="42"/>
      <c r="E81" s="374" t="str">
        <f>E7</f>
        <v>Tehov - Odkanalizování a čištění vod</v>
      </c>
      <c r="F81" s="375"/>
      <c r="G81" s="375"/>
      <c r="H81" s="375"/>
      <c r="L81" s="42"/>
    </row>
    <row r="82" spans="2:63" ht="15">
      <c r="B82" s="29"/>
      <c r="C82" s="64" t="s">
        <v>227</v>
      </c>
      <c r="L82" s="29"/>
    </row>
    <row r="83" spans="2:63" ht="16.5" customHeight="1">
      <c r="B83" s="29"/>
      <c r="E83" s="374" t="s">
        <v>228</v>
      </c>
      <c r="F83" s="337"/>
      <c r="G83" s="337"/>
      <c r="H83" s="337"/>
      <c r="L83" s="29"/>
    </row>
    <row r="84" spans="2:63" ht="15">
      <c r="B84" s="29"/>
      <c r="C84" s="64" t="s">
        <v>229</v>
      </c>
      <c r="L84" s="29"/>
    </row>
    <row r="85" spans="2:63" s="1" customFormat="1" ht="16.5" customHeight="1">
      <c r="B85" s="42"/>
      <c r="E85" s="376" t="s">
        <v>2063</v>
      </c>
      <c r="F85" s="377"/>
      <c r="G85" s="377"/>
      <c r="H85" s="377"/>
      <c r="L85" s="42"/>
    </row>
    <row r="86" spans="2:63" s="1" customFormat="1" ht="14.45" customHeight="1">
      <c r="B86" s="42"/>
      <c r="C86" s="64" t="s">
        <v>231</v>
      </c>
      <c r="L86" s="42"/>
    </row>
    <row r="87" spans="2:63" s="1" customFormat="1" ht="17.25" customHeight="1">
      <c r="B87" s="42"/>
      <c r="E87" s="349" t="str">
        <f>E13</f>
        <v>1082 - Přípojka NN - Obnova povrchů</v>
      </c>
      <c r="F87" s="377"/>
      <c r="G87" s="377"/>
      <c r="H87" s="377"/>
      <c r="L87" s="42"/>
    </row>
    <row r="88" spans="2:63" s="1" customFormat="1" ht="6.95" customHeight="1">
      <c r="B88" s="42"/>
      <c r="L88" s="42"/>
    </row>
    <row r="89" spans="2:63" s="1" customFormat="1" ht="18" customHeight="1">
      <c r="B89" s="42"/>
      <c r="C89" s="64" t="s">
        <v>25</v>
      </c>
      <c r="F89" s="157" t="str">
        <f>F16</f>
        <v>Tehov</v>
      </c>
      <c r="I89" s="158" t="s">
        <v>27</v>
      </c>
      <c r="J89" s="68" t="str">
        <f>IF(J16="","",J16)</f>
        <v>1.6.2017</v>
      </c>
      <c r="L89" s="42"/>
    </row>
    <row r="90" spans="2:63" s="1" customFormat="1" ht="6.95" customHeight="1">
      <c r="B90" s="42"/>
      <c r="L90" s="42"/>
    </row>
    <row r="91" spans="2:63" s="1" customFormat="1" ht="15">
      <c r="B91" s="42"/>
      <c r="C91" s="64" t="s">
        <v>31</v>
      </c>
      <c r="F91" s="157" t="str">
        <f>E19</f>
        <v>Obec Tehov</v>
      </c>
      <c r="I91" s="158" t="s">
        <v>38</v>
      </c>
      <c r="J91" s="157" t="str">
        <f>E25</f>
        <v>Ing. Pavel Douša</v>
      </c>
      <c r="L91" s="42"/>
    </row>
    <row r="92" spans="2:63" s="1" customFormat="1" ht="14.45" customHeight="1">
      <c r="B92" s="42"/>
      <c r="C92" s="64" t="s">
        <v>36</v>
      </c>
      <c r="F92" s="157" t="str">
        <f>IF(E22="","",E22)</f>
        <v/>
      </c>
      <c r="L92" s="42"/>
    </row>
    <row r="93" spans="2:63" s="1" customFormat="1" ht="10.35" customHeight="1">
      <c r="B93" s="42"/>
      <c r="L93" s="42"/>
    </row>
    <row r="94" spans="2:63" s="10" customFormat="1" ht="29.25" customHeight="1">
      <c r="B94" s="159"/>
      <c r="C94" s="160" t="s">
        <v>249</v>
      </c>
      <c r="D94" s="161" t="s">
        <v>62</v>
      </c>
      <c r="E94" s="161" t="s">
        <v>58</v>
      </c>
      <c r="F94" s="161" t="s">
        <v>250</v>
      </c>
      <c r="G94" s="161" t="s">
        <v>251</v>
      </c>
      <c r="H94" s="161" t="s">
        <v>252</v>
      </c>
      <c r="I94" s="162" t="s">
        <v>253</v>
      </c>
      <c r="J94" s="161" t="s">
        <v>236</v>
      </c>
      <c r="K94" s="163" t="s">
        <v>254</v>
      </c>
      <c r="L94" s="159"/>
      <c r="M94" s="74" t="s">
        <v>255</v>
      </c>
      <c r="N94" s="75" t="s">
        <v>47</v>
      </c>
      <c r="O94" s="75" t="s">
        <v>256</v>
      </c>
      <c r="P94" s="75" t="s">
        <v>257</v>
      </c>
      <c r="Q94" s="75" t="s">
        <v>258</v>
      </c>
      <c r="R94" s="75" t="s">
        <v>259</v>
      </c>
      <c r="S94" s="75" t="s">
        <v>260</v>
      </c>
      <c r="T94" s="76" t="s">
        <v>261</v>
      </c>
    </row>
    <row r="95" spans="2:63" s="1" customFormat="1" ht="29.25" customHeight="1">
      <c r="B95" s="42"/>
      <c r="C95" s="78" t="s">
        <v>237</v>
      </c>
      <c r="J95" s="164">
        <f>BK95</f>
        <v>0</v>
      </c>
      <c r="L95" s="42"/>
      <c r="M95" s="77"/>
      <c r="N95" s="69"/>
      <c r="O95" s="69"/>
      <c r="P95" s="165">
        <f>P96+P160</f>
        <v>0</v>
      </c>
      <c r="Q95" s="69"/>
      <c r="R95" s="165">
        <f>R96+R160</f>
        <v>25.925511999999994</v>
      </c>
      <c r="S95" s="69"/>
      <c r="T95" s="166">
        <f>T96+T160</f>
        <v>0</v>
      </c>
      <c r="AT95" s="25" t="s">
        <v>76</v>
      </c>
      <c r="AU95" s="25" t="s">
        <v>238</v>
      </c>
      <c r="BK95" s="167">
        <f>BK96+BK160</f>
        <v>0</v>
      </c>
    </row>
    <row r="96" spans="2:63" s="11" customFormat="1" ht="37.35" customHeight="1">
      <c r="B96" s="168"/>
      <c r="D96" s="169" t="s">
        <v>76</v>
      </c>
      <c r="E96" s="170" t="s">
        <v>262</v>
      </c>
      <c r="F96" s="170" t="s">
        <v>263</v>
      </c>
      <c r="I96" s="171"/>
      <c r="J96" s="172">
        <f>BK96</f>
        <v>0</v>
      </c>
      <c r="L96" s="168"/>
      <c r="M96" s="173"/>
      <c r="N96" s="174"/>
      <c r="O96" s="174"/>
      <c r="P96" s="175">
        <f>P97+P102+P127+P158</f>
        <v>0</v>
      </c>
      <c r="Q96" s="174"/>
      <c r="R96" s="175">
        <f>R97+R102+R127+R158</f>
        <v>25.925511999999994</v>
      </c>
      <c r="S96" s="174"/>
      <c r="T96" s="176">
        <f>T97+T102+T127+T158</f>
        <v>0</v>
      </c>
      <c r="AR96" s="169" t="s">
        <v>24</v>
      </c>
      <c r="AT96" s="177" t="s">
        <v>76</v>
      </c>
      <c r="AU96" s="177" t="s">
        <v>77</v>
      </c>
      <c r="AY96" s="169" t="s">
        <v>264</v>
      </c>
      <c r="BK96" s="178">
        <f>BK97+BK102+BK127+BK158</f>
        <v>0</v>
      </c>
    </row>
    <row r="97" spans="2:65" s="11" customFormat="1" ht="19.899999999999999" customHeight="1">
      <c r="B97" s="168"/>
      <c r="D97" s="169" t="s">
        <v>76</v>
      </c>
      <c r="E97" s="179" t="s">
        <v>24</v>
      </c>
      <c r="F97" s="179" t="s">
        <v>1558</v>
      </c>
      <c r="I97" s="171"/>
      <c r="J97" s="180">
        <f>BK97</f>
        <v>0</v>
      </c>
      <c r="L97" s="168"/>
      <c r="M97" s="173"/>
      <c r="N97" s="174"/>
      <c r="O97" s="174"/>
      <c r="P97" s="175">
        <f>SUM(P98:P101)</f>
        <v>0</v>
      </c>
      <c r="Q97" s="174"/>
      <c r="R97" s="175">
        <f>SUM(R98:R101)</f>
        <v>0</v>
      </c>
      <c r="S97" s="174"/>
      <c r="T97" s="176">
        <f>SUM(T98:T101)</f>
        <v>0</v>
      </c>
      <c r="AR97" s="169" t="s">
        <v>24</v>
      </c>
      <c r="AT97" s="177" t="s">
        <v>76</v>
      </c>
      <c r="AU97" s="177" t="s">
        <v>24</v>
      </c>
      <c r="AY97" s="169" t="s">
        <v>264</v>
      </c>
      <c r="BK97" s="178">
        <f>SUM(BK98:BK101)</f>
        <v>0</v>
      </c>
    </row>
    <row r="98" spans="2:65" s="1" customFormat="1" ht="16.5" customHeight="1">
      <c r="B98" s="181"/>
      <c r="C98" s="182" t="s">
        <v>24</v>
      </c>
      <c r="D98" s="182" t="s">
        <v>266</v>
      </c>
      <c r="E98" s="183" t="s">
        <v>2019</v>
      </c>
      <c r="F98" s="184" t="s">
        <v>2020</v>
      </c>
      <c r="G98" s="185" t="s">
        <v>293</v>
      </c>
      <c r="H98" s="186">
        <v>27.2</v>
      </c>
      <c r="I98" s="187"/>
      <c r="J98" s="188">
        <f>ROUND(I98*H98,2)</f>
        <v>0</v>
      </c>
      <c r="K98" s="184" t="s">
        <v>278</v>
      </c>
      <c r="L98" s="42"/>
      <c r="M98" s="189" t="s">
        <v>5</v>
      </c>
      <c r="N98" s="190" t="s">
        <v>48</v>
      </c>
      <c r="O98" s="43"/>
      <c r="P98" s="191">
        <f>O98*H98</f>
        <v>0</v>
      </c>
      <c r="Q98" s="191">
        <v>0</v>
      </c>
      <c r="R98" s="191">
        <f>Q98*H98</f>
        <v>0</v>
      </c>
      <c r="S98" s="191">
        <v>0</v>
      </c>
      <c r="T98" s="192">
        <f>S98*H98</f>
        <v>0</v>
      </c>
      <c r="AR98" s="25" t="s">
        <v>270</v>
      </c>
      <c r="AT98" s="25" t="s">
        <v>266</v>
      </c>
      <c r="AU98" s="25" t="s">
        <v>85</v>
      </c>
      <c r="AY98" s="25" t="s">
        <v>264</v>
      </c>
      <c r="BE98" s="193">
        <f>IF(N98="základní",J98,0)</f>
        <v>0</v>
      </c>
      <c r="BF98" s="193">
        <f>IF(N98="snížená",J98,0)</f>
        <v>0</v>
      </c>
      <c r="BG98" s="193">
        <f>IF(N98="zákl. přenesená",J98,0)</f>
        <v>0</v>
      </c>
      <c r="BH98" s="193">
        <f>IF(N98="sníž. přenesená",J98,0)</f>
        <v>0</v>
      </c>
      <c r="BI98" s="193">
        <f>IF(N98="nulová",J98,0)</f>
        <v>0</v>
      </c>
      <c r="BJ98" s="25" t="s">
        <v>24</v>
      </c>
      <c r="BK98" s="193">
        <f>ROUND(I98*H98,2)</f>
        <v>0</v>
      </c>
      <c r="BL98" s="25" t="s">
        <v>270</v>
      </c>
      <c r="BM98" s="25" t="s">
        <v>2147</v>
      </c>
    </row>
    <row r="99" spans="2:65" s="12" customFormat="1">
      <c r="B99" s="194"/>
      <c r="D99" s="195" t="s">
        <v>272</v>
      </c>
      <c r="E99" s="196" t="s">
        <v>5</v>
      </c>
      <c r="F99" s="197" t="s">
        <v>2148</v>
      </c>
      <c r="H99" s="196" t="s">
        <v>5</v>
      </c>
      <c r="I99" s="198"/>
      <c r="L99" s="194"/>
      <c r="M99" s="199"/>
      <c r="N99" s="200"/>
      <c r="O99" s="200"/>
      <c r="P99" s="200"/>
      <c r="Q99" s="200"/>
      <c r="R99" s="200"/>
      <c r="S99" s="200"/>
      <c r="T99" s="201"/>
      <c r="AT99" s="196" t="s">
        <v>272</v>
      </c>
      <c r="AU99" s="196" t="s">
        <v>85</v>
      </c>
      <c r="AV99" s="12" t="s">
        <v>24</v>
      </c>
      <c r="AW99" s="12" t="s">
        <v>41</v>
      </c>
      <c r="AX99" s="12" t="s">
        <v>77</v>
      </c>
      <c r="AY99" s="196" t="s">
        <v>264</v>
      </c>
    </row>
    <row r="100" spans="2:65" s="12" customFormat="1">
      <c r="B100" s="194"/>
      <c r="D100" s="195" t="s">
        <v>272</v>
      </c>
      <c r="E100" s="196" t="s">
        <v>5</v>
      </c>
      <c r="F100" s="197" t="s">
        <v>2149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3" customFormat="1">
      <c r="B101" s="202"/>
      <c r="D101" s="195" t="s">
        <v>272</v>
      </c>
      <c r="E101" s="203" t="s">
        <v>5</v>
      </c>
      <c r="F101" s="204" t="s">
        <v>2150</v>
      </c>
      <c r="H101" s="205">
        <v>27.2</v>
      </c>
      <c r="I101" s="206"/>
      <c r="L101" s="202"/>
      <c r="M101" s="207"/>
      <c r="N101" s="208"/>
      <c r="O101" s="208"/>
      <c r="P101" s="208"/>
      <c r="Q101" s="208"/>
      <c r="R101" s="208"/>
      <c r="S101" s="208"/>
      <c r="T101" s="209"/>
      <c r="AT101" s="203" t="s">
        <v>272</v>
      </c>
      <c r="AU101" s="203" t="s">
        <v>85</v>
      </c>
      <c r="AV101" s="13" t="s">
        <v>85</v>
      </c>
      <c r="AW101" s="13" t="s">
        <v>41</v>
      </c>
      <c r="AX101" s="13" t="s">
        <v>24</v>
      </c>
      <c r="AY101" s="203" t="s">
        <v>264</v>
      </c>
    </row>
    <row r="102" spans="2:65" s="11" customFormat="1" ht="29.85" customHeight="1">
      <c r="B102" s="168"/>
      <c r="D102" s="169" t="s">
        <v>76</v>
      </c>
      <c r="E102" s="179" t="s">
        <v>387</v>
      </c>
      <c r="F102" s="179" t="s">
        <v>1746</v>
      </c>
      <c r="I102" s="171"/>
      <c r="J102" s="180">
        <f>BK102</f>
        <v>0</v>
      </c>
      <c r="L102" s="168"/>
      <c r="M102" s="173"/>
      <c r="N102" s="174"/>
      <c r="O102" s="174"/>
      <c r="P102" s="175">
        <f>SUM(P103:P126)</f>
        <v>0</v>
      </c>
      <c r="Q102" s="174"/>
      <c r="R102" s="175">
        <f>SUM(R103:R126)</f>
        <v>2.2800000000000003E-3</v>
      </c>
      <c r="S102" s="174"/>
      <c r="T102" s="176">
        <f>SUM(T103:T126)</f>
        <v>0</v>
      </c>
      <c r="AR102" s="169" t="s">
        <v>24</v>
      </c>
      <c r="AT102" s="177" t="s">
        <v>76</v>
      </c>
      <c r="AU102" s="177" t="s">
        <v>24</v>
      </c>
      <c r="AY102" s="169" t="s">
        <v>264</v>
      </c>
      <c r="BK102" s="178">
        <f>SUM(BK103:BK126)</f>
        <v>0</v>
      </c>
    </row>
    <row r="103" spans="2:65" s="1" customFormat="1" ht="38.25" customHeight="1">
      <c r="B103" s="181"/>
      <c r="C103" s="182" t="s">
        <v>85</v>
      </c>
      <c r="D103" s="182" t="s">
        <v>266</v>
      </c>
      <c r="E103" s="183" t="s">
        <v>2237</v>
      </c>
      <c r="F103" s="184" t="s">
        <v>2238</v>
      </c>
      <c r="G103" s="185" t="s">
        <v>293</v>
      </c>
      <c r="H103" s="186">
        <v>60</v>
      </c>
      <c r="I103" s="187"/>
      <c r="J103" s="188">
        <f>ROUND(I103*H103,2)</f>
        <v>0</v>
      </c>
      <c r="K103" s="184" t="s">
        <v>278</v>
      </c>
      <c r="L103" s="42"/>
      <c r="M103" s="189" t="s">
        <v>5</v>
      </c>
      <c r="N103" s="190" t="s">
        <v>48</v>
      </c>
      <c r="O103" s="43"/>
      <c r="P103" s="191">
        <f>O103*H103</f>
        <v>0</v>
      </c>
      <c r="Q103" s="191">
        <v>0</v>
      </c>
      <c r="R103" s="191">
        <f>Q103*H103</f>
        <v>0</v>
      </c>
      <c r="S103" s="191">
        <v>0</v>
      </c>
      <c r="T103" s="192">
        <f>S103*H103</f>
        <v>0</v>
      </c>
      <c r="AR103" s="25" t="s">
        <v>270</v>
      </c>
      <c r="AT103" s="25" t="s">
        <v>266</v>
      </c>
      <c r="AU103" s="25" t="s">
        <v>85</v>
      </c>
      <c r="AY103" s="25" t="s">
        <v>264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5" t="s">
        <v>24</v>
      </c>
      <c r="BK103" s="193">
        <f>ROUND(I103*H103,2)</f>
        <v>0</v>
      </c>
      <c r="BL103" s="25" t="s">
        <v>270</v>
      </c>
      <c r="BM103" s="25" t="s">
        <v>2239</v>
      </c>
    </row>
    <row r="104" spans="2:65" s="12" customFormat="1" ht="27">
      <c r="B104" s="194"/>
      <c r="D104" s="195" t="s">
        <v>272</v>
      </c>
      <c r="E104" s="196" t="s">
        <v>5</v>
      </c>
      <c r="F104" s="197" t="s">
        <v>2240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2241</v>
      </c>
      <c r="H105" s="205">
        <v>60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24</v>
      </c>
      <c r="AY105" s="203" t="s">
        <v>264</v>
      </c>
    </row>
    <row r="106" spans="2:65" s="1" customFormat="1" ht="25.5" customHeight="1">
      <c r="B106" s="181"/>
      <c r="C106" s="182" t="s">
        <v>93</v>
      </c>
      <c r="D106" s="182" t="s">
        <v>266</v>
      </c>
      <c r="E106" s="183" t="s">
        <v>1758</v>
      </c>
      <c r="F106" s="184" t="s">
        <v>1759</v>
      </c>
      <c r="G106" s="185" t="s">
        <v>293</v>
      </c>
      <c r="H106" s="186">
        <v>60</v>
      </c>
      <c r="I106" s="187"/>
      <c r="J106" s="188">
        <f>ROUND(I106*H106,2)</f>
        <v>0</v>
      </c>
      <c r="K106" s="184" t="s">
        <v>278</v>
      </c>
      <c r="L106" s="42"/>
      <c r="M106" s="189" t="s">
        <v>5</v>
      </c>
      <c r="N106" s="190" t="s">
        <v>48</v>
      </c>
      <c r="O106" s="43"/>
      <c r="P106" s="191">
        <f>O106*H106</f>
        <v>0</v>
      </c>
      <c r="Q106" s="191">
        <v>0</v>
      </c>
      <c r="R106" s="191">
        <f>Q106*H106</f>
        <v>0</v>
      </c>
      <c r="S106" s="191">
        <v>0</v>
      </c>
      <c r="T106" s="192">
        <f>S106*H106</f>
        <v>0</v>
      </c>
      <c r="AR106" s="25" t="s">
        <v>270</v>
      </c>
      <c r="AT106" s="25" t="s">
        <v>266</v>
      </c>
      <c r="AU106" s="25" t="s">
        <v>85</v>
      </c>
      <c r="AY106" s="25" t="s">
        <v>264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5" t="s">
        <v>24</v>
      </c>
      <c r="BK106" s="193">
        <f>ROUND(I106*H106,2)</f>
        <v>0</v>
      </c>
      <c r="BL106" s="25" t="s">
        <v>270</v>
      </c>
      <c r="BM106" s="25" t="s">
        <v>2242</v>
      </c>
    </row>
    <row r="107" spans="2:65" s="12" customFormat="1">
      <c r="B107" s="194"/>
      <c r="D107" s="195" t="s">
        <v>272</v>
      </c>
      <c r="E107" s="196" t="s">
        <v>5</v>
      </c>
      <c r="F107" s="197" t="s">
        <v>2243</v>
      </c>
      <c r="H107" s="196" t="s">
        <v>5</v>
      </c>
      <c r="I107" s="198"/>
      <c r="L107" s="194"/>
      <c r="M107" s="199"/>
      <c r="N107" s="200"/>
      <c r="O107" s="200"/>
      <c r="P107" s="200"/>
      <c r="Q107" s="200"/>
      <c r="R107" s="200"/>
      <c r="S107" s="200"/>
      <c r="T107" s="201"/>
      <c r="AT107" s="196" t="s">
        <v>272</v>
      </c>
      <c r="AU107" s="196" t="s">
        <v>85</v>
      </c>
      <c r="AV107" s="12" t="s">
        <v>24</v>
      </c>
      <c r="AW107" s="12" t="s">
        <v>41</v>
      </c>
      <c r="AX107" s="12" t="s">
        <v>77</v>
      </c>
      <c r="AY107" s="196" t="s">
        <v>264</v>
      </c>
    </row>
    <row r="108" spans="2:65" s="13" customFormat="1">
      <c r="B108" s="202"/>
      <c r="D108" s="195" t="s">
        <v>272</v>
      </c>
      <c r="E108" s="203" t="s">
        <v>5</v>
      </c>
      <c r="F108" s="204" t="s">
        <v>2241</v>
      </c>
      <c r="H108" s="205">
        <v>60</v>
      </c>
      <c r="I108" s="206"/>
      <c r="L108" s="202"/>
      <c r="M108" s="207"/>
      <c r="N108" s="208"/>
      <c r="O108" s="208"/>
      <c r="P108" s="208"/>
      <c r="Q108" s="208"/>
      <c r="R108" s="208"/>
      <c r="S108" s="208"/>
      <c r="T108" s="209"/>
      <c r="AT108" s="203" t="s">
        <v>272</v>
      </c>
      <c r="AU108" s="203" t="s">
        <v>85</v>
      </c>
      <c r="AV108" s="13" t="s">
        <v>85</v>
      </c>
      <c r="AW108" s="13" t="s">
        <v>41</v>
      </c>
      <c r="AX108" s="13" t="s">
        <v>24</v>
      </c>
      <c r="AY108" s="203" t="s">
        <v>264</v>
      </c>
    </row>
    <row r="109" spans="2:65" s="1" customFormat="1" ht="16.5" customHeight="1">
      <c r="B109" s="181"/>
      <c r="C109" s="218" t="s">
        <v>270</v>
      </c>
      <c r="D109" s="218" t="s">
        <v>345</v>
      </c>
      <c r="E109" s="219" t="s">
        <v>1762</v>
      </c>
      <c r="F109" s="220" t="s">
        <v>1763</v>
      </c>
      <c r="G109" s="221" t="s">
        <v>396</v>
      </c>
      <c r="H109" s="222">
        <v>2.1</v>
      </c>
      <c r="I109" s="223"/>
      <c r="J109" s="224">
        <f>ROUND(I109*H109,2)</f>
        <v>0</v>
      </c>
      <c r="K109" s="220" t="s">
        <v>278</v>
      </c>
      <c r="L109" s="225"/>
      <c r="M109" s="226" t="s">
        <v>5</v>
      </c>
      <c r="N109" s="227" t="s">
        <v>48</v>
      </c>
      <c r="O109" s="43"/>
      <c r="P109" s="191">
        <f>O109*H109</f>
        <v>0</v>
      </c>
      <c r="Q109" s="191">
        <v>1E-3</v>
      </c>
      <c r="R109" s="191">
        <f>Q109*H109</f>
        <v>2.1000000000000003E-3</v>
      </c>
      <c r="S109" s="191">
        <v>0</v>
      </c>
      <c r="T109" s="192">
        <f>S109*H109</f>
        <v>0</v>
      </c>
      <c r="AR109" s="25" t="s">
        <v>322</v>
      </c>
      <c r="AT109" s="25" t="s">
        <v>345</v>
      </c>
      <c r="AU109" s="25" t="s">
        <v>85</v>
      </c>
      <c r="AY109" s="25" t="s">
        <v>264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5" t="s">
        <v>24</v>
      </c>
      <c r="BK109" s="193">
        <f>ROUND(I109*H109,2)</f>
        <v>0</v>
      </c>
      <c r="BL109" s="25" t="s">
        <v>270</v>
      </c>
      <c r="BM109" s="25" t="s">
        <v>2244</v>
      </c>
    </row>
    <row r="110" spans="2:65" s="1" customFormat="1" ht="27">
      <c r="B110" s="42"/>
      <c r="D110" s="195" t="s">
        <v>369</v>
      </c>
      <c r="F110" s="228" t="s">
        <v>1765</v>
      </c>
      <c r="I110" s="229"/>
      <c r="L110" s="42"/>
      <c r="M110" s="230"/>
      <c r="N110" s="43"/>
      <c r="O110" s="43"/>
      <c r="P110" s="43"/>
      <c r="Q110" s="43"/>
      <c r="R110" s="43"/>
      <c r="S110" s="43"/>
      <c r="T110" s="71"/>
      <c r="AT110" s="25" t="s">
        <v>369</v>
      </c>
      <c r="AU110" s="25" t="s">
        <v>85</v>
      </c>
    </row>
    <row r="111" spans="2:65" s="13" customFormat="1">
      <c r="B111" s="202"/>
      <c r="D111" s="195" t="s">
        <v>272</v>
      </c>
      <c r="F111" s="204" t="s">
        <v>2245</v>
      </c>
      <c r="H111" s="205">
        <v>2.1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6</v>
      </c>
      <c r="AX111" s="13" t="s">
        <v>24</v>
      </c>
      <c r="AY111" s="203" t="s">
        <v>264</v>
      </c>
    </row>
    <row r="112" spans="2:65" s="1" customFormat="1" ht="25.5" customHeight="1">
      <c r="B112" s="181"/>
      <c r="C112" s="182" t="s">
        <v>300</v>
      </c>
      <c r="D112" s="182" t="s">
        <v>266</v>
      </c>
      <c r="E112" s="183" t="s">
        <v>1752</v>
      </c>
      <c r="F112" s="184" t="s">
        <v>1753</v>
      </c>
      <c r="G112" s="185" t="s">
        <v>293</v>
      </c>
      <c r="H112" s="186">
        <v>60</v>
      </c>
      <c r="I112" s="187"/>
      <c r="J112" s="188">
        <f>ROUND(I112*H112,2)</f>
        <v>0</v>
      </c>
      <c r="K112" s="184" t="s">
        <v>278</v>
      </c>
      <c r="L112" s="42"/>
      <c r="M112" s="189" t="s">
        <v>5</v>
      </c>
      <c r="N112" s="190" t="s">
        <v>48</v>
      </c>
      <c r="O112" s="43"/>
      <c r="P112" s="191">
        <f>O112*H112</f>
        <v>0</v>
      </c>
      <c r="Q112" s="191">
        <v>0</v>
      </c>
      <c r="R112" s="191">
        <f>Q112*H112</f>
        <v>0</v>
      </c>
      <c r="S112" s="191">
        <v>0</v>
      </c>
      <c r="T112" s="192">
        <f>S112*H112</f>
        <v>0</v>
      </c>
      <c r="AR112" s="25" t="s">
        <v>270</v>
      </c>
      <c r="AT112" s="25" t="s">
        <v>266</v>
      </c>
      <c r="AU112" s="25" t="s">
        <v>85</v>
      </c>
      <c r="AY112" s="25" t="s">
        <v>264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5" t="s">
        <v>24</v>
      </c>
      <c r="BK112" s="193">
        <f>ROUND(I112*H112,2)</f>
        <v>0</v>
      </c>
      <c r="BL112" s="25" t="s">
        <v>270</v>
      </c>
      <c r="BM112" s="25" t="s">
        <v>2246</v>
      </c>
    </row>
    <row r="113" spans="2:65" s="12" customFormat="1">
      <c r="B113" s="194"/>
      <c r="D113" s="195" t="s">
        <v>272</v>
      </c>
      <c r="E113" s="196" t="s">
        <v>5</v>
      </c>
      <c r="F113" s="197" t="s">
        <v>2247</v>
      </c>
      <c r="H113" s="196" t="s">
        <v>5</v>
      </c>
      <c r="I113" s="198"/>
      <c r="L113" s="194"/>
      <c r="M113" s="199"/>
      <c r="N113" s="200"/>
      <c r="O113" s="200"/>
      <c r="P113" s="200"/>
      <c r="Q113" s="200"/>
      <c r="R113" s="200"/>
      <c r="S113" s="200"/>
      <c r="T113" s="201"/>
      <c r="AT113" s="196" t="s">
        <v>272</v>
      </c>
      <c r="AU113" s="196" t="s">
        <v>85</v>
      </c>
      <c r="AV113" s="12" t="s">
        <v>24</v>
      </c>
      <c r="AW113" s="12" t="s">
        <v>41</v>
      </c>
      <c r="AX113" s="12" t="s">
        <v>77</v>
      </c>
      <c r="AY113" s="196" t="s">
        <v>264</v>
      </c>
    </row>
    <row r="114" spans="2:65" s="12" customFormat="1">
      <c r="B114" s="194"/>
      <c r="D114" s="195" t="s">
        <v>272</v>
      </c>
      <c r="E114" s="196" t="s">
        <v>5</v>
      </c>
      <c r="F114" s="197" t="s">
        <v>2248</v>
      </c>
      <c r="H114" s="196" t="s">
        <v>5</v>
      </c>
      <c r="I114" s="198"/>
      <c r="L114" s="194"/>
      <c r="M114" s="199"/>
      <c r="N114" s="200"/>
      <c r="O114" s="200"/>
      <c r="P114" s="200"/>
      <c r="Q114" s="200"/>
      <c r="R114" s="200"/>
      <c r="S114" s="200"/>
      <c r="T114" s="201"/>
      <c r="AT114" s="196" t="s">
        <v>272</v>
      </c>
      <c r="AU114" s="196" t="s">
        <v>85</v>
      </c>
      <c r="AV114" s="12" t="s">
        <v>24</v>
      </c>
      <c r="AW114" s="12" t="s">
        <v>41</v>
      </c>
      <c r="AX114" s="12" t="s">
        <v>77</v>
      </c>
      <c r="AY114" s="196" t="s">
        <v>264</v>
      </c>
    </row>
    <row r="115" spans="2:65" s="13" customFormat="1">
      <c r="B115" s="202"/>
      <c r="D115" s="195" t="s">
        <v>272</v>
      </c>
      <c r="E115" s="203" t="s">
        <v>5</v>
      </c>
      <c r="F115" s="204" t="s">
        <v>2241</v>
      </c>
      <c r="H115" s="205">
        <v>60</v>
      </c>
      <c r="I115" s="206"/>
      <c r="L115" s="202"/>
      <c r="M115" s="207"/>
      <c r="N115" s="208"/>
      <c r="O115" s="208"/>
      <c r="P115" s="208"/>
      <c r="Q115" s="208"/>
      <c r="R115" s="208"/>
      <c r="S115" s="208"/>
      <c r="T115" s="209"/>
      <c r="AT115" s="203" t="s">
        <v>272</v>
      </c>
      <c r="AU115" s="203" t="s">
        <v>85</v>
      </c>
      <c r="AV115" s="13" t="s">
        <v>85</v>
      </c>
      <c r="AW115" s="13" t="s">
        <v>41</v>
      </c>
      <c r="AX115" s="13" t="s">
        <v>24</v>
      </c>
      <c r="AY115" s="203" t="s">
        <v>264</v>
      </c>
    </row>
    <row r="116" spans="2:65" s="1" customFormat="1" ht="16.5" customHeight="1">
      <c r="B116" s="181"/>
      <c r="C116" s="182" t="s">
        <v>305</v>
      </c>
      <c r="D116" s="182" t="s">
        <v>266</v>
      </c>
      <c r="E116" s="183" t="s">
        <v>1767</v>
      </c>
      <c r="F116" s="184" t="s">
        <v>1768</v>
      </c>
      <c r="G116" s="185" t="s">
        <v>293</v>
      </c>
      <c r="H116" s="186">
        <v>60</v>
      </c>
      <c r="I116" s="187"/>
      <c r="J116" s="188">
        <f>ROUND(I116*H116,2)</f>
        <v>0</v>
      </c>
      <c r="K116" s="184" t="s">
        <v>278</v>
      </c>
      <c r="L116" s="42"/>
      <c r="M116" s="189" t="s">
        <v>5</v>
      </c>
      <c r="N116" s="190" t="s">
        <v>48</v>
      </c>
      <c r="O116" s="43"/>
      <c r="P116" s="191">
        <f>O116*H116</f>
        <v>0</v>
      </c>
      <c r="Q116" s="191">
        <v>0</v>
      </c>
      <c r="R116" s="191">
        <f>Q116*H116</f>
        <v>0</v>
      </c>
      <c r="S116" s="191">
        <v>0</v>
      </c>
      <c r="T116" s="192">
        <f>S116*H116</f>
        <v>0</v>
      </c>
      <c r="AR116" s="25" t="s">
        <v>270</v>
      </c>
      <c r="AT116" s="25" t="s">
        <v>266</v>
      </c>
      <c r="AU116" s="25" t="s">
        <v>85</v>
      </c>
      <c r="AY116" s="25" t="s">
        <v>264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5" t="s">
        <v>24</v>
      </c>
      <c r="BK116" s="193">
        <f>ROUND(I116*H116,2)</f>
        <v>0</v>
      </c>
      <c r="BL116" s="25" t="s">
        <v>270</v>
      </c>
      <c r="BM116" s="25" t="s">
        <v>2249</v>
      </c>
    </row>
    <row r="117" spans="2:65" s="12" customFormat="1">
      <c r="B117" s="194"/>
      <c r="D117" s="195" t="s">
        <v>272</v>
      </c>
      <c r="E117" s="196" t="s">
        <v>5</v>
      </c>
      <c r="F117" s="197" t="s">
        <v>2250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2241</v>
      </c>
      <c r="H118" s="205">
        <v>60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24</v>
      </c>
      <c r="AY118" s="203" t="s">
        <v>264</v>
      </c>
    </row>
    <row r="119" spans="2:65" s="1" customFormat="1" ht="16.5" customHeight="1">
      <c r="B119" s="181"/>
      <c r="C119" s="182" t="s">
        <v>314</v>
      </c>
      <c r="D119" s="182" t="s">
        <v>266</v>
      </c>
      <c r="E119" s="183" t="s">
        <v>1771</v>
      </c>
      <c r="F119" s="184" t="s">
        <v>1772</v>
      </c>
      <c r="G119" s="185" t="s">
        <v>293</v>
      </c>
      <c r="H119" s="186">
        <v>60</v>
      </c>
      <c r="I119" s="187"/>
      <c r="J119" s="188">
        <f>ROUND(I119*H119,2)</f>
        <v>0</v>
      </c>
      <c r="K119" s="184" t="s">
        <v>278</v>
      </c>
      <c r="L119" s="42"/>
      <c r="M119" s="189" t="s">
        <v>5</v>
      </c>
      <c r="N119" s="190" t="s">
        <v>48</v>
      </c>
      <c r="O119" s="43"/>
      <c r="P119" s="191">
        <f>O119*H119</f>
        <v>0</v>
      </c>
      <c r="Q119" s="191">
        <v>0</v>
      </c>
      <c r="R119" s="191">
        <f>Q119*H119</f>
        <v>0</v>
      </c>
      <c r="S119" s="191">
        <v>0</v>
      </c>
      <c r="T119" s="192">
        <f>S119*H119</f>
        <v>0</v>
      </c>
      <c r="AR119" s="25" t="s">
        <v>270</v>
      </c>
      <c r="AT119" s="25" t="s">
        <v>266</v>
      </c>
      <c r="AU119" s="25" t="s">
        <v>85</v>
      </c>
      <c r="AY119" s="25" t="s">
        <v>264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5" t="s">
        <v>24</v>
      </c>
      <c r="BK119" s="193">
        <f>ROUND(I119*H119,2)</f>
        <v>0</v>
      </c>
      <c r="BL119" s="25" t="s">
        <v>270</v>
      </c>
      <c r="BM119" s="25" t="s">
        <v>2251</v>
      </c>
    </row>
    <row r="120" spans="2:65" s="12" customFormat="1">
      <c r="B120" s="194"/>
      <c r="D120" s="195" t="s">
        <v>272</v>
      </c>
      <c r="E120" s="196" t="s">
        <v>5</v>
      </c>
      <c r="F120" s="197" t="s">
        <v>2250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3" customFormat="1">
      <c r="B121" s="202"/>
      <c r="D121" s="195" t="s">
        <v>272</v>
      </c>
      <c r="E121" s="203" t="s">
        <v>5</v>
      </c>
      <c r="F121" s="204" t="s">
        <v>2241</v>
      </c>
      <c r="H121" s="205">
        <v>60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41</v>
      </c>
      <c r="AX121" s="13" t="s">
        <v>24</v>
      </c>
      <c r="AY121" s="203" t="s">
        <v>264</v>
      </c>
    </row>
    <row r="122" spans="2:65" s="1" customFormat="1" ht="38.25" customHeight="1">
      <c r="B122" s="181"/>
      <c r="C122" s="182" t="s">
        <v>322</v>
      </c>
      <c r="D122" s="182" t="s">
        <v>266</v>
      </c>
      <c r="E122" s="183" t="s">
        <v>1774</v>
      </c>
      <c r="F122" s="184" t="s">
        <v>1775</v>
      </c>
      <c r="G122" s="185" t="s">
        <v>293</v>
      </c>
      <c r="H122" s="186">
        <v>60</v>
      </c>
      <c r="I122" s="187"/>
      <c r="J122" s="188">
        <f>ROUND(I122*H122,2)</f>
        <v>0</v>
      </c>
      <c r="K122" s="184" t="s">
        <v>278</v>
      </c>
      <c r="L122" s="42"/>
      <c r="M122" s="189" t="s">
        <v>5</v>
      </c>
      <c r="N122" s="190" t="s">
        <v>48</v>
      </c>
      <c r="O122" s="43"/>
      <c r="P122" s="191">
        <f>O122*H122</f>
        <v>0</v>
      </c>
      <c r="Q122" s="191">
        <v>0</v>
      </c>
      <c r="R122" s="191">
        <f>Q122*H122</f>
        <v>0</v>
      </c>
      <c r="S122" s="191">
        <v>0</v>
      </c>
      <c r="T122" s="192">
        <f>S122*H122</f>
        <v>0</v>
      </c>
      <c r="AR122" s="25" t="s">
        <v>270</v>
      </c>
      <c r="AT122" s="25" t="s">
        <v>266</v>
      </c>
      <c r="AU122" s="25" t="s">
        <v>85</v>
      </c>
      <c r="AY122" s="25" t="s">
        <v>264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5" t="s">
        <v>24</v>
      </c>
      <c r="BK122" s="193">
        <f>ROUND(I122*H122,2)</f>
        <v>0</v>
      </c>
      <c r="BL122" s="25" t="s">
        <v>270</v>
      </c>
      <c r="BM122" s="25" t="s">
        <v>2252</v>
      </c>
    </row>
    <row r="123" spans="2:65" s="12" customFormat="1">
      <c r="B123" s="194"/>
      <c r="D123" s="195" t="s">
        <v>272</v>
      </c>
      <c r="E123" s="196" t="s">
        <v>5</v>
      </c>
      <c r="F123" s="197" t="s">
        <v>2250</v>
      </c>
      <c r="H123" s="196" t="s">
        <v>5</v>
      </c>
      <c r="I123" s="198"/>
      <c r="L123" s="194"/>
      <c r="M123" s="199"/>
      <c r="N123" s="200"/>
      <c r="O123" s="200"/>
      <c r="P123" s="200"/>
      <c r="Q123" s="200"/>
      <c r="R123" s="200"/>
      <c r="S123" s="200"/>
      <c r="T123" s="201"/>
      <c r="AT123" s="196" t="s">
        <v>272</v>
      </c>
      <c r="AU123" s="196" t="s">
        <v>85</v>
      </c>
      <c r="AV123" s="12" t="s">
        <v>24</v>
      </c>
      <c r="AW123" s="12" t="s">
        <v>41</v>
      </c>
      <c r="AX123" s="12" t="s">
        <v>77</v>
      </c>
      <c r="AY123" s="196" t="s">
        <v>264</v>
      </c>
    </row>
    <row r="124" spans="2:65" s="13" customFormat="1">
      <c r="B124" s="202"/>
      <c r="D124" s="195" t="s">
        <v>272</v>
      </c>
      <c r="E124" s="203" t="s">
        <v>5</v>
      </c>
      <c r="F124" s="204" t="s">
        <v>2241</v>
      </c>
      <c r="H124" s="205">
        <v>60</v>
      </c>
      <c r="I124" s="206"/>
      <c r="L124" s="202"/>
      <c r="M124" s="207"/>
      <c r="N124" s="208"/>
      <c r="O124" s="208"/>
      <c r="P124" s="208"/>
      <c r="Q124" s="208"/>
      <c r="R124" s="208"/>
      <c r="S124" s="208"/>
      <c r="T124" s="209"/>
      <c r="AT124" s="203" t="s">
        <v>272</v>
      </c>
      <c r="AU124" s="203" t="s">
        <v>85</v>
      </c>
      <c r="AV124" s="13" t="s">
        <v>85</v>
      </c>
      <c r="AW124" s="13" t="s">
        <v>41</v>
      </c>
      <c r="AX124" s="13" t="s">
        <v>24</v>
      </c>
      <c r="AY124" s="203" t="s">
        <v>264</v>
      </c>
    </row>
    <row r="125" spans="2:65" s="1" customFormat="1" ht="16.5" customHeight="1">
      <c r="B125" s="181"/>
      <c r="C125" s="218" t="s">
        <v>331</v>
      </c>
      <c r="D125" s="218" t="s">
        <v>345</v>
      </c>
      <c r="E125" s="219" t="s">
        <v>1777</v>
      </c>
      <c r="F125" s="220" t="s">
        <v>2253</v>
      </c>
      <c r="G125" s="221" t="s">
        <v>1779</v>
      </c>
      <c r="H125" s="222">
        <v>0.18</v>
      </c>
      <c r="I125" s="223"/>
      <c r="J125" s="224">
        <f>ROUND(I125*H125,2)</f>
        <v>0</v>
      </c>
      <c r="K125" s="220" t="s">
        <v>278</v>
      </c>
      <c r="L125" s="225"/>
      <c r="M125" s="226" t="s">
        <v>5</v>
      </c>
      <c r="N125" s="227" t="s">
        <v>48</v>
      </c>
      <c r="O125" s="43"/>
      <c r="P125" s="191">
        <f>O125*H125</f>
        <v>0</v>
      </c>
      <c r="Q125" s="191">
        <v>1E-3</v>
      </c>
      <c r="R125" s="191">
        <f>Q125*H125</f>
        <v>1.7999999999999998E-4</v>
      </c>
      <c r="S125" s="191">
        <v>0</v>
      </c>
      <c r="T125" s="192">
        <f>S125*H125</f>
        <v>0</v>
      </c>
      <c r="AR125" s="25" t="s">
        <v>322</v>
      </c>
      <c r="AT125" s="25" t="s">
        <v>345</v>
      </c>
      <c r="AU125" s="25" t="s">
        <v>85</v>
      </c>
      <c r="AY125" s="25" t="s">
        <v>264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25" t="s">
        <v>24</v>
      </c>
      <c r="BK125" s="193">
        <f>ROUND(I125*H125,2)</f>
        <v>0</v>
      </c>
      <c r="BL125" s="25" t="s">
        <v>270</v>
      </c>
      <c r="BM125" s="25" t="s">
        <v>2254</v>
      </c>
    </row>
    <row r="126" spans="2:65" s="13" customFormat="1">
      <c r="B126" s="202"/>
      <c r="D126" s="195" t="s">
        <v>272</v>
      </c>
      <c r="F126" s="204" t="s">
        <v>2255</v>
      </c>
      <c r="H126" s="205">
        <v>0.18</v>
      </c>
      <c r="I126" s="206"/>
      <c r="L126" s="202"/>
      <c r="M126" s="207"/>
      <c r="N126" s="208"/>
      <c r="O126" s="208"/>
      <c r="P126" s="208"/>
      <c r="Q126" s="208"/>
      <c r="R126" s="208"/>
      <c r="S126" s="208"/>
      <c r="T126" s="209"/>
      <c r="AT126" s="203" t="s">
        <v>272</v>
      </c>
      <c r="AU126" s="203" t="s">
        <v>85</v>
      </c>
      <c r="AV126" s="13" t="s">
        <v>85</v>
      </c>
      <c r="AW126" s="13" t="s">
        <v>6</v>
      </c>
      <c r="AX126" s="13" t="s">
        <v>24</v>
      </c>
      <c r="AY126" s="203" t="s">
        <v>264</v>
      </c>
    </row>
    <row r="127" spans="2:65" s="11" customFormat="1" ht="29.85" customHeight="1">
      <c r="B127" s="168"/>
      <c r="D127" s="169" t="s">
        <v>76</v>
      </c>
      <c r="E127" s="179" t="s">
        <v>300</v>
      </c>
      <c r="F127" s="179" t="s">
        <v>2025</v>
      </c>
      <c r="I127" s="171"/>
      <c r="J127" s="180">
        <f>BK127</f>
        <v>0</v>
      </c>
      <c r="L127" s="168"/>
      <c r="M127" s="173"/>
      <c r="N127" s="174"/>
      <c r="O127" s="174"/>
      <c r="P127" s="175">
        <f>SUM(P128:P157)</f>
        <v>0</v>
      </c>
      <c r="Q127" s="174"/>
      <c r="R127" s="175">
        <f>SUM(R128:R157)</f>
        <v>25.923231999999995</v>
      </c>
      <c r="S127" s="174"/>
      <c r="T127" s="176">
        <f>SUM(T128:T157)</f>
        <v>0</v>
      </c>
      <c r="AR127" s="169" t="s">
        <v>24</v>
      </c>
      <c r="AT127" s="177" t="s">
        <v>76</v>
      </c>
      <c r="AU127" s="177" t="s">
        <v>24</v>
      </c>
      <c r="AY127" s="169" t="s">
        <v>264</v>
      </c>
      <c r="BK127" s="178">
        <f>SUM(BK128:BK157)</f>
        <v>0</v>
      </c>
    </row>
    <row r="128" spans="2:65" s="1" customFormat="1" ht="25.5" customHeight="1">
      <c r="B128" s="181"/>
      <c r="C128" s="182" t="s">
        <v>29</v>
      </c>
      <c r="D128" s="182" t="s">
        <v>266</v>
      </c>
      <c r="E128" s="183" t="s">
        <v>2256</v>
      </c>
      <c r="F128" s="184" t="s">
        <v>2257</v>
      </c>
      <c r="G128" s="185" t="s">
        <v>293</v>
      </c>
      <c r="H128" s="186">
        <v>27.2</v>
      </c>
      <c r="I128" s="187"/>
      <c r="J128" s="188">
        <f>ROUND(I128*H128,2)</f>
        <v>0</v>
      </c>
      <c r="K128" s="184" t="s">
        <v>334</v>
      </c>
      <c r="L128" s="42"/>
      <c r="M128" s="189" t="s">
        <v>5</v>
      </c>
      <c r="N128" s="190" t="s">
        <v>48</v>
      </c>
      <c r="O128" s="43"/>
      <c r="P128" s="191">
        <f>O128*H128</f>
        <v>0</v>
      </c>
      <c r="Q128" s="191">
        <v>0.33400000000000002</v>
      </c>
      <c r="R128" s="191">
        <f>Q128*H128</f>
        <v>9.0847999999999995</v>
      </c>
      <c r="S128" s="191">
        <v>0</v>
      </c>
      <c r="T128" s="192">
        <f>S128*H128</f>
        <v>0</v>
      </c>
      <c r="AR128" s="25" t="s">
        <v>270</v>
      </c>
      <c r="AT128" s="25" t="s">
        <v>266</v>
      </c>
      <c r="AU128" s="25" t="s">
        <v>85</v>
      </c>
      <c r="AY128" s="25" t="s">
        <v>264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5" t="s">
        <v>24</v>
      </c>
      <c r="BK128" s="193">
        <f>ROUND(I128*H128,2)</f>
        <v>0</v>
      </c>
      <c r="BL128" s="25" t="s">
        <v>270</v>
      </c>
      <c r="BM128" s="25" t="s">
        <v>2258</v>
      </c>
    </row>
    <row r="129" spans="2:65" s="1" customFormat="1" ht="54">
      <c r="B129" s="42"/>
      <c r="D129" s="195" t="s">
        <v>369</v>
      </c>
      <c r="F129" s="228" t="s">
        <v>2259</v>
      </c>
      <c r="I129" s="229"/>
      <c r="L129" s="42"/>
      <c r="M129" s="230"/>
      <c r="N129" s="43"/>
      <c r="O129" s="43"/>
      <c r="P129" s="43"/>
      <c r="Q129" s="43"/>
      <c r="R129" s="43"/>
      <c r="S129" s="43"/>
      <c r="T129" s="71"/>
      <c r="AT129" s="25" t="s">
        <v>369</v>
      </c>
      <c r="AU129" s="25" t="s">
        <v>85</v>
      </c>
    </row>
    <row r="130" spans="2:65" s="12" customFormat="1">
      <c r="B130" s="194"/>
      <c r="D130" s="195" t="s">
        <v>272</v>
      </c>
      <c r="E130" s="196" t="s">
        <v>5</v>
      </c>
      <c r="F130" s="197" t="s">
        <v>2260</v>
      </c>
      <c r="H130" s="196" t="s">
        <v>5</v>
      </c>
      <c r="I130" s="198"/>
      <c r="L130" s="194"/>
      <c r="M130" s="199"/>
      <c r="N130" s="200"/>
      <c r="O130" s="200"/>
      <c r="P130" s="200"/>
      <c r="Q130" s="200"/>
      <c r="R130" s="200"/>
      <c r="S130" s="200"/>
      <c r="T130" s="201"/>
      <c r="AT130" s="196" t="s">
        <v>272</v>
      </c>
      <c r="AU130" s="196" t="s">
        <v>85</v>
      </c>
      <c r="AV130" s="12" t="s">
        <v>24</v>
      </c>
      <c r="AW130" s="12" t="s">
        <v>41</v>
      </c>
      <c r="AX130" s="12" t="s">
        <v>77</v>
      </c>
      <c r="AY130" s="196" t="s">
        <v>264</v>
      </c>
    </row>
    <row r="131" spans="2:65" s="12" customFormat="1">
      <c r="B131" s="194"/>
      <c r="D131" s="195" t="s">
        <v>272</v>
      </c>
      <c r="E131" s="196" t="s">
        <v>5</v>
      </c>
      <c r="F131" s="197" t="s">
        <v>2261</v>
      </c>
      <c r="H131" s="196" t="s">
        <v>5</v>
      </c>
      <c r="I131" s="198"/>
      <c r="L131" s="194"/>
      <c r="M131" s="199"/>
      <c r="N131" s="200"/>
      <c r="O131" s="200"/>
      <c r="P131" s="200"/>
      <c r="Q131" s="200"/>
      <c r="R131" s="200"/>
      <c r="S131" s="200"/>
      <c r="T131" s="201"/>
      <c r="AT131" s="196" t="s">
        <v>272</v>
      </c>
      <c r="AU131" s="196" t="s">
        <v>85</v>
      </c>
      <c r="AV131" s="12" t="s">
        <v>24</v>
      </c>
      <c r="AW131" s="12" t="s">
        <v>41</v>
      </c>
      <c r="AX131" s="12" t="s">
        <v>77</v>
      </c>
      <c r="AY131" s="196" t="s">
        <v>264</v>
      </c>
    </row>
    <row r="132" spans="2:65" s="13" customFormat="1">
      <c r="B132" s="202"/>
      <c r="D132" s="195" t="s">
        <v>272</v>
      </c>
      <c r="E132" s="203" t="s">
        <v>5</v>
      </c>
      <c r="F132" s="204" t="s">
        <v>2150</v>
      </c>
      <c r="H132" s="205">
        <v>27.2</v>
      </c>
      <c r="I132" s="206"/>
      <c r="L132" s="202"/>
      <c r="M132" s="207"/>
      <c r="N132" s="208"/>
      <c r="O132" s="208"/>
      <c r="P132" s="208"/>
      <c r="Q132" s="208"/>
      <c r="R132" s="208"/>
      <c r="S132" s="208"/>
      <c r="T132" s="209"/>
      <c r="AT132" s="203" t="s">
        <v>272</v>
      </c>
      <c r="AU132" s="203" t="s">
        <v>85</v>
      </c>
      <c r="AV132" s="13" t="s">
        <v>85</v>
      </c>
      <c r="AW132" s="13" t="s">
        <v>41</v>
      </c>
      <c r="AX132" s="13" t="s">
        <v>24</v>
      </c>
      <c r="AY132" s="203" t="s">
        <v>264</v>
      </c>
    </row>
    <row r="133" spans="2:65" s="1" customFormat="1" ht="25.5" customHeight="1">
      <c r="B133" s="181"/>
      <c r="C133" s="182" t="s">
        <v>344</v>
      </c>
      <c r="D133" s="182" t="s">
        <v>266</v>
      </c>
      <c r="E133" s="183" t="s">
        <v>2262</v>
      </c>
      <c r="F133" s="184" t="s">
        <v>2263</v>
      </c>
      <c r="G133" s="185" t="s">
        <v>293</v>
      </c>
      <c r="H133" s="186">
        <v>27.2</v>
      </c>
      <c r="I133" s="187"/>
      <c r="J133" s="188">
        <f>ROUND(I133*H133,2)</f>
        <v>0</v>
      </c>
      <c r="K133" s="184" t="s">
        <v>278</v>
      </c>
      <c r="L133" s="42"/>
      <c r="M133" s="189" t="s">
        <v>5</v>
      </c>
      <c r="N133" s="190" t="s">
        <v>48</v>
      </c>
      <c r="O133" s="43"/>
      <c r="P133" s="191">
        <f>O133*H133</f>
        <v>0</v>
      </c>
      <c r="Q133" s="191">
        <v>0.28089999999999998</v>
      </c>
      <c r="R133" s="191">
        <f>Q133*H133</f>
        <v>7.6404799999999993</v>
      </c>
      <c r="S133" s="191">
        <v>0</v>
      </c>
      <c r="T133" s="192">
        <f>S133*H133</f>
        <v>0</v>
      </c>
      <c r="AR133" s="25" t="s">
        <v>270</v>
      </c>
      <c r="AT133" s="25" t="s">
        <v>266</v>
      </c>
      <c r="AU133" s="25" t="s">
        <v>85</v>
      </c>
      <c r="AY133" s="25" t="s">
        <v>264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5" t="s">
        <v>24</v>
      </c>
      <c r="BK133" s="193">
        <f>ROUND(I133*H133,2)</f>
        <v>0</v>
      </c>
      <c r="BL133" s="25" t="s">
        <v>270</v>
      </c>
      <c r="BM133" s="25" t="s">
        <v>2264</v>
      </c>
    </row>
    <row r="134" spans="2:65" s="1" customFormat="1" ht="54">
      <c r="B134" s="42"/>
      <c r="D134" s="195" t="s">
        <v>369</v>
      </c>
      <c r="F134" s="228" t="s">
        <v>2265</v>
      </c>
      <c r="I134" s="229"/>
      <c r="L134" s="42"/>
      <c r="M134" s="230"/>
      <c r="N134" s="43"/>
      <c r="O134" s="43"/>
      <c r="P134" s="43"/>
      <c r="Q134" s="43"/>
      <c r="R134" s="43"/>
      <c r="S134" s="43"/>
      <c r="T134" s="71"/>
      <c r="AT134" s="25" t="s">
        <v>369</v>
      </c>
      <c r="AU134" s="25" t="s">
        <v>85</v>
      </c>
    </row>
    <row r="135" spans="2:65" s="12" customFormat="1">
      <c r="B135" s="194"/>
      <c r="D135" s="195" t="s">
        <v>272</v>
      </c>
      <c r="E135" s="196" t="s">
        <v>5</v>
      </c>
      <c r="F135" s="197" t="s">
        <v>2260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2" customFormat="1">
      <c r="B136" s="194"/>
      <c r="D136" s="195" t="s">
        <v>272</v>
      </c>
      <c r="E136" s="196" t="s">
        <v>5</v>
      </c>
      <c r="F136" s="197" t="s">
        <v>2261</v>
      </c>
      <c r="H136" s="196" t="s">
        <v>5</v>
      </c>
      <c r="I136" s="198"/>
      <c r="L136" s="194"/>
      <c r="M136" s="199"/>
      <c r="N136" s="200"/>
      <c r="O136" s="200"/>
      <c r="P136" s="200"/>
      <c r="Q136" s="200"/>
      <c r="R136" s="200"/>
      <c r="S136" s="200"/>
      <c r="T136" s="201"/>
      <c r="AT136" s="196" t="s">
        <v>272</v>
      </c>
      <c r="AU136" s="196" t="s">
        <v>85</v>
      </c>
      <c r="AV136" s="12" t="s">
        <v>24</v>
      </c>
      <c r="AW136" s="12" t="s">
        <v>41</v>
      </c>
      <c r="AX136" s="12" t="s">
        <v>77</v>
      </c>
      <c r="AY136" s="196" t="s">
        <v>264</v>
      </c>
    </row>
    <row r="137" spans="2:65" s="13" customFormat="1">
      <c r="B137" s="202"/>
      <c r="D137" s="195" t="s">
        <v>272</v>
      </c>
      <c r="E137" s="203" t="s">
        <v>5</v>
      </c>
      <c r="F137" s="204" t="s">
        <v>2150</v>
      </c>
      <c r="H137" s="205">
        <v>27.2</v>
      </c>
      <c r="I137" s="206"/>
      <c r="L137" s="202"/>
      <c r="M137" s="207"/>
      <c r="N137" s="208"/>
      <c r="O137" s="208"/>
      <c r="P137" s="208"/>
      <c r="Q137" s="208"/>
      <c r="R137" s="208"/>
      <c r="S137" s="208"/>
      <c r="T137" s="209"/>
      <c r="AT137" s="203" t="s">
        <v>272</v>
      </c>
      <c r="AU137" s="203" t="s">
        <v>85</v>
      </c>
      <c r="AV137" s="13" t="s">
        <v>85</v>
      </c>
      <c r="AW137" s="13" t="s">
        <v>41</v>
      </c>
      <c r="AX137" s="13" t="s">
        <v>24</v>
      </c>
      <c r="AY137" s="203" t="s">
        <v>264</v>
      </c>
    </row>
    <row r="138" spans="2:65" s="1" customFormat="1" ht="25.5" customHeight="1">
      <c r="B138" s="181"/>
      <c r="C138" s="182" t="s">
        <v>349</v>
      </c>
      <c r="D138" s="182" t="s">
        <v>266</v>
      </c>
      <c r="E138" s="183" t="s">
        <v>2266</v>
      </c>
      <c r="F138" s="184" t="s">
        <v>2267</v>
      </c>
      <c r="G138" s="185" t="s">
        <v>293</v>
      </c>
      <c r="H138" s="186">
        <v>27.2</v>
      </c>
      <c r="I138" s="187"/>
      <c r="J138" s="188">
        <f>ROUND(I138*H138,2)</f>
        <v>0</v>
      </c>
      <c r="K138" s="184" t="s">
        <v>278</v>
      </c>
      <c r="L138" s="42"/>
      <c r="M138" s="189" t="s">
        <v>5</v>
      </c>
      <c r="N138" s="190" t="s">
        <v>48</v>
      </c>
      <c r="O138" s="43"/>
      <c r="P138" s="191">
        <f>O138*H138</f>
        <v>0</v>
      </c>
      <c r="Q138" s="191">
        <v>0.12966</v>
      </c>
      <c r="R138" s="191">
        <f>Q138*H138</f>
        <v>3.5267519999999997</v>
      </c>
      <c r="S138" s="191">
        <v>0</v>
      </c>
      <c r="T138" s="192">
        <f>S138*H138</f>
        <v>0</v>
      </c>
      <c r="AR138" s="25" t="s">
        <v>270</v>
      </c>
      <c r="AT138" s="25" t="s">
        <v>266</v>
      </c>
      <c r="AU138" s="25" t="s">
        <v>85</v>
      </c>
      <c r="AY138" s="25" t="s">
        <v>264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5" t="s">
        <v>24</v>
      </c>
      <c r="BK138" s="193">
        <f>ROUND(I138*H138,2)</f>
        <v>0</v>
      </c>
      <c r="BL138" s="25" t="s">
        <v>270</v>
      </c>
      <c r="BM138" s="25" t="s">
        <v>2268</v>
      </c>
    </row>
    <row r="139" spans="2:65" s="1" customFormat="1" ht="40.5">
      <c r="B139" s="42"/>
      <c r="D139" s="195" t="s">
        <v>369</v>
      </c>
      <c r="F139" s="228" t="s">
        <v>2269</v>
      </c>
      <c r="I139" s="229"/>
      <c r="L139" s="42"/>
      <c r="M139" s="230"/>
      <c r="N139" s="43"/>
      <c r="O139" s="43"/>
      <c r="P139" s="43"/>
      <c r="Q139" s="43"/>
      <c r="R139" s="43"/>
      <c r="S139" s="43"/>
      <c r="T139" s="71"/>
      <c r="AT139" s="25" t="s">
        <v>369</v>
      </c>
      <c r="AU139" s="25" t="s">
        <v>85</v>
      </c>
    </row>
    <row r="140" spans="2:65" s="12" customFormat="1">
      <c r="B140" s="194"/>
      <c r="D140" s="195" t="s">
        <v>272</v>
      </c>
      <c r="E140" s="196" t="s">
        <v>5</v>
      </c>
      <c r="F140" s="197" t="s">
        <v>2260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2" customFormat="1">
      <c r="B141" s="194"/>
      <c r="D141" s="195" t="s">
        <v>272</v>
      </c>
      <c r="E141" s="196" t="s">
        <v>5</v>
      </c>
      <c r="F141" s="197" t="s">
        <v>2261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3" customFormat="1">
      <c r="B142" s="202"/>
      <c r="D142" s="195" t="s">
        <v>272</v>
      </c>
      <c r="E142" s="203" t="s">
        <v>5</v>
      </c>
      <c r="F142" s="204" t="s">
        <v>2150</v>
      </c>
      <c r="H142" s="205">
        <v>27.2</v>
      </c>
      <c r="I142" s="206"/>
      <c r="L142" s="202"/>
      <c r="M142" s="207"/>
      <c r="N142" s="208"/>
      <c r="O142" s="208"/>
      <c r="P142" s="208"/>
      <c r="Q142" s="208"/>
      <c r="R142" s="208"/>
      <c r="S142" s="208"/>
      <c r="T142" s="209"/>
      <c r="AT142" s="203" t="s">
        <v>272</v>
      </c>
      <c r="AU142" s="203" t="s">
        <v>85</v>
      </c>
      <c r="AV142" s="13" t="s">
        <v>85</v>
      </c>
      <c r="AW142" s="13" t="s">
        <v>41</v>
      </c>
      <c r="AX142" s="13" t="s">
        <v>24</v>
      </c>
      <c r="AY142" s="203" t="s">
        <v>264</v>
      </c>
    </row>
    <row r="143" spans="2:65" s="1" customFormat="1" ht="25.5" customHeight="1">
      <c r="B143" s="181"/>
      <c r="C143" s="182" t="s">
        <v>354</v>
      </c>
      <c r="D143" s="182" t="s">
        <v>266</v>
      </c>
      <c r="E143" s="183" t="s">
        <v>2270</v>
      </c>
      <c r="F143" s="184" t="s">
        <v>2271</v>
      </c>
      <c r="G143" s="185" t="s">
        <v>293</v>
      </c>
      <c r="H143" s="186">
        <v>27.2</v>
      </c>
      <c r="I143" s="187"/>
      <c r="J143" s="188">
        <f>ROUND(I143*H143,2)</f>
        <v>0</v>
      </c>
      <c r="K143" s="184" t="s">
        <v>278</v>
      </c>
      <c r="L143" s="42"/>
      <c r="M143" s="189" t="s">
        <v>5</v>
      </c>
      <c r="N143" s="190" t="s">
        <v>48</v>
      </c>
      <c r="O143" s="43"/>
      <c r="P143" s="191">
        <f>O143*H143</f>
        <v>0</v>
      </c>
      <c r="Q143" s="191">
        <v>0.20745</v>
      </c>
      <c r="R143" s="191">
        <f>Q143*H143</f>
        <v>5.6426400000000001</v>
      </c>
      <c r="S143" s="191">
        <v>0</v>
      </c>
      <c r="T143" s="192">
        <f>S143*H143</f>
        <v>0</v>
      </c>
      <c r="AR143" s="25" t="s">
        <v>270</v>
      </c>
      <c r="AT143" s="25" t="s">
        <v>266</v>
      </c>
      <c r="AU143" s="25" t="s">
        <v>85</v>
      </c>
      <c r="AY143" s="25" t="s">
        <v>264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5" t="s">
        <v>24</v>
      </c>
      <c r="BK143" s="193">
        <f>ROUND(I143*H143,2)</f>
        <v>0</v>
      </c>
      <c r="BL143" s="25" t="s">
        <v>270</v>
      </c>
      <c r="BM143" s="25" t="s">
        <v>2272</v>
      </c>
    </row>
    <row r="144" spans="2:65" s="1" customFormat="1" ht="40.5">
      <c r="B144" s="42"/>
      <c r="D144" s="195" t="s">
        <v>369</v>
      </c>
      <c r="F144" s="228" t="s">
        <v>2273</v>
      </c>
      <c r="I144" s="229"/>
      <c r="L144" s="42"/>
      <c r="M144" s="230"/>
      <c r="N144" s="43"/>
      <c r="O144" s="43"/>
      <c r="P144" s="43"/>
      <c r="Q144" s="43"/>
      <c r="R144" s="43"/>
      <c r="S144" s="43"/>
      <c r="T144" s="71"/>
      <c r="AT144" s="25" t="s">
        <v>369</v>
      </c>
      <c r="AU144" s="25" t="s">
        <v>85</v>
      </c>
    </row>
    <row r="145" spans="2:65" s="12" customFormat="1">
      <c r="B145" s="194"/>
      <c r="D145" s="195" t="s">
        <v>272</v>
      </c>
      <c r="E145" s="196" t="s">
        <v>5</v>
      </c>
      <c r="F145" s="197" t="s">
        <v>2260</v>
      </c>
      <c r="H145" s="196" t="s">
        <v>5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6" t="s">
        <v>272</v>
      </c>
      <c r="AU145" s="196" t="s">
        <v>85</v>
      </c>
      <c r="AV145" s="12" t="s">
        <v>24</v>
      </c>
      <c r="AW145" s="12" t="s">
        <v>41</v>
      </c>
      <c r="AX145" s="12" t="s">
        <v>77</v>
      </c>
      <c r="AY145" s="196" t="s">
        <v>264</v>
      </c>
    </row>
    <row r="146" spans="2:65" s="12" customFormat="1">
      <c r="B146" s="194"/>
      <c r="D146" s="195" t="s">
        <v>272</v>
      </c>
      <c r="E146" s="196" t="s">
        <v>5</v>
      </c>
      <c r="F146" s="197" t="s">
        <v>2261</v>
      </c>
      <c r="H146" s="196" t="s">
        <v>5</v>
      </c>
      <c r="I146" s="198"/>
      <c r="L146" s="194"/>
      <c r="M146" s="199"/>
      <c r="N146" s="200"/>
      <c r="O146" s="200"/>
      <c r="P146" s="200"/>
      <c r="Q146" s="200"/>
      <c r="R146" s="200"/>
      <c r="S146" s="200"/>
      <c r="T146" s="201"/>
      <c r="AT146" s="196" t="s">
        <v>272</v>
      </c>
      <c r="AU146" s="196" t="s">
        <v>85</v>
      </c>
      <c r="AV146" s="12" t="s">
        <v>24</v>
      </c>
      <c r="AW146" s="12" t="s">
        <v>41</v>
      </c>
      <c r="AX146" s="12" t="s">
        <v>77</v>
      </c>
      <c r="AY146" s="196" t="s">
        <v>264</v>
      </c>
    </row>
    <row r="147" spans="2:65" s="13" customFormat="1">
      <c r="B147" s="202"/>
      <c r="D147" s="195" t="s">
        <v>272</v>
      </c>
      <c r="E147" s="203" t="s">
        <v>5</v>
      </c>
      <c r="F147" s="204" t="s">
        <v>2150</v>
      </c>
      <c r="H147" s="205">
        <v>27.2</v>
      </c>
      <c r="I147" s="206"/>
      <c r="L147" s="202"/>
      <c r="M147" s="207"/>
      <c r="N147" s="208"/>
      <c r="O147" s="208"/>
      <c r="P147" s="208"/>
      <c r="Q147" s="208"/>
      <c r="R147" s="208"/>
      <c r="S147" s="208"/>
      <c r="T147" s="209"/>
      <c r="AT147" s="203" t="s">
        <v>272</v>
      </c>
      <c r="AU147" s="203" t="s">
        <v>85</v>
      </c>
      <c r="AV147" s="13" t="s">
        <v>85</v>
      </c>
      <c r="AW147" s="13" t="s">
        <v>41</v>
      </c>
      <c r="AX147" s="13" t="s">
        <v>24</v>
      </c>
      <c r="AY147" s="203" t="s">
        <v>264</v>
      </c>
    </row>
    <row r="148" spans="2:65" s="1" customFormat="1" ht="16.5" customHeight="1">
      <c r="B148" s="181"/>
      <c r="C148" s="182" t="s">
        <v>359</v>
      </c>
      <c r="D148" s="182" t="s">
        <v>266</v>
      </c>
      <c r="E148" s="183" t="s">
        <v>2274</v>
      </c>
      <c r="F148" s="184" t="s">
        <v>2275</v>
      </c>
      <c r="G148" s="185" t="s">
        <v>293</v>
      </c>
      <c r="H148" s="186">
        <v>27.2</v>
      </c>
      <c r="I148" s="187"/>
      <c r="J148" s="188">
        <f>ROUND(I148*H148,2)</f>
        <v>0</v>
      </c>
      <c r="K148" s="184" t="s">
        <v>278</v>
      </c>
      <c r="L148" s="42"/>
      <c r="M148" s="189" t="s">
        <v>5</v>
      </c>
      <c r="N148" s="190" t="s">
        <v>48</v>
      </c>
      <c r="O148" s="43"/>
      <c r="P148" s="191">
        <f>O148*H148</f>
        <v>0</v>
      </c>
      <c r="Q148" s="191">
        <v>3.4000000000000002E-4</v>
      </c>
      <c r="R148" s="191">
        <f>Q148*H148</f>
        <v>9.248000000000001E-3</v>
      </c>
      <c r="S148" s="191">
        <v>0</v>
      </c>
      <c r="T148" s="192">
        <f>S148*H148</f>
        <v>0</v>
      </c>
      <c r="AR148" s="25" t="s">
        <v>270</v>
      </c>
      <c r="AT148" s="25" t="s">
        <v>266</v>
      </c>
      <c r="AU148" s="25" t="s">
        <v>85</v>
      </c>
      <c r="AY148" s="25" t="s">
        <v>264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5" t="s">
        <v>24</v>
      </c>
      <c r="BK148" s="193">
        <f>ROUND(I148*H148,2)</f>
        <v>0</v>
      </c>
      <c r="BL148" s="25" t="s">
        <v>270</v>
      </c>
      <c r="BM148" s="25" t="s">
        <v>2276</v>
      </c>
    </row>
    <row r="149" spans="2:65" s="1" customFormat="1" ht="27">
      <c r="B149" s="42"/>
      <c r="D149" s="195" t="s">
        <v>369</v>
      </c>
      <c r="F149" s="228" t="s">
        <v>2277</v>
      </c>
      <c r="I149" s="229"/>
      <c r="L149" s="42"/>
      <c r="M149" s="230"/>
      <c r="N149" s="43"/>
      <c r="O149" s="43"/>
      <c r="P149" s="43"/>
      <c r="Q149" s="43"/>
      <c r="R149" s="43"/>
      <c r="S149" s="43"/>
      <c r="T149" s="71"/>
      <c r="AT149" s="25" t="s">
        <v>369</v>
      </c>
      <c r="AU149" s="25" t="s">
        <v>85</v>
      </c>
    </row>
    <row r="150" spans="2:65" s="12" customFormat="1">
      <c r="B150" s="194"/>
      <c r="D150" s="195" t="s">
        <v>272</v>
      </c>
      <c r="E150" s="196" t="s">
        <v>5</v>
      </c>
      <c r="F150" s="197" t="s">
        <v>2260</v>
      </c>
      <c r="H150" s="196" t="s">
        <v>5</v>
      </c>
      <c r="I150" s="198"/>
      <c r="L150" s="194"/>
      <c r="M150" s="199"/>
      <c r="N150" s="200"/>
      <c r="O150" s="200"/>
      <c r="P150" s="200"/>
      <c r="Q150" s="200"/>
      <c r="R150" s="200"/>
      <c r="S150" s="200"/>
      <c r="T150" s="201"/>
      <c r="AT150" s="196" t="s">
        <v>272</v>
      </c>
      <c r="AU150" s="196" t="s">
        <v>85</v>
      </c>
      <c r="AV150" s="12" t="s">
        <v>24</v>
      </c>
      <c r="AW150" s="12" t="s">
        <v>41</v>
      </c>
      <c r="AX150" s="12" t="s">
        <v>77</v>
      </c>
      <c r="AY150" s="196" t="s">
        <v>264</v>
      </c>
    </row>
    <row r="151" spans="2:65" s="12" customFormat="1">
      <c r="B151" s="194"/>
      <c r="D151" s="195" t="s">
        <v>272</v>
      </c>
      <c r="E151" s="196" t="s">
        <v>5</v>
      </c>
      <c r="F151" s="197" t="s">
        <v>2261</v>
      </c>
      <c r="H151" s="196" t="s">
        <v>5</v>
      </c>
      <c r="I151" s="198"/>
      <c r="L151" s="194"/>
      <c r="M151" s="199"/>
      <c r="N151" s="200"/>
      <c r="O151" s="200"/>
      <c r="P151" s="200"/>
      <c r="Q151" s="200"/>
      <c r="R151" s="200"/>
      <c r="S151" s="200"/>
      <c r="T151" s="201"/>
      <c r="AT151" s="196" t="s">
        <v>272</v>
      </c>
      <c r="AU151" s="196" t="s">
        <v>85</v>
      </c>
      <c r="AV151" s="12" t="s">
        <v>24</v>
      </c>
      <c r="AW151" s="12" t="s">
        <v>41</v>
      </c>
      <c r="AX151" s="12" t="s">
        <v>77</v>
      </c>
      <c r="AY151" s="196" t="s">
        <v>264</v>
      </c>
    </row>
    <row r="152" spans="2:65" s="13" customFormat="1">
      <c r="B152" s="202"/>
      <c r="D152" s="195" t="s">
        <v>272</v>
      </c>
      <c r="E152" s="203" t="s">
        <v>5</v>
      </c>
      <c r="F152" s="204" t="s">
        <v>2150</v>
      </c>
      <c r="H152" s="205">
        <v>27.2</v>
      </c>
      <c r="I152" s="206"/>
      <c r="L152" s="202"/>
      <c r="M152" s="207"/>
      <c r="N152" s="208"/>
      <c r="O152" s="208"/>
      <c r="P152" s="208"/>
      <c r="Q152" s="208"/>
      <c r="R152" s="208"/>
      <c r="S152" s="208"/>
      <c r="T152" s="209"/>
      <c r="AT152" s="203" t="s">
        <v>272</v>
      </c>
      <c r="AU152" s="203" t="s">
        <v>85</v>
      </c>
      <c r="AV152" s="13" t="s">
        <v>85</v>
      </c>
      <c r="AW152" s="13" t="s">
        <v>41</v>
      </c>
      <c r="AX152" s="13" t="s">
        <v>24</v>
      </c>
      <c r="AY152" s="203" t="s">
        <v>264</v>
      </c>
    </row>
    <row r="153" spans="2:65" s="1" customFormat="1" ht="25.5" customHeight="1">
      <c r="B153" s="181"/>
      <c r="C153" s="182" t="s">
        <v>11</v>
      </c>
      <c r="D153" s="182" t="s">
        <v>266</v>
      </c>
      <c r="E153" s="183" t="s">
        <v>2278</v>
      </c>
      <c r="F153" s="184" t="s">
        <v>2279</v>
      </c>
      <c r="G153" s="185" t="s">
        <v>293</v>
      </c>
      <c r="H153" s="186">
        <v>27.2</v>
      </c>
      <c r="I153" s="187"/>
      <c r="J153" s="188">
        <f>ROUND(I153*H153,2)</f>
        <v>0</v>
      </c>
      <c r="K153" s="184" t="s">
        <v>278</v>
      </c>
      <c r="L153" s="42"/>
      <c r="M153" s="189" t="s">
        <v>5</v>
      </c>
      <c r="N153" s="190" t="s">
        <v>48</v>
      </c>
      <c r="O153" s="43"/>
      <c r="P153" s="191">
        <f>O153*H153</f>
        <v>0</v>
      </c>
      <c r="Q153" s="191">
        <v>7.1000000000000002E-4</v>
      </c>
      <c r="R153" s="191">
        <f>Q153*H153</f>
        <v>1.9311999999999999E-2</v>
      </c>
      <c r="S153" s="191">
        <v>0</v>
      </c>
      <c r="T153" s="192">
        <f>S153*H153</f>
        <v>0</v>
      </c>
      <c r="AR153" s="25" t="s">
        <v>270</v>
      </c>
      <c r="AT153" s="25" t="s">
        <v>266</v>
      </c>
      <c r="AU153" s="25" t="s">
        <v>85</v>
      </c>
      <c r="AY153" s="25" t="s">
        <v>264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5" t="s">
        <v>24</v>
      </c>
      <c r="BK153" s="193">
        <f>ROUND(I153*H153,2)</f>
        <v>0</v>
      </c>
      <c r="BL153" s="25" t="s">
        <v>270</v>
      </c>
      <c r="BM153" s="25" t="s">
        <v>2280</v>
      </c>
    </row>
    <row r="154" spans="2:65" s="1" customFormat="1" ht="27">
      <c r="B154" s="42"/>
      <c r="D154" s="195" t="s">
        <v>369</v>
      </c>
      <c r="F154" s="228" t="s">
        <v>2277</v>
      </c>
      <c r="I154" s="229"/>
      <c r="L154" s="42"/>
      <c r="M154" s="230"/>
      <c r="N154" s="43"/>
      <c r="O154" s="43"/>
      <c r="P154" s="43"/>
      <c r="Q154" s="43"/>
      <c r="R154" s="43"/>
      <c r="S154" s="43"/>
      <c r="T154" s="71"/>
      <c r="AT154" s="25" t="s">
        <v>369</v>
      </c>
      <c r="AU154" s="25" t="s">
        <v>85</v>
      </c>
    </row>
    <row r="155" spans="2:65" s="12" customFormat="1">
      <c r="B155" s="194"/>
      <c r="D155" s="195" t="s">
        <v>272</v>
      </c>
      <c r="E155" s="196" t="s">
        <v>5</v>
      </c>
      <c r="F155" s="197" t="s">
        <v>2260</v>
      </c>
      <c r="H155" s="196" t="s">
        <v>5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6" t="s">
        <v>272</v>
      </c>
      <c r="AU155" s="196" t="s">
        <v>85</v>
      </c>
      <c r="AV155" s="12" t="s">
        <v>24</v>
      </c>
      <c r="AW155" s="12" t="s">
        <v>41</v>
      </c>
      <c r="AX155" s="12" t="s">
        <v>77</v>
      </c>
      <c r="AY155" s="196" t="s">
        <v>264</v>
      </c>
    </row>
    <row r="156" spans="2:65" s="12" customFormat="1">
      <c r="B156" s="194"/>
      <c r="D156" s="195" t="s">
        <v>272</v>
      </c>
      <c r="E156" s="196" t="s">
        <v>5</v>
      </c>
      <c r="F156" s="197" t="s">
        <v>2261</v>
      </c>
      <c r="H156" s="196" t="s">
        <v>5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6" t="s">
        <v>272</v>
      </c>
      <c r="AU156" s="196" t="s">
        <v>85</v>
      </c>
      <c r="AV156" s="12" t="s">
        <v>24</v>
      </c>
      <c r="AW156" s="12" t="s">
        <v>41</v>
      </c>
      <c r="AX156" s="12" t="s">
        <v>77</v>
      </c>
      <c r="AY156" s="196" t="s">
        <v>264</v>
      </c>
    </row>
    <row r="157" spans="2:65" s="13" customFormat="1">
      <c r="B157" s="202"/>
      <c r="D157" s="195" t="s">
        <v>272</v>
      </c>
      <c r="E157" s="203" t="s">
        <v>5</v>
      </c>
      <c r="F157" s="204" t="s">
        <v>2150</v>
      </c>
      <c r="H157" s="205">
        <v>27.2</v>
      </c>
      <c r="I157" s="206"/>
      <c r="L157" s="202"/>
      <c r="M157" s="207"/>
      <c r="N157" s="208"/>
      <c r="O157" s="208"/>
      <c r="P157" s="208"/>
      <c r="Q157" s="208"/>
      <c r="R157" s="208"/>
      <c r="S157" s="208"/>
      <c r="T157" s="209"/>
      <c r="AT157" s="203" t="s">
        <v>272</v>
      </c>
      <c r="AU157" s="203" t="s">
        <v>85</v>
      </c>
      <c r="AV157" s="13" t="s">
        <v>85</v>
      </c>
      <c r="AW157" s="13" t="s">
        <v>41</v>
      </c>
      <c r="AX157" s="13" t="s">
        <v>24</v>
      </c>
      <c r="AY157" s="203" t="s">
        <v>264</v>
      </c>
    </row>
    <row r="158" spans="2:65" s="11" customFormat="1" ht="29.85" customHeight="1">
      <c r="B158" s="168"/>
      <c r="D158" s="169" t="s">
        <v>76</v>
      </c>
      <c r="E158" s="179" t="s">
        <v>377</v>
      </c>
      <c r="F158" s="179" t="s">
        <v>378</v>
      </c>
      <c r="I158" s="171"/>
      <c r="J158" s="180">
        <f>BK158</f>
        <v>0</v>
      </c>
      <c r="L158" s="168"/>
      <c r="M158" s="173"/>
      <c r="N158" s="174"/>
      <c r="O158" s="174"/>
      <c r="P158" s="175">
        <f>P159</f>
        <v>0</v>
      </c>
      <c r="Q158" s="174"/>
      <c r="R158" s="175">
        <f>R159</f>
        <v>0</v>
      </c>
      <c r="S158" s="174"/>
      <c r="T158" s="176">
        <f>T159</f>
        <v>0</v>
      </c>
      <c r="AR158" s="169" t="s">
        <v>24</v>
      </c>
      <c r="AT158" s="177" t="s">
        <v>76</v>
      </c>
      <c r="AU158" s="177" t="s">
        <v>24</v>
      </c>
      <c r="AY158" s="169" t="s">
        <v>264</v>
      </c>
      <c r="BK158" s="178">
        <f>BK159</f>
        <v>0</v>
      </c>
    </row>
    <row r="159" spans="2:65" s="1" customFormat="1" ht="25.5" customHeight="1">
      <c r="B159" s="181"/>
      <c r="C159" s="182" t="s">
        <v>372</v>
      </c>
      <c r="D159" s="182" t="s">
        <v>266</v>
      </c>
      <c r="E159" s="183" t="s">
        <v>2281</v>
      </c>
      <c r="F159" s="184" t="s">
        <v>2282</v>
      </c>
      <c r="G159" s="185" t="s">
        <v>317</v>
      </c>
      <c r="H159" s="186">
        <v>25.925999999999998</v>
      </c>
      <c r="I159" s="187"/>
      <c r="J159" s="188">
        <f>ROUND(I159*H159,2)</f>
        <v>0</v>
      </c>
      <c r="K159" s="184" t="s">
        <v>278</v>
      </c>
      <c r="L159" s="42"/>
      <c r="M159" s="189" t="s">
        <v>5</v>
      </c>
      <c r="N159" s="190" t="s">
        <v>48</v>
      </c>
      <c r="O159" s="43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AR159" s="25" t="s">
        <v>270</v>
      </c>
      <c r="AT159" s="25" t="s">
        <v>266</v>
      </c>
      <c r="AU159" s="25" t="s">
        <v>85</v>
      </c>
      <c r="AY159" s="25" t="s">
        <v>264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5" t="s">
        <v>24</v>
      </c>
      <c r="BK159" s="193">
        <f>ROUND(I159*H159,2)</f>
        <v>0</v>
      </c>
      <c r="BL159" s="25" t="s">
        <v>270</v>
      </c>
      <c r="BM159" s="25" t="s">
        <v>2283</v>
      </c>
    </row>
    <row r="160" spans="2:65" s="11" customFormat="1" ht="37.35" customHeight="1">
      <c r="B160" s="168"/>
      <c r="D160" s="169" t="s">
        <v>76</v>
      </c>
      <c r="E160" s="170" t="s">
        <v>2227</v>
      </c>
      <c r="F160" s="170" t="s">
        <v>2228</v>
      </c>
      <c r="I160" s="171"/>
      <c r="J160" s="172">
        <f>BK160</f>
        <v>0</v>
      </c>
      <c r="L160" s="168"/>
      <c r="M160" s="173"/>
      <c r="N160" s="174"/>
      <c r="O160" s="174"/>
      <c r="P160" s="175">
        <f>P161</f>
        <v>0</v>
      </c>
      <c r="Q160" s="174"/>
      <c r="R160" s="175">
        <f>R161</f>
        <v>0</v>
      </c>
      <c r="S160" s="174"/>
      <c r="T160" s="176">
        <f>T161</f>
        <v>0</v>
      </c>
      <c r="AR160" s="169" t="s">
        <v>270</v>
      </c>
      <c r="AT160" s="177" t="s">
        <v>76</v>
      </c>
      <c r="AU160" s="177" t="s">
        <v>77</v>
      </c>
      <c r="AY160" s="169" t="s">
        <v>264</v>
      </c>
      <c r="BK160" s="178">
        <f>BK161</f>
        <v>0</v>
      </c>
    </row>
    <row r="161" spans="2:65" s="11" customFormat="1" ht="19.899999999999999" customHeight="1">
      <c r="B161" s="168"/>
      <c r="D161" s="169" t="s">
        <v>76</v>
      </c>
      <c r="E161" s="179" t="s">
        <v>2229</v>
      </c>
      <c r="F161" s="179" t="s">
        <v>2228</v>
      </c>
      <c r="I161" s="171"/>
      <c r="J161" s="180">
        <f>BK161</f>
        <v>0</v>
      </c>
      <c r="L161" s="168"/>
      <c r="M161" s="173"/>
      <c r="N161" s="174"/>
      <c r="O161" s="174"/>
      <c r="P161" s="175">
        <f>SUM(P162:P165)</f>
        <v>0</v>
      </c>
      <c r="Q161" s="174"/>
      <c r="R161" s="175">
        <f>SUM(R162:R165)</f>
        <v>0</v>
      </c>
      <c r="S161" s="174"/>
      <c r="T161" s="176">
        <f>SUM(T162:T165)</f>
        <v>0</v>
      </c>
      <c r="AR161" s="169" t="s">
        <v>270</v>
      </c>
      <c r="AT161" s="177" t="s">
        <v>76</v>
      </c>
      <c r="AU161" s="177" t="s">
        <v>24</v>
      </c>
      <c r="AY161" s="169" t="s">
        <v>264</v>
      </c>
      <c r="BK161" s="178">
        <f>SUM(BK162:BK165)</f>
        <v>0</v>
      </c>
    </row>
    <row r="162" spans="2:65" s="1" customFormat="1" ht="25.5" customHeight="1">
      <c r="B162" s="181"/>
      <c r="C162" s="182" t="s">
        <v>379</v>
      </c>
      <c r="D162" s="182" t="s">
        <v>266</v>
      </c>
      <c r="E162" s="183" t="s">
        <v>2284</v>
      </c>
      <c r="F162" s="184" t="s">
        <v>2285</v>
      </c>
      <c r="G162" s="185" t="s">
        <v>293</v>
      </c>
      <c r="H162" s="186">
        <v>87.2</v>
      </c>
      <c r="I162" s="187"/>
      <c r="J162" s="188">
        <f>ROUND(I162*H162,2)</f>
        <v>0</v>
      </c>
      <c r="K162" s="184" t="s">
        <v>309</v>
      </c>
      <c r="L162" s="42"/>
      <c r="M162" s="189" t="s">
        <v>5</v>
      </c>
      <c r="N162" s="190" t="s">
        <v>48</v>
      </c>
      <c r="O162" s="43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AR162" s="25" t="s">
        <v>2232</v>
      </c>
      <c r="AT162" s="25" t="s">
        <v>266</v>
      </c>
      <c r="AU162" s="25" t="s">
        <v>85</v>
      </c>
      <c r="AY162" s="25" t="s">
        <v>264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5" t="s">
        <v>24</v>
      </c>
      <c r="BK162" s="193">
        <f>ROUND(I162*H162,2)</f>
        <v>0</v>
      </c>
      <c r="BL162" s="25" t="s">
        <v>2232</v>
      </c>
      <c r="BM162" s="25" t="s">
        <v>2286</v>
      </c>
    </row>
    <row r="163" spans="2:65" s="1" customFormat="1" ht="94.5">
      <c r="B163" s="42"/>
      <c r="D163" s="195" t="s">
        <v>369</v>
      </c>
      <c r="F163" s="228" t="s">
        <v>2287</v>
      </c>
      <c r="I163" s="229"/>
      <c r="L163" s="42"/>
      <c r="M163" s="230"/>
      <c r="N163" s="43"/>
      <c r="O163" s="43"/>
      <c r="P163" s="43"/>
      <c r="Q163" s="43"/>
      <c r="R163" s="43"/>
      <c r="S163" s="43"/>
      <c r="T163" s="71"/>
      <c r="AT163" s="25" t="s">
        <v>369</v>
      </c>
      <c r="AU163" s="25" t="s">
        <v>85</v>
      </c>
    </row>
    <row r="164" spans="2:65" s="12" customFormat="1">
      <c r="B164" s="194"/>
      <c r="D164" s="195" t="s">
        <v>272</v>
      </c>
      <c r="E164" s="196" t="s">
        <v>5</v>
      </c>
      <c r="F164" s="197" t="s">
        <v>2288</v>
      </c>
      <c r="H164" s="196" t="s">
        <v>5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6" t="s">
        <v>272</v>
      </c>
      <c r="AU164" s="196" t="s">
        <v>85</v>
      </c>
      <c r="AV164" s="12" t="s">
        <v>24</v>
      </c>
      <c r="AW164" s="12" t="s">
        <v>41</v>
      </c>
      <c r="AX164" s="12" t="s">
        <v>77</v>
      </c>
      <c r="AY164" s="196" t="s">
        <v>264</v>
      </c>
    </row>
    <row r="165" spans="2:65" s="13" customFormat="1">
      <c r="B165" s="202"/>
      <c r="D165" s="195" t="s">
        <v>272</v>
      </c>
      <c r="E165" s="203" t="s">
        <v>5</v>
      </c>
      <c r="F165" s="204" t="s">
        <v>2289</v>
      </c>
      <c r="H165" s="205">
        <v>87.2</v>
      </c>
      <c r="I165" s="206"/>
      <c r="L165" s="202"/>
      <c r="M165" s="248"/>
      <c r="N165" s="249"/>
      <c r="O165" s="249"/>
      <c r="P165" s="249"/>
      <c r="Q165" s="249"/>
      <c r="R165" s="249"/>
      <c r="S165" s="249"/>
      <c r="T165" s="250"/>
      <c r="AT165" s="203" t="s">
        <v>272</v>
      </c>
      <c r="AU165" s="203" t="s">
        <v>85</v>
      </c>
      <c r="AV165" s="13" t="s">
        <v>85</v>
      </c>
      <c r="AW165" s="13" t="s">
        <v>41</v>
      </c>
      <c r="AX165" s="13" t="s">
        <v>24</v>
      </c>
      <c r="AY165" s="203" t="s">
        <v>264</v>
      </c>
    </row>
    <row r="166" spans="2:65" s="1" customFormat="1" ht="6.95" customHeight="1">
      <c r="B166" s="57"/>
      <c r="C166" s="58"/>
      <c r="D166" s="58"/>
      <c r="E166" s="58"/>
      <c r="F166" s="58"/>
      <c r="G166" s="58"/>
      <c r="H166" s="58"/>
      <c r="I166" s="135"/>
      <c r="J166" s="58"/>
      <c r="K166" s="58"/>
      <c r="L166" s="42"/>
    </row>
  </sheetData>
  <autoFilter ref="C94:K165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1:H81"/>
    <mergeCell ref="E85:H85"/>
    <mergeCell ref="E83:H83"/>
    <mergeCell ref="E87:H87"/>
    <mergeCell ref="J59:J60"/>
  </mergeCells>
  <hyperlinks>
    <hyperlink ref="F1:G1" location="C2" display="1) Krycí list soupisu"/>
    <hyperlink ref="G1:H1" location="C62" display="2) Rekapitulace"/>
    <hyperlink ref="J1" location="C94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43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140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s="1" customFormat="1" ht="16.5" customHeight="1">
      <c r="B9" s="42"/>
      <c r="C9" s="43"/>
      <c r="D9" s="43"/>
      <c r="E9" s="379" t="s">
        <v>228</v>
      </c>
      <c r="F9" s="381"/>
      <c r="G9" s="381"/>
      <c r="H9" s="381"/>
      <c r="I9" s="114"/>
      <c r="J9" s="43"/>
      <c r="K9" s="46"/>
    </row>
    <row r="10" spans="1:70" s="1" customFormat="1" ht="15">
      <c r="B10" s="42"/>
      <c r="C10" s="43"/>
      <c r="D10" s="38" t="s">
        <v>229</v>
      </c>
      <c r="E10" s="43"/>
      <c r="F10" s="43"/>
      <c r="G10" s="43"/>
      <c r="H10" s="43"/>
      <c r="I10" s="114"/>
      <c r="J10" s="43"/>
      <c r="K10" s="46"/>
    </row>
    <row r="11" spans="1:70" s="1" customFormat="1" ht="36.950000000000003" customHeight="1">
      <c r="B11" s="42"/>
      <c r="C11" s="43"/>
      <c r="D11" s="43"/>
      <c r="E11" s="382" t="s">
        <v>2290</v>
      </c>
      <c r="F11" s="381"/>
      <c r="G11" s="381"/>
      <c r="H11" s="381"/>
      <c r="I11" s="114"/>
      <c r="J11" s="43"/>
      <c r="K11" s="46"/>
    </row>
    <row r="12" spans="1:70" s="1" customFormat="1">
      <c r="B12" s="42"/>
      <c r="C12" s="43"/>
      <c r="D12" s="43"/>
      <c r="E12" s="43"/>
      <c r="F12" s="43"/>
      <c r="G12" s="43"/>
      <c r="H12" s="43"/>
      <c r="I12" s="114"/>
      <c r="J12" s="43"/>
      <c r="K12" s="46"/>
    </row>
    <row r="13" spans="1:70" s="1" customFormat="1" ht="14.45" customHeight="1">
      <c r="B13" s="42"/>
      <c r="C13" s="43"/>
      <c r="D13" s="38" t="s">
        <v>22</v>
      </c>
      <c r="E13" s="43"/>
      <c r="F13" s="36" t="s">
        <v>141</v>
      </c>
      <c r="G13" s="43"/>
      <c r="H13" s="43"/>
      <c r="I13" s="115" t="s">
        <v>23</v>
      </c>
      <c r="J13" s="36" t="s">
        <v>5</v>
      </c>
      <c r="K13" s="46"/>
    </row>
    <row r="14" spans="1:70" s="1" customFormat="1" ht="14.45" customHeight="1">
      <c r="B14" s="42"/>
      <c r="C14" s="43"/>
      <c r="D14" s="38" t="s">
        <v>25</v>
      </c>
      <c r="E14" s="43"/>
      <c r="F14" s="36" t="s">
        <v>26</v>
      </c>
      <c r="G14" s="43"/>
      <c r="H14" s="43"/>
      <c r="I14" s="115" t="s">
        <v>27</v>
      </c>
      <c r="J14" s="116" t="str">
        <f>'Rekapitulace stavby'!AN8</f>
        <v>1.6.2017</v>
      </c>
      <c r="K14" s="46"/>
    </row>
    <row r="15" spans="1:70" s="1" customFormat="1" ht="10.9" customHeight="1">
      <c r="B15" s="42"/>
      <c r="C15" s="43"/>
      <c r="D15" s="43"/>
      <c r="E15" s="43"/>
      <c r="F15" s="43"/>
      <c r="G15" s="43"/>
      <c r="H15" s="43"/>
      <c r="I15" s="114"/>
      <c r="J15" s="43"/>
      <c r="K15" s="46"/>
    </row>
    <row r="16" spans="1:70" s="1" customFormat="1" ht="14.45" customHeight="1">
      <c r="B16" s="42"/>
      <c r="C16" s="43"/>
      <c r="D16" s="38" t="s">
        <v>31</v>
      </c>
      <c r="E16" s="43"/>
      <c r="F16" s="43"/>
      <c r="G16" s="43"/>
      <c r="H16" s="43"/>
      <c r="I16" s="115" t="s">
        <v>32</v>
      </c>
      <c r="J16" s="36" t="s">
        <v>33</v>
      </c>
      <c r="K16" s="46"/>
    </row>
    <row r="17" spans="2:11" s="1" customFormat="1" ht="18" customHeight="1">
      <c r="B17" s="42"/>
      <c r="C17" s="43"/>
      <c r="D17" s="43"/>
      <c r="E17" s="36" t="s">
        <v>34</v>
      </c>
      <c r="F17" s="43"/>
      <c r="G17" s="43"/>
      <c r="H17" s="43"/>
      <c r="I17" s="115" t="s">
        <v>35</v>
      </c>
      <c r="J17" s="36" t="s">
        <v>5</v>
      </c>
      <c r="K17" s="46"/>
    </row>
    <row r="18" spans="2:11" s="1" customFormat="1" ht="6.95" customHeight="1">
      <c r="B18" s="42"/>
      <c r="C18" s="43"/>
      <c r="D18" s="43"/>
      <c r="E18" s="43"/>
      <c r="F18" s="43"/>
      <c r="G18" s="43"/>
      <c r="H18" s="43"/>
      <c r="I18" s="114"/>
      <c r="J18" s="43"/>
      <c r="K18" s="46"/>
    </row>
    <row r="19" spans="2:11" s="1" customFormat="1" ht="14.45" customHeight="1">
      <c r="B19" s="42"/>
      <c r="C19" s="43"/>
      <c r="D19" s="38" t="s">
        <v>36</v>
      </c>
      <c r="E19" s="43"/>
      <c r="F19" s="43"/>
      <c r="G19" s="43"/>
      <c r="H19" s="43"/>
      <c r="I19" s="115" t="s">
        <v>32</v>
      </c>
      <c r="J19" s="36" t="str">
        <f>IF('Rekapitulace stavby'!AN13="Vyplň údaj","",IF('Rekapitulace stavby'!AN13="","",'Rekapitulace stavby'!AN13))</f>
        <v/>
      </c>
      <c r="K19" s="46"/>
    </row>
    <row r="20" spans="2:11" s="1" customFormat="1" ht="18" customHeight="1">
      <c r="B20" s="42"/>
      <c r="C20" s="43"/>
      <c r="D20" s="43"/>
      <c r="E20" s="36" t="str">
        <f>IF('Rekapitulace stavby'!E14="Vyplň údaj","",IF('Rekapitulace stavby'!E14="","",'Rekapitulace stavby'!E14))</f>
        <v/>
      </c>
      <c r="F20" s="43"/>
      <c r="G20" s="43"/>
      <c r="H20" s="43"/>
      <c r="I20" s="115" t="s">
        <v>35</v>
      </c>
      <c r="J20" s="36" t="str">
        <f>IF('Rekapitulace stavby'!AN14="Vyplň údaj","",IF('Rekapitulace stavby'!AN14="","",'Rekapitulace stavby'!AN14))</f>
        <v/>
      </c>
      <c r="K20" s="46"/>
    </row>
    <row r="21" spans="2:11" s="1" customFormat="1" ht="6.95" customHeight="1">
      <c r="B21" s="42"/>
      <c r="C21" s="43"/>
      <c r="D21" s="43"/>
      <c r="E21" s="43"/>
      <c r="F21" s="43"/>
      <c r="G21" s="43"/>
      <c r="H21" s="43"/>
      <c r="I21" s="114"/>
      <c r="J21" s="43"/>
      <c r="K21" s="46"/>
    </row>
    <row r="22" spans="2:11" s="1" customFormat="1" ht="14.45" customHeight="1">
      <c r="B22" s="42"/>
      <c r="C22" s="43"/>
      <c r="D22" s="38" t="s">
        <v>38</v>
      </c>
      <c r="E22" s="43"/>
      <c r="F22" s="43"/>
      <c r="G22" s="43"/>
      <c r="H22" s="43"/>
      <c r="I22" s="115" t="s">
        <v>32</v>
      </c>
      <c r="J22" s="36" t="s">
        <v>39</v>
      </c>
      <c r="K22" s="46"/>
    </row>
    <row r="23" spans="2:11" s="1" customFormat="1" ht="18" customHeight="1">
      <c r="B23" s="42"/>
      <c r="C23" s="43"/>
      <c r="D23" s="43"/>
      <c r="E23" s="36" t="s">
        <v>40</v>
      </c>
      <c r="F23" s="43"/>
      <c r="G23" s="43"/>
      <c r="H23" s="43"/>
      <c r="I23" s="115" t="s">
        <v>35</v>
      </c>
      <c r="J23" s="36" t="s">
        <v>5</v>
      </c>
      <c r="K23" s="46"/>
    </row>
    <row r="24" spans="2:11" s="1" customFormat="1" ht="6.95" customHeight="1">
      <c r="B24" s="42"/>
      <c r="C24" s="43"/>
      <c r="D24" s="43"/>
      <c r="E24" s="43"/>
      <c r="F24" s="43"/>
      <c r="G24" s="43"/>
      <c r="H24" s="43"/>
      <c r="I24" s="114"/>
      <c r="J24" s="43"/>
      <c r="K24" s="46"/>
    </row>
    <row r="25" spans="2:11" s="1" customFormat="1" ht="14.45" customHeight="1">
      <c r="B25" s="42"/>
      <c r="C25" s="43"/>
      <c r="D25" s="38" t="s">
        <v>42</v>
      </c>
      <c r="E25" s="43"/>
      <c r="F25" s="43"/>
      <c r="G25" s="43"/>
      <c r="H25" s="43"/>
      <c r="I25" s="114"/>
      <c r="J25" s="43"/>
      <c r="K25" s="46"/>
    </row>
    <row r="26" spans="2:11" s="7" customFormat="1" ht="42.75" customHeight="1">
      <c r="B26" s="117"/>
      <c r="C26" s="118"/>
      <c r="D26" s="118"/>
      <c r="E26" s="383" t="s">
        <v>2291</v>
      </c>
      <c r="F26" s="383"/>
      <c r="G26" s="383"/>
      <c r="H26" s="383"/>
      <c r="I26" s="119"/>
      <c r="J26" s="118"/>
      <c r="K26" s="120"/>
    </row>
    <row r="27" spans="2:11" s="1" customFormat="1" ht="6.95" customHeight="1">
      <c r="B27" s="42"/>
      <c r="C27" s="43"/>
      <c r="D27" s="43"/>
      <c r="E27" s="43"/>
      <c r="F27" s="43"/>
      <c r="G27" s="43"/>
      <c r="H27" s="43"/>
      <c r="I27" s="114"/>
      <c r="J27" s="43"/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25.35" customHeight="1">
      <c r="B29" s="42"/>
      <c r="C29" s="43"/>
      <c r="D29" s="123" t="s">
        <v>43</v>
      </c>
      <c r="E29" s="43"/>
      <c r="F29" s="43"/>
      <c r="G29" s="43"/>
      <c r="H29" s="43"/>
      <c r="I29" s="114"/>
      <c r="J29" s="124">
        <f>ROUND(J91,2)</f>
        <v>0</v>
      </c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14.45" customHeight="1">
      <c r="B31" s="42"/>
      <c r="C31" s="43"/>
      <c r="D31" s="43"/>
      <c r="E31" s="43"/>
      <c r="F31" s="47" t="s">
        <v>45</v>
      </c>
      <c r="G31" s="43"/>
      <c r="H31" s="43"/>
      <c r="I31" s="125" t="s">
        <v>44</v>
      </c>
      <c r="J31" s="47" t="s">
        <v>46</v>
      </c>
      <c r="K31" s="46"/>
    </row>
    <row r="32" spans="2:11" s="1" customFormat="1" ht="14.45" customHeight="1">
      <c r="B32" s="42"/>
      <c r="C32" s="43"/>
      <c r="D32" s="50" t="s">
        <v>47</v>
      </c>
      <c r="E32" s="50" t="s">
        <v>48</v>
      </c>
      <c r="F32" s="126">
        <f>ROUND(SUM(BE91:BE242), 2)</f>
        <v>0</v>
      </c>
      <c r="G32" s="43"/>
      <c r="H32" s="43"/>
      <c r="I32" s="127">
        <v>0.21</v>
      </c>
      <c r="J32" s="126">
        <f>ROUND(ROUND((SUM(BE91:BE242)), 2)*I32, 2)</f>
        <v>0</v>
      </c>
      <c r="K32" s="46"/>
    </row>
    <row r="33" spans="2:11" s="1" customFormat="1" ht="14.45" customHeight="1">
      <c r="B33" s="42"/>
      <c r="C33" s="43"/>
      <c r="D33" s="43"/>
      <c r="E33" s="50" t="s">
        <v>49</v>
      </c>
      <c r="F33" s="126">
        <f>ROUND(SUM(BF91:BF242), 2)</f>
        <v>0</v>
      </c>
      <c r="G33" s="43"/>
      <c r="H33" s="43"/>
      <c r="I33" s="127">
        <v>0.15</v>
      </c>
      <c r="J33" s="126">
        <f>ROUND(ROUND((SUM(BF91:BF242)), 2)*I33, 2)</f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50</v>
      </c>
      <c r="F34" s="126">
        <f>ROUND(SUM(BG91:BG242), 2)</f>
        <v>0</v>
      </c>
      <c r="G34" s="43"/>
      <c r="H34" s="43"/>
      <c r="I34" s="127">
        <v>0.21</v>
      </c>
      <c r="J34" s="126">
        <v>0</v>
      </c>
      <c r="K34" s="46"/>
    </row>
    <row r="35" spans="2:11" s="1" customFormat="1" ht="14.45" hidden="1" customHeight="1">
      <c r="B35" s="42"/>
      <c r="C35" s="43"/>
      <c r="D35" s="43"/>
      <c r="E35" s="50" t="s">
        <v>51</v>
      </c>
      <c r="F35" s="126">
        <f>ROUND(SUM(BH91:BH242), 2)</f>
        <v>0</v>
      </c>
      <c r="G35" s="43"/>
      <c r="H35" s="43"/>
      <c r="I35" s="127">
        <v>0.15</v>
      </c>
      <c r="J35" s="126"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52</v>
      </c>
      <c r="F36" s="126">
        <f>ROUND(SUM(BI91:BI242), 2)</f>
        <v>0</v>
      </c>
      <c r="G36" s="43"/>
      <c r="H36" s="43"/>
      <c r="I36" s="127">
        <v>0</v>
      </c>
      <c r="J36" s="126">
        <v>0</v>
      </c>
      <c r="K36" s="46"/>
    </row>
    <row r="37" spans="2:11" s="1" customFormat="1" ht="6.95" customHeight="1">
      <c r="B37" s="42"/>
      <c r="C37" s="43"/>
      <c r="D37" s="43"/>
      <c r="E37" s="43"/>
      <c r="F37" s="43"/>
      <c r="G37" s="43"/>
      <c r="H37" s="43"/>
      <c r="I37" s="114"/>
      <c r="J37" s="43"/>
      <c r="K37" s="46"/>
    </row>
    <row r="38" spans="2:11" s="1" customFormat="1" ht="25.35" customHeight="1">
      <c r="B38" s="42"/>
      <c r="C38" s="128"/>
      <c r="D38" s="129" t="s">
        <v>53</v>
      </c>
      <c r="E38" s="72"/>
      <c r="F38" s="72"/>
      <c r="G38" s="130" t="s">
        <v>54</v>
      </c>
      <c r="H38" s="131" t="s">
        <v>55</v>
      </c>
      <c r="I38" s="132"/>
      <c r="J38" s="133">
        <f>SUM(J29:J36)</f>
        <v>0</v>
      </c>
      <c r="K38" s="134"/>
    </row>
    <row r="39" spans="2:11" s="1" customFormat="1" ht="14.45" customHeight="1">
      <c r="B39" s="57"/>
      <c r="C39" s="58"/>
      <c r="D39" s="58"/>
      <c r="E39" s="58"/>
      <c r="F39" s="58"/>
      <c r="G39" s="58"/>
      <c r="H39" s="58"/>
      <c r="I39" s="135"/>
      <c r="J39" s="58"/>
      <c r="K39" s="59"/>
    </row>
    <row r="43" spans="2:11" s="1" customFormat="1" ht="6.95" customHeight="1">
      <c r="B43" s="60"/>
      <c r="C43" s="61"/>
      <c r="D43" s="61"/>
      <c r="E43" s="61"/>
      <c r="F43" s="61"/>
      <c r="G43" s="61"/>
      <c r="H43" s="61"/>
      <c r="I43" s="136"/>
      <c r="J43" s="61"/>
      <c r="K43" s="137"/>
    </row>
    <row r="44" spans="2:11" s="1" customFormat="1" ht="36.950000000000003" customHeight="1">
      <c r="B44" s="42"/>
      <c r="C44" s="31" t="s">
        <v>234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6.95" customHeight="1">
      <c r="B45" s="42"/>
      <c r="C45" s="43"/>
      <c r="D45" s="43"/>
      <c r="E45" s="43"/>
      <c r="F45" s="43"/>
      <c r="G45" s="43"/>
      <c r="H45" s="43"/>
      <c r="I45" s="114"/>
      <c r="J45" s="43"/>
      <c r="K45" s="46"/>
    </row>
    <row r="46" spans="2:11" s="1" customFormat="1" ht="14.45" customHeight="1">
      <c r="B46" s="42"/>
      <c r="C46" s="38" t="s">
        <v>19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6.5" customHeight="1">
      <c r="B47" s="42"/>
      <c r="C47" s="43"/>
      <c r="D47" s="43"/>
      <c r="E47" s="379" t="str">
        <f>E7</f>
        <v>Tehov - Odkanalizování a čištění vod</v>
      </c>
      <c r="F47" s="380"/>
      <c r="G47" s="380"/>
      <c r="H47" s="380"/>
      <c r="I47" s="114"/>
      <c r="J47" s="43"/>
      <c r="K47" s="46"/>
    </row>
    <row r="48" spans="2:11" ht="15">
      <c r="B48" s="29"/>
      <c r="C48" s="38" t="s">
        <v>227</v>
      </c>
      <c r="D48" s="30"/>
      <c r="E48" s="30"/>
      <c r="F48" s="30"/>
      <c r="G48" s="30"/>
      <c r="H48" s="30"/>
      <c r="I48" s="113"/>
      <c r="J48" s="30"/>
      <c r="K48" s="32"/>
    </row>
    <row r="49" spans="2:47" s="1" customFormat="1" ht="16.5" customHeight="1">
      <c r="B49" s="42"/>
      <c r="C49" s="43"/>
      <c r="D49" s="43"/>
      <c r="E49" s="379" t="s">
        <v>228</v>
      </c>
      <c r="F49" s="381"/>
      <c r="G49" s="381"/>
      <c r="H49" s="381"/>
      <c r="I49" s="114"/>
      <c r="J49" s="43"/>
      <c r="K49" s="46"/>
    </row>
    <row r="50" spans="2:47" s="1" customFormat="1" ht="14.45" customHeight="1">
      <c r="B50" s="42"/>
      <c r="C50" s="38" t="s">
        <v>229</v>
      </c>
      <c r="D50" s="43"/>
      <c r="E50" s="43"/>
      <c r="F50" s="43"/>
      <c r="G50" s="43"/>
      <c r="H50" s="43"/>
      <c r="I50" s="114"/>
      <c r="J50" s="43"/>
      <c r="K50" s="46"/>
    </row>
    <row r="51" spans="2:47" s="1" customFormat="1" ht="17.25" customHeight="1">
      <c r="B51" s="42"/>
      <c r="C51" s="43"/>
      <c r="D51" s="43"/>
      <c r="E51" s="382" t="str">
        <f>E11</f>
        <v>109 - DSO-01.9 Přípojka vodovodní</v>
      </c>
      <c r="F51" s="381"/>
      <c r="G51" s="381"/>
      <c r="H51" s="381"/>
      <c r="I51" s="114"/>
      <c r="J51" s="43"/>
      <c r="K51" s="46"/>
    </row>
    <row r="52" spans="2:47" s="1" customFormat="1" ht="6.95" customHeight="1">
      <c r="B52" s="42"/>
      <c r="C52" s="43"/>
      <c r="D52" s="43"/>
      <c r="E52" s="43"/>
      <c r="F52" s="43"/>
      <c r="G52" s="43"/>
      <c r="H52" s="43"/>
      <c r="I52" s="114"/>
      <c r="J52" s="43"/>
      <c r="K52" s="46"/>
    </row>
    <row r="53" spans="2:47" s="1" customFormat="1" ht="18" customHeight="1">
      <c r="B53" s="42"/>
      <c r="C53" s="38" t="s">
        <v>25</v>
      </c>
      <c r="D53" s="43"/>
      <c r="E53" s="43"/>
      <c r="F53" s="36" t="str">
        <f>F14</f>
        <v>Tehov</v>
      </c>
      <c r="G53" s="43"/>
      <c r="H53" s="43"/>
      <c r="I53" s="115" t="s">
        <v>27</v>
      </c>
      <c r="J53" s="116" t="str">
        <f>IF(J14="","",J14)</f>
        <v>1.6.2017</v>
      </c>
      <c r="K53" s="46"/>
    </row>
    <row r="54" spans="2:47" s="1" customFormat="1" ht="6.95" customHeight="1">
      <c r="B54" s="42"/>
      <c r="C54" s="43"/>
      <c r="D54" s="43"/>
      <c r="E54" s="43"/>
      <c r="F54" s="43"/>
      <c r="G54" s="43"/>
      <c r="H54" s="43"/>
      <c r="I54" s="114"/>
      <c r="J54" s="43"/>
      <c r="K54" s="46"/>
    </row>
    <row r="55" spans="2:47" s="1" customFormat="1" ht="15">
      <c r="B55" s="42"/>
      <c r="C55" s="38" t="s">
        <v>31</v>
      </c>
      <c r="D55" s="43"/>
      <c r="E55" s="43"/>
      <c r="F55" s="36" t="str">
        <f>E17</f>
        <v>Obec Tehov</v>
      </c>
      <c r="G55" s="43"/>
      <c r="H55" s="43"/>
      <c r="I55" s="115" t="s">
        <v>38</v>
      </c>
      <c r="J55" s="383" t="str">
        <f>E23</f>
        <v>Ing. Pavel Douša</v>
      </c>
      <c r="K55" s="46"/>
    </row>
    <row r="56" spans="2:47" s="1" customFormat="1" ht="14.45" customHeight="1">
      <c r="B56" s="42"/>
      <c r="C56" s="38" t="s">
        <v>36</v>
      </c>
      <c r="D56" s="43"/>
      <c r="E56" s="43"/>
      <c r="F56" s="36" t="str">
        <f>IF(E20="","",E20)</f>
        <v/>
      </c>
      <c r="G56" s="43"/>
      <c r="H56" s="43"/>
      <c r="I56" s="114"/>
      <c r="J56" s="384"/>
      <c r="K56" s="46"/>
    </row>
    <row r="57" spans="2:47" s="1" customFormat="1" ht="10.35" customHeight="1">
      <c r="B57" s="42"/>
      <c r="C57" s="43"/>
      <c r="D57" s="43"/>
      <c r="E57" s="43"/>
      <c r="F57" s="43"/>
      <c r="G57" s="43"/>
      <c r="H57" s="43"/>
      <c r="I57" s="114"/>
      <c r="J57" s="43"/>
      <c r="K57" s="46"/>
    </row>
    <row r="58" spans="2:47" s="1" customFormat="1" ht="29.25" customHeight="1">
      <c r="B58" s="42"/>
      <c r="C58" s="138" t="s">
        <v>235</v>
      </c>
      <c r="D58" s="128"/>
      <c r="E58" s="128"/>
      <c r="F58" s="128"/>
      <c r="G58" s="128"/>
      <c r="H58" s="128"/>
      <c r="I58" s="139"/>
      <c r="J58" s="140" t="s">
        <v>236</v>
      </c>
      <c r="K58" s="141"/>
    </row>
    <row r="59" spans="2:47" s="1" customFormat="1" ht="10.3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29.25" customHeight="1">
      <c r="B60" s="42"/>
      <c r="C60" s="142" t="s">
        <v>237</v>
      </c>
      <c r="D60" s="43"/>
      <c r="E60" s="43"/>
      <c r="F60" s="43"/>
      <c r="G60" s="43"/>
      <c r="H60" s="43"/>
      <c r="I60" s="114"/>
      <c r="J60" s="124">
        <f>J91</f>
        <v>0</v>
      </c>
      <c r="K60" s="46"/>
      <c r="AU60" s="25" t="s">
        <v>238</v>
      </c>
    </row>
    <row r="61" spans="2:47" s="8" customFormat="1" ht="24.95" customHeight="1">
      <c r="B61" s="143"/>
      <c r="C61" s="144"/>
      <c r="D61" s="145" t="s">
        <v>239</v>
      </c>
      <c r="E61" s="146"/>
      <c r="F61" s="146"/>
      <c r="G61" s="146"/>
      <c r="H61" s="146"/>
      <c r="I61" s="147"/>
      <c r="J61" s="148">
        <f>J92</f>
        <v>0</v>
      </c>
      <c r="K61" s="149"/>
    </row>
    <row r="62" spans="2:47" s="9" customFormat="1" ht="19.899999999999999" customHeight="1">
      <c r="B62" s="150"/>
      <c r="C62" s="151"/>
      <c r="D62" s="152" t="s">
        <v>1552</v>
      </c>
      <c r="E62" s="153"/>
      <c r="F62" s="153"/>
      <c r="G62" s="153"/>
      <c r="H62" s="153"/>
      <c r="I62" s="154"/>
      <c r="J62" s="155">
        <f>J93</f>
        <v>0</v>
      </c>
      <c r="K62" s="156"/>
    </row>
    <row r="63" spans="2:47" s="9" customFormat="1" ht="19.899999999999999" customHeight="1">
      <c r="B63" s="150"/>
      <c r="C63" s="151"/>
      <c r="D63" s="152" t="s">
        <v>1553</v>
      </c>
      <c r="E63" s="153"/>
      <c r="F63" s="153"/>
      <c r="G63" s="153"/>
      <c r="H63" s="153"/>
      <c r="I63" s="154"/>
      <c r="J63" s="155">
        <f>J172</f>
        <v>0</v>
      </c>
      <c r="K63" s="156"/>
    </row>
    <row r="64" spans="2:47" s="9" customFormat="1" ht="19.899999999999999" customHeight="1">
      <c r="B64" s="150"/>
      <c r="C64" s="151"/>
      <c r="D64" s="152" t="s">
        <v>243</v>
      </c>
      <c r="E64" s="153"/>
      <c r="F64" s="153"/>
      <c r="G64" s="153"/>
      <c r="H64" s="153"/>
      <c r="I64" s="154"/>
      <c r="J64" s="155">
        <f>J197</f>
        <v>0</v>
      </c>
      <c r="K64" s="156"/>
    </row>
    <row r="65" spans="2:12" s="9" customFormat="1" ht="19.899999999999999" customHeight="1">
      <c r="B65" s="150"/>
      <c r="C65" s="151"/>
      <c r="D65" s="152" t="s">
        <v>245</v>
      </c>
      <c r="E65" s="153"/>
      <c r="F65" s="153"/>
      <c r="G65" s="153"/>
      <c r="H65" s="153"/>
      <c r="I65" s="154"/>
      <c r="J65" s="155">
        <f>J220</f>
        <v>0</v>
      </c>
      <c r="K65" s="156"/>
    </row>
    <row r="66" spans="2:12" s="8" customFormat="1" ht="24.95" customHeight="1">
      <c r="B66" s="143"/>
      <c r="C66" s="144"/>
      <c r="D66" s="145" t="s">
        <v>246</v>
      </c>
      <c r="E66" s="146"/>
      <c r="F66" s="146"/>
      <c r="G66" s="146"/>
      <c r="H66" s="146"/>
      <c r="I66" s="147"/>
      <c r="J66" s="148">
        <f>J222</f>
        <v>0</v>
      </c>
      <c r="K66" s="149"/>
    </row>
    <row r="67" spans="2:12" s="9" customFormat="1" ht="19.899999999999999" customHeight="1">
      <c r="B67" s="150"/>
      <c r="C67" s="151"/>
      <c r="D67" s="152" t="s">
        <v>657</v>
      </c>
      <c r="E67" s="153"/>
      <c r="F67" s="153"/>
      <c r="G67" s="153"/>
      <c r="H67" s="153"/>
      <c r="I67" s="154"/>
      <c r="J67" s="155">
        <f>J223</f>
        <v>0</v>
      </c>
      <c r="K67" s="156"/>
    </row>
    <row r="68" spans="2:12" s="8" customFormat="1" ht="24.95" customHeight="1">
      <c r="B68" s="143"/>
      <c r="C68" s="144"/>
      <c r="D68" s="145" t="s">
        <v>2066</v>
      </c>
      <c r="E68" s="146"/>
      <c r="F68" s="146"/>
      <c r="G68" s="146"/>
      <c r="H68" s="146"/>
      <c r="I68" s="147"/>
      <c r="J68" s="148">
        <f>J233</f>
        <v>0</v>
      </c>
      <c r="K68" s="149"/>
    </row>
    <row r="69" spans="2:12" s="9" customFormat="1" ht="19.899999999999999" customHeight="1">
      <c r="B69" s="150"/>
      <c r="C69" s="151"/>
      <c r="D69" s="152" t="s">
        <v>2067</v>
      </c>
      <c r="E69" s="153"/>
      <c r="F69" s="153"/>
      <c r="G69" s="153"/>
      <c r="H69" s="153"/>
      <c r="I69" s="154"/>
      <c r="J69" s="155">
        <f>J234</f>
        <v>0</v>
      </c>
      <c r="K69" s="156"/>
    </row>
    <row r="70" spans="2:12" s="1" customFormat="1" ht="21.75" customHeight="1">
      <c r="B70" s="42"/>
      <c r="C70" s="43"/>
      <c r="D70" s="43"/>
      <c r="E70" s="43"/>
      <c r="F70" s="43"/>
      <c r="G70" s="43"/>
      <c r="H70" s="43"/>
      <c r="I70" s="114"/>
      <c r="J70" s="43"/>
      <c r="K70" s="46"/>
    </row>
    <row r="71" spans="2:12" s="1" customFormat="1" ht="6.95" customHeight="1">
      <c r="B71" s="57"/>
      <c r="C71" s="58"/>
      <c r="D71" s="58"/>
      <c r="E71" s="58"/>
      <c r="F71" s="58"/>
      <c r="G71" s="58"/>
      <c r="H71" s="58"/>
      <c r="I71" s="135"/>
      <c r="J71" s="58"/>
      <c r="K71" s="59"/>
    </row>
    <row r="75" spans="2:12" s="1" customFormat="1" ht="6.95" customHeight="1">
      <c r="B75" s="60"/>
      <c r="C75" s="61"/>
      <c r="D75" s="61"/>
      <c r="E75" s="61"/>
      <c r="F75" s="61"/>
      <c r="G75" s="61"/>
      <c r="H75" s="61"/>
      <c r="I75" s="136"/>
      <c r="J75" s="61"/>
      <c r="K75" s="61"/>
      <c r="L75" s="42"/>
    </row>
    <row r="76" spans="2:12" s="1" customFormat="1" ht="36.950000000000003" customHeight="1">
      <c r="B76" s="42"/>
      <c r="C76" s="62" t="s">
        <v>248</v>
      </c>
      <c r="L76" s="42"/>
    </row>
    <row r="77" spans="2:12" s="1" customFormat="1" ht="6.95" customHeight="1">
      <c r="B77" s="42"/>
      <c r="L77" s="42"/>
    </row>
    <row r="78" spans="2:12" s="1" customFormat="1" ht="14.45" customHeight="1">
      <c r="B78" s="42"/>
      <c r="C78" s="64" t="s">
        <v>19</v>
      </c>
      <c r="L78" s="42"/>
    </row>
    <row r="79" spans="2:12" s="1" customFormat="1" ht="16.5" customHeight="1">
      <c r="B79" s="42"/>
      <c r="E79" s="374" t="str">
        <f>E7</f>
        <v>Tehov - Odkanalizování a čištění vod</v>
      </c>
      <c r="F79" s="375"/>
      <c r="G79" s="375"/>
      <c r="H79" s="375"/>
      <c r="L79" s="42"/>
    </row>
    <row r="80" spans="2:12" ht="15">
      <c r="B80" s="29"/>
      <c r="C80" s="64" t="s">
        <v>227</v>
      </c>
      <c r="L80" s="29"/>
    </row>
    <row r="81" spans="2:65" s="1" customFormat="1" ht="16.5" customHeight="1">
      <c r="B81" s="42"/>
      <c r="E81" s="374" t="s">
        <v>228</v>
      </c>
      <c r="F81" s="377"/>
      <c r="G81" s="377"/>
      <c r="H81" s="377"/>
      <c r="L81" s="42"/>
    </row>
    <row r="82" spans="2:65" s="1" customFormat="1" ht="14.45" customHeight="1">
      <c r="B82" s="42"/>
      <c r="C82" s="64" t="s">
        <v>229</v>
      </c>
      <c r="L82" s="42"/>
    </row>
    <row r="83" spans="2:65" s="1" customFormat="1" ht="17.25" customHeight="1">
      <c r="B83" s="42"/>
      <c r="E83" s="349" t="str">
        <f>E11</f>
        <v>109 - DSO-01.9 Přípojka vodovodní</v>
      </c>
      <c r="F83" s="377"/>
      <c r="G83" s="377"/>
      <c r="H83" s="377"/>
      <c r="L83" s="42"/>
    </row>
    <row r="84" spans="2:65" s="1" customFormat="1" ht="6.95" customHeight="1">
      <c r="B84" s="42"/>
      <c r="L84" s="42"/>
    </row>
    <row r="85" spans="2:65" s="1" customFormat="1" ht="18" customHeight="1">
      <c r="B85" s="42"/>
      <c r="C85" s="64" t="s">
        <v>25</v>
      </c>
      <c r="F85" s="157" t="str">
        <f>F14</f>
        <v>Tehov</v>
      </c>
      <c r="I85" s="158" t="s">
        <v>27</v>
      </c>
      <c r="J85" s="68" t="str">
        <f>IF(J14="","",J14)</f>
        <v>1.6.2017</v>
      </c>
      <c r="L85" s="42"/>
    </row>
    <row r="86" spans="2:65" s="1" customFormat="1" ht="6.95" customHeight="1">
      <c r="B86" s="42"/>
      <c r="L86" s="42"/>
    </row>
    <row r="87" spans="2:65" s="1" customFormat="1" ht="15">
      <c r="B87" s="42"/>
      <c r="C87" s="64" t="s">
        <v>31</v>
      </c>
      <c r="F87" s="157" t="str">
        <f>E17</f>
        <v>Obec Tehov</v>
      </c>
      <c r="I87" s="158" t="s">
        <v>38</v>
      </c>
      <c r="J87" s="157" t="str">
        <f>E23</f>
        <v>Ing. Pavel Douša</v>
      </c>
      <c r="L87" s="42"/>
    </row>
    <row r="88" spans="2:65" s="1" customFormat="1" ht="14.45" customHeight="1">
      <c r="B88" s="42"/>
      <c r="C88" s="64" t="s">
        <v>36</v>
      </c>
      <c r="F88" s="157" t="str">
        <f>IF(E20="","",E20)</f>
        <v/>
      </c>
      <c r="L88" s="42"/>
    </row>
    <row r="89" spans="2:65" s="1" customFormat="1" ht="10.35" customHeight="1">
      <c r="B89" s="42"/>
      <c r="L89" s="42"/>
    </row>
    <row r="90" spans="2:65" s="10" customFormat="1" ht="29.25" customHeight="1">
      <c r="B90" s="159"/>
      <c r="C90" s="160" t="s">
        <v>249</v>
      </c>
      <c r="D90" s="161" t="s">
        <v>62</v>
      </c>
      <c r="E90" s="161" t="s">
        <v>58</v>
      </c>
      <c r="F90" s="161" t="s">
        <v>250</v>
      </c>
      <c r="G90" s="161" t="s">
        <v>251</v>
      </c>
      <c r="H90" s="161" t="s">
        <v>252</v>
      </c>
      <c r="I90" s="162" t="s">
        <v>253</v>
      </c>
      <c r="J90" s="161" t="s">
        <v>236</v>
      </c>
      <c r="K90" s="163" t="s">
        <v>254</v>
      </c>
      <c r="L90" s="159"/>
      <c r="M90" s="74" t="s">
        <v>255</v>
      </c>
      <c r="N90" s="75" t="s">
        <v>47</v>
      </c>
      <c r="O90" s="75" t="s">
        <v>256</v>
      </c>
      <c r="P90" s="75" t="s">
        <v>257</v>
      </c>
      <c r="Q90" s="75" t="s">
        <v>258</v>
      </c>
      <c r="R90" s="75" t="s">
        <v>259</v>
      </c>
      <c r="S90" s="75" t="s">
        <v>260</v>
      </c>
      <c r="T90" s="76" t="s">
        <v>261</v>
      </c>
    </row>
    <row r="91" spans="2:65" s="1" customFormat="1" ht="29.25" customHeight="1">
      <c r="B91" s="42"/>
      <c r="C91" s="78" t="s">
        <v>237</v>
      </c>
      <c r="J91" s="164">
        <f>BK91</f>
        <v>0</v>
      </c>
      <c r="L91" s="42"/>
      <c r="M91" s="77"/>
      <c r="N91" s="69"/>
      <c r="O91" s="69"/>
      <c r="P91" s="165">
        <f>P92+P222+P233</f>
        <v>0</v>
      </c>
      <c r="Q91" s="69"/>
      <c r="R91" s="165">
        <f>R92+R222+R233</f>
        <v>0.21212880000000001</v>
      </c>
      <c r="S91" s="69"/>
      <c r="T91" s="166">
        <f>T92+T222+T233</f>
        <v>0</v>
      </c>
      <c r="AT91" s="25" t="s">
        <v>76</v>
      </c>
      <c r="AU91" s="25" t="s">
        <v>238</v>
      </c>
      <c r="BK91" s="167">
        <f>BK92+BK222+BK233</f>
        <v>0</v>
      </c>
    </row>
    <row r="92" spans="2:65" s="11" customFormat="1" ht="37.35" customHeight="1">
      <c r="B92" s="168"/>
      <c r="D92" s="169" t="s">
        <v>76</v>
      </c>
      <c r="E92" s="170" t="s">
        <v>262</v>
      </c>
      <c r="F92" s="170" t="s">
        <v>263</v>
      </c>
      <c r="I92" s="171"/>
      <c r="J92" s="172">
        <f>BK92</f>
        <v>0</v>
      </c>
      <c r="L92" s="168"/>
      <c r="M92" s="173"/>
      <c r="N92" s="174"/>
      <c r="O92" s="174"/>
      <c r="P92" s="175">
        <f>P93+P172+P197+P220</f>
        <v>0</v>
      </c>
      <c r="Q92" s="174"/>
      <c r="R92" s="175">
        <f>R93+R172+R197+R220</f>
        <v>0.2080988</v>
      </c>
      <c r="S92" s="174"/>
      <c r="T92" s="176">
        <f>T93+T172+T197+T220</f>
        <v>0</v>
      </c>
      <c r="AR92" s="169" t="s">
        <v>24</v>
      </c>
      <c r="AT92" s="177" t="s">
        <v>76</v>
      </c>
      <c r="AU92" s="177" t="s">
        <v>77</v>
      </c>
      <c r="AY92" s="169" t="s">
        <v>264</v>
      </c>
      <c r="BK92" s="178">
        <f>BK93+BK172+BK197+BK220</f>
        <v>0</v>
      </c>
    </row>
    <row r="93" spans="2:65" s="11" customFormat="1" ht="19.899999999999999" customHeight="1">
      <c r="B93" s="168"/>
      <c r="D93" s="169" t="s">
        <v>76</v>
      </c>
      <c r="E93" s="179" t="s">
        <v>24</v>
      </c>
      <c r="F93" s="179" t="s">
        <v>1558</v>
      </c>
      <c r="I93" s="171"/>
      <c r="J93" s="180">
        <f>BK93</f>
        <v>0</v>
      </c>
      <c r="L93" s="168"/>
      <c r="M93" s="173"/>
      <c r="N93" s="174"/>
      <c r="O93" s="174"/>
      <c r="P93" s="175">
        <f>SUM(P94:P171)</f>
        <v>0</v>
      </c>
      <c r="Q93" s="174"/>
      <c r="R93" s="175">
        <f>SUM(R94:R171)</f>
        <v>0</v>
      </c>
      <c r="S93" s="174"/>
      <c r="T93" s="176">
        <f>SUM(T94:T171)</f>
        <v>0</v>
      </c>
      <c r="AR93" s="169" t="s">
        <v>24</v>
      </c>
      <c r="AT93" s="177" t="s">
        <v>76</v>
      </c>
      <c r="AU93" s="177" t="s">
        <v>24</v>
      </c>
      <c r="AY93" s="169" t="s">
        <v>264</v>
      </c>
      <c r="BK93" s="178">
        <f>SUM(BK94:BK171)</f>
        <v>0</v>
      </c>
    </row>
    <row r="94" spans="2:65" s="1" customFormat="1" ht="38.25" customHeight="1">
      <c r="B94" s="181"/>
      <c r="C94" s="182" t="s">
        <v>24</v>
      </c>
      <c r="D94" s="182" t="s">
        <v>266</v>
      </c>
      <c r="E94" s="183" t="s">
        <v>2080</v>
      </c>
      <c r="F94" s="184" t="s">
        <v>2081</v>
      </c>
      <c r="G94" s="185" t="s">
        <v>269</v>
      </c>
      <c r="H94" s="186">
        <v>20</v>
      </c>
      <c r="I94" s="187"/>
      <c r="J94" s="188">
        <f>ROUND(I94*H94,2)</f>
        <v>0</v>
      </c>
      <c r="K94" s="184" t="s">
        <v>278</v>
      </c>
      <c r="L94" s="42"/>
      <c r="M94" s="189" t="s">
        <v>5</v>
      </c>
      <c r="N94" s="190" t="s">
        <v>48</v>
      </c>
      <c r="O94" s="43"/>
      <c r="P94" s="191">
        <f>O94*H94</f>
        <v>0</v>
      </c>
      <c r="Q94" s="191">
        <v>0</v>
      </c>
      <c r="R94" s="191">
        <f>Q94*H94</f>
        <v>0</v>
      </c>
      <c r="S94" s="191">
        <v>0</v>
      </c>
      <c r="T94" s="192">
        <f>S94*H94</f>
        <v>0</v>
      </c>
      <c r="AR94" s="25" t="s">
        <v>270</v>
      </c>
      <c r="AT94" s="25" t="s">
        <v>266</v>
      </c>
      <c r="AU94" s="25" t="s">
        <v>85</v>
      </c>
      <c r="AY94" s="25" t="s">
        <v>264</v>
      </c>
      <c r="BE94" s="193">
        <f>IF(N94="základní",J94,0)</f>
        <v>0</v>
      </c>
      <c r="BF94" s="193">
        <f>IF(N94="snížená",J94,0)</f>
        <v>0</v>
      </c>
      <c r="BG94" s="193">
        <f>IF(N94="zákl. přenesená",J94,0)</f>
        <v>0</v>
      </c>
      <c r="BH94" s="193">
        <f>IF(N94="sníž. přenesená",J94,0)</f>
        <v>0</v>
      </c>
      <c r="BI94" s="193">
        <f>IF(N94="nulová",J94,0)</f>
        <v>0</v>
      </c>
      <c r="BJ94" s="25" t="s">
        <v>24</v>
      </c>
      <c r="BK94" s="193">
        <f>ROUND(I94*H94,2)</f>
        <v>0</v>
      </c>
      <c r="BL94" s="25" t="s">
        <v>270</v>
      </c>
      <c r="BM94" s="25" t="s">
        <v>2292</v>
      </c>
    </row>
    <row r="95" spans="2:65" s="12" customFormat="1">
      <c r="B95" s="194"/>
      <c r="D95" s="195" t="s">
        <v>272</v>
      </c>
      <c r="E95" s="196" t="s">
        <v>5</v>
      </c>
      <c r="F95" s="197" t="s">
        <v>2293</v>
      </c>
      <c r="H95" s="196" t="s">
        <v>5</v>
      </c>
      <c r="I95" s="198"/>
      <c r="L95" s="194"/>
      <c r="M95" s="199"/>
      <c r="N95" s="200"/>
      <c r="O95" s="200"/>
      <c r="P95" s="200"/>
      <c r="Q95" s="200"/>
      <c r="R95" s="200"/>
      <c r="S95" s="200"/>
      <c r="T95" s="201"/>
      <c r="AT95" s="196" t="s">
        <v>272</v>
      </c>
      <c r="AU95" s="196" t="s">
        <v>85</v>
      </c>
      <c r="AV95" s="12" t="s">
        <v>24</v>
      </c>
      <c r="AW95" s="12" t="s">
        <v>41</v>
      </c>
      <c r="AX95" s="12" t="s">
        <v>77</v>
      </c>
      <c r="AY95" s="196" t="s">
        <v>264</v>
      </c>
    </row>
    <row r="96" spans="2:65" s="13" customFormat="1">
      <c r="B96" s="202"/>
      <c r="D96" s="195" t="s">
        <v>272</v>
      </c>
      <c r="E96" s="203" t="s">
        <v>5</v>
      </c>
      <c r="F96" s="204" t="s">
        <v>2294</v>
      </c>
      <c r="H96" s="205">
        <v>20</v>
      </c>
      <c r="I96" s="206"/>
      <c r="L96" s="202"/>
      <c r="M96" s="207"/>
      <c r="N96" s="208"/>
      <c r="O96" s="208"/>
      <c r="P96" s="208"/>
      <c r="Q96" s="208"/>
      <c r="R96" s="208"/>
      <c r="S96" s="208"/>
      <c r="T96" s="209"/>
      <c r="AT96" s="203" t="s">
        <v>272</v>
      </c>
      <c r="AU96" s="203" t="s">
        <v>85</v>
      </c>
      <c r="AV96" s="13" t="s">
        <v>85</v>
      </c>
      <c r="AW96" s="13" t="s">
        <v>41</v>
      </c>
      <c r="AX96" s="13" t="s">
        <v>24</v>
      </c>
      <c r="AY96" s="203" t="s">
        <v>264</v>
      </c>
    </row>
    <row r="97" spans="2:65" s="1" customFormat="1" ht="25.5" customHeight="1">
      <c r="B97" s="181"/>
      <c r="C97" s="182" t="s">
        <v>85</v>
      </c>
      <c r="D97" s="182" t="s">
        <v>266</v>
      </c>
      <c r="E97" s="183" t="s">
        <v>2085</v>
      </c>
      <c r="F97" s="184" t="s">
        <v>2086</v>
      </c>
      <c r="G97" s="185" t="s">
        <v>269</v>
      </c>
      <c r="H97" s="186">
        <v>13.095000000000001</v>
      </c>
      <c r="I97" s="187"/>
      <c r="J97" s="188">
        <f>ROUND(I97*H97,2)</f>
        <v>0</v>
      </c>
      <c r="K97" s="184" t="s">
        <v>278</v>
      </c>
      <c r="L97" s="42"/>
      <c r="M97" s="189" t="s">
        <v>5</v>
      </c>
      <c r="N97" s="190" t="s">
        <v>48</v>
      </c>
      <c r="O97" s="43"/>
      <c r="P97" s="191">
        <f>O97*H97</f>
        <v>0</v>
      </c>
      <c r="Q97" s="191">
        <v>0</v>
      </c>
      <c r="R97" s="191">
        <f>Q97*H97</f>
        <v>0</v>
      </c>
      <c r="S97" s="191">
        <v>0</v>
      </c>
      <c r="T97" s="192">
        <f>S97*H97</f>
        <v>0</v>
      </c>
      <c r="AR97" s="25" t="s">
        <v>270</v>
      </c>
      <c r="AT97" s="25" t="s">
        <v>266</v>
      </c>
      <c r="AU97" s="25" t="s">
        <v>85</v>
      </c>
      <c r="AY97" s="25" t="s">
        <v>264</v>
      </c>
      <c r="BE97" s="193">
        <f>IF(N97="základní",J97,0)</f>
        <v>0</v>
      </c>
      <c r="BF97" s="193">
        <f>IF(N97="snížená",J97,0)</f>
        <v>0</v>
      </c>
      <c r="BG97" s="193">
        <f>IF(N97="zákl. přenesená",J97,0)</f>
        <v>0</v>
      </c>
      <c r="BH97" s="193">
        <f>IF(N97="sníž. přenesená",J97,0)</f>
        <v>0</v>
      </c>
      <c r="BI97" s="193">
        <f>IF(N97="nulová",J97,0)</f>
        <v>0</v>
      </c>
      <c r="BJ97" s="25" t="s">
        <v>24</v>
      </c>
      <c r="BK97" s="193">
        <f>ROUND(I97*H97,2)</f>
        <v>0</v>
      </c>
      <c r="BL97" s="25" t="s">
        <v>270</v>
      </c>
      <c r="BM97" s="25" t="s">
        <v>2295</v>
      </c>
    </row>
    <row r="98" spans="2:65" s="12" customFormat="1" ht="27">
      <c r="B98" s="194"/>
      <c r="D98" s="195" t="s">
        <v>272</v>
      </c>
      <c r="E98" s="196" t="s">
        <v>5</v>
      </c>
      <c r="F98" s="197" t="s">
        <v>2088</v>
      </c>
      <c r="H98" s="196" t="s">
        <v>5</v>
      </c>
      <c r="I98" s="198"/>
      <c r="L98" s="194"/>
      <c r="M98" s="199"/>
      <c r="N98" s="200"/>
      <c r="O98" s="200"/>
      <c r="P98" s="200"/>
      <c r="Q98" s="200"/>
      <c r="R98" s="200"/>
      <c r="S98" s="200"/>
      <c r="T98" s="201"/>
      <c r="AT98" s="196" t="s">
        <v>272</v>
      </c>
      <c r="AU98" s="196" t="s">
        <v>85</v>
      </c>
      <c r="AV98" s="12" t="s">
        <v>24</v>
      </c>
      <c r="AW98" s="12" t="s">
        <v>41</v>
      </c>
      <c r="AX98" s="12" t="s">
        <v>77</v>
      </c>
      <c r="AY98" s="196" t="s">
        <v>264</v>
      </c>
    </row>
    <row r="99" spans="2:65" s="12" customFormat="1">
      <c r="B99" s="194"/>
      <c r="D99" s="195" t="s">
        <v>272</v>
      </c>
      <c r="E99" s="196" t="s">
        <v>5</v>
      </c>
      <c r="F99" s="197" t="s">
        <v>2296</v>
      </c>
      <c r="H99" s="196" t="s">
        <v>5</v>
      </c>
      <c r="I99" s="198"/>
      <c r="L99" s="194"/>
      <c r="M99" s="199"/>
      <c r="N99" s="200"/>
      <c r="O99" s="200"/>
      <c r="P99" s="200"/>
      <c r="Q99" s="200"/>
      <c r="R99" s="200"/>
      <c r="S99" s="200"/>
      <c r="T99" s="201"/>
      <c r="AT99" s="196" t="s">
        <v>272</v>
      </c>
      <c r="AU99" s="196" t="s">
        <v>85</v>
      </c>
      <c r="AV99" s="12" t="s">
        <v>24</v>
      </c>
      <c r="AW99" s="12" t="s">
        <v>41</v>
      </c>
      <c r="AX99" s="12" t="s">
        <v>77</v>
      </c>
      <c r="AY99" s="196" t="s">
        <v>264</v>
      </c>
    </row>
    <row r="100" spans="2:65" s="13" customFormat="1">
      <c r="B100" s="202"/>
      <c r="D100" s="195" t="s">
        <v>272</v>
      </c>
      <c r="E100" s="203" t="s">
        <v>5</v>
      </c>
      <c r="F100" s="204" t="s">
        <v>2297</v>
      </c>
      <c r="H100" s="205">
        <v>13.095000000000001</v>
      </c>
      <c r="I100" s="206"/>
      <c r="L100" s="202"/>
      <c r="M100" s="207"/>
      <c r="N100" s="208"/>
      <c r="O100" s="208"/>
      <c r="P100" s="208"/>
      <c r="Q100" s="208"/>
      <c r="R100" s="208"/>
      <c r="S100" s="208"/>
      <c r="T100" s="209"/>
      <c r="AT100" s="203" t="s">
        <v>272</v>
      </c>
      <c r="AU100" s="203" t="s">
        <v>85</v>
      </c>
      <c r="AV100" s="13" t="s">
        <v>85</v>
      </c>
      <c r="AW100" s="13" t="s">
        <v>41</v>
      </c>
      <c r="AX100" s="13" t="s">
        <v>24</v>
      </c>
      <c r="AY100" s="203" t="s">
        <v>264</v>
      </c>
    </row>
    <row r="101" spans="2:65" s="1" customFormat="1" ht="25.5" customHeight="1">
      <c r="B101" s="181"/>
      <c r="C101" s="182" t="s">
        <v>93</v>
      </c>
      <c r="D101" s="182" t="s">
        <v>266</v>
      </c>
      <c r="E101" s="183" t="s">
        <v>2092</v>
      </c>
      <c r="F101" s="184" t="s">
        <v>2093</v>
      </c>
      <c r="G101" s="185" t="s">
        <v>269</v>
      </c>
      <c r="H101" s="186">
        <v>39.284999999999997</v>
      </c>
      <c r="I101" s="187"/>
      <c r="J101" s="188">
        <f>ROUND(I101*H101,2)</f>
        <v>0</v>
      </c>
      <c r="K101" s="184" t="s">
        <v>278</v>
      </c>
      <c r="L101" s="42"/>
      <c r="M101" s="189" t="s">
        <v>5</v>
      </c>
      <c r="N101" s="190" t="s">
        <v>48</v>
      </c>
      <c r="O101" s="43"/>
      <c r="P101" s="191">
        <f>O101*H101</f>
        <v>0</v>
      </c>
      <c r="Q101" s="191">
        <v>0</v>
      </c>
      <c r="R101" s="191">
        <f>Q101*H101</f>
        <v>0</v>
      </c>
      <c r="S101" s="191">
        <v>0</v>
      </c>
      <c r="T101" s="192">
        <f>S101*H101</f>
        <v>0</v>
      </c>
      <c r="AR101" s="25" t="s">
        <v>270</v>
      </c>
      <c r="AT101" s="25" t="s">
        <v>266</v>
      </c>
      <c r="AU101" s="25" t="s">
        <v>85</v>
      </c>
      <c r="AY101" s="25" t="s">
        <v>264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5" t="s">
        <v>24</v>
      </c>
      <c r="BK101" s="193">
        <f>ROUND(I101*H101,2)</f>
        <v>0</v>
      </c>
      <c r="BL101" s="25" t="s">
        <v>270</v>
      </c>
      <c r="BM101" s="25" t="s">
        <v>2298</v>
      </c>
    </row>
    <row r="102" spans="2:65" s="12" customFormat="1">
      <c r="B102" s="194"/>
      <c r="D102" s="195" t="s">
        <v>272</v>
      </c>
      <c r="E102" s="196" t="s">
        <v>5</v>
      </c>
      <c r="F102" s="197" t="s">
        <v>2299</v>
      </c>
      <c r="H102" s="196" t="s">
        <v>5</v>
      </c>
      <c r="I102" s="198"/>
      <c r="L102" s="194"/>
      <c r="M102" s="199"/>
      <c r="N102" s="200"/>
      <c r="O102" s="200"/>
      <c r="P102" s="200"/>
      <c r="Q102" s="200"/>
      <c r="R102" s="200"/>
      <c r="S102" s="200"/>
      <c r="T102" s="201"/>
      <c r="AT102" s="196" t="s">
        <v>272</v>
      </c>
      <c r="AU102" s="196" t="s">
        <v>85</v>
      </c>
      <c r="AV102" s="12" t="s">
        <v>24</v>
      </c>
      <c r="AW102" s="12" t="s">
        <v>41</v>
      </c>
      <c r="AX102" s="12" t="s">
        <v>77</v>
      </c>
      <c r="AY102" s="196" t="s">
        <v>264</v>
      </c>
    </row>
    <row r="103" spans="2:65" s="12" customFormat="1">
      <c r="B103" s="194"/>
      <c r="D103" s="195" t="s">
        <v>272</v>
      </c>
      <c r="E103" s="196" t="s">
        <v>5</v>
      </c>
      <c r="F103" s="197" t="s">
        <v>2300</v>
      </c>
      <c r="H103" s="196" t="s">
        <v>5</v>
      </c>
      <c r="I103" s="198"/>
      <c r="L103" s="194"/>
      <c r="M103" s="199"/>
      <c r="N103" s="200"/>
      <c r="O103" s="200"/>
      <c r="P103" s="200"/>
      <c r="Q103" s="200"/>
      <c r="R103" s="200"/>
      <c r="S103" s="200"/>
      <c r="T103" s="201"/>
      <c r="AT103" s="196" t="s">
        <v>272</v>
      </c>
      <c r="AU103" s="196" t="s">
        <v>85</v>
      </c>
      <c r="AV103" s="12" t="s">
        <v>24</v>
      </c>
      <c r="AW103" s="12" t="s">
        <v>41</v>
      </c>
      <c r="AX103" s="12" t="s">
        <v>77</v>
      </c>
      <c r="AY103" s="196" t="s">
        <v>264</v>
      </c>
    </row>
    <row r="104" spans="2:65" s="13" customFormat="1">
      <c r="B104" s="202"/>
      <c r="D104" s="195" t="s">
        <v>272</v>
      </c>
      <c r="E104" s="203" t="s">
        <v>5</v>
      </c>
      <c r="F104" s="204" t="s">
        <v>2301</v>
      </c>
      <c r="H104" s="205">
        <v>39.284999999999997</v>
      </c>
      <c r="I104" s="206"/>
      <c r="L104" s="202"/>
      <c r="M104" s="207"/>
      <c r="N104" s="208"/>
      <c r="O104" s="208"/>
      <c r="P104" s="208"/>
      <c r="Q104" s="208"/>
      <c r="R104" s="208"/>
      <c r="S104" s="208"/>
      <c r="T104" s="209"/>
      <c r="AT104" s="203" t="s">
        <v>272</v>
      </c>
      <c r="AU104" s="203" t="s">
        <v>85</v>
      </c>
      <c r="AV104" s="13" t="s">
        <v>85</v>
      </c>
      <c r="AW104" s="13" t="s">
        <v>41</v>
      </c>
      <c r="AX104" s="13" t="s">
        <v>24</v>
      </c>
      <c r="AY104" s="203" t="s">
        <v>264</v>
      </c>
    </row>
    <row r="105" spans="2:65" s="1" customFormat="1" ht="25.5" customHeight="1">
      <c r="B105" s="181"/>
      <c r="C105" s="182" t="s">
        <v>270</v>
      </c>
      <c r="D105" s="182" t="s">
        <v>266</v>
      </c>
      <c r="E105" s="183" t="s">
        <v>2098</v>
      </c>
      <c r="F105" s="184" t="s">
        <v>2099</v>
      </c>
      <c r="G105" s="185" t="s">
        <v>269</v>
      </c>
      <c r="H105" s="186">
        <v>91.665000000000006</v>
      </c>
      <c r="I105" s="187"/>
      <c r="J105" s="188">
        <f>ROUND(I105*H105,2)</f>
        <v>0</v>
      </c>
      <c r="K105" s="184" t="s">
        <v>278</v>
      </c>
      <c r="L105" s="42"/>
      <c r="M105" s="189" t="s">
        <v>5</v>
      </c>
      <c r="N105" s="190" t="s">
        <v>48</v>
      </c>
      <c r="O105" s="43"/>
      <c r="P105" s="191">
        <f>O105*H105</f>
        <v>0</v>
      </c>
      <c r="Q105" s="191">
        <v>0</v>
      </c>
      <c r="R105" s="191">
        <f>Q105*H105</f>
        <v>0</v>
      </c>
      <c r="S105" s="191">
        <v>0</v>
      </c>
      <c r="T105" s="192">
        <f>S105*H105</f>
        <v>0</v>
      </c>
      <c r="AR105" s="25" t="s">
        <v>270</v>
      </c>
      <c r="AT105" s="25" t="s">
        <v>266</v>
      </c>
      <c r="AU105" s="25" t="s">
        <v>85</v>
      </c>
      <c r="AY105" s="25" t="s">
        <v>264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5" t="s">
        <v>24</v>
      </c>
      <c r="BK105" s="193">
        <f>ROUND(I105*H105,2)</f>
        <v>0</v>
      </c>
      <c r="BL105" s="25" t="s">
        <v>270</v>
      </c>
      <c r="BM105" s="25" t="s">
        <v>2302</v>
      </c>
    </row>
    <row r="106" spans="2:65" s="12" customFormat="1">
      <c r="B106" s="194"/>
      <c r="D106" s="195" t="s">
        <v>272</v>
      </c>
      <c r="E106" s="196" t="s">
        <v>5</v>
      </c>
      <c r="F106" s="197" t="s">
        <v>2299</v>
      </c>
      <c r="H106" s="196" t="s">
        <v>5</v>
      </c>
      <c r="I106" s="198"/>
      <c r="L106" s="194"/>
      <c r="M106" s="199"/>
      <c r="N106" s="200"/>
      <c r="O106" s="200"/>
      <c r="P106" s="200"/>
      <c r="Q106" s="200"/>
      <c r="R106" s="200"/>
      <c r="S106" s="200"/>
      <c r="T106" s="201"/>
      <c r="AT106" s="196" t="s">
        <v>272</v>
      </c>
      <c r="AU106" s="196" t="s">
        <v>85</v>
      </c>
      <c r="AV106" s="12" t="s">
        <v>24</v>
      </c>
      <c r="AW106" s="12" t="s">
        <v>41</v>
      </c>
      <c r="AX106" s="12" t="s">
        <v>77</v>
      </c>
      <c r="AY106" s="196" t="s">
        <v>264</v>
      </c>
    </row>
    <row r="107" spans="2:65" s="12" customFormat="1">
      <c r="B107" s="194"/>
      <c r="D107" s="195" t="s">
        <v>272</v>
      </c>
      <c r="E107" s="196" t="s">
        <v>5</v>
      </c>
      <c r="F107" s="197" t="s">
        <v>2303</v>
      </c>
      <c r="H107" s="196" t="s">
        <v>5</v>
      </c>
      <c r="I107" s="198"/>
      <c r="L107" s="194"/>
      <c r="M107" s="199"/>
      <c r="N107" s="200"/>
      <c r="O107" s="200"/>
      <c r="P107" s="200"/>
      <c r="Q107" s="200"/>
      <c r="R107" s="200"/>
      <c r="S107" s="200"/>
      <c r="T107" s="201"/>
      <c r="AT107" s="196" t="s">
        <v>272</v>
      </c>
      <c r="AU107" s="196" t="s">
        <v>85</v>
      </c>
      <c r="AV107" s="12" t="s">
        <v>24</v>
      </c>
      <c r="AW107" s="12" t="s">
        <v>41</v>
      </c>
      <c r="AX107" s="12" t="s">
        <v>77</v>
      </c>
      <c r="AY107" s="196" t="s">
        <v>264</v>
      </c>
    </row>
    <row r="108" spans="2:65" s="13" customFormat="1">
      <c r="B108" s="202"/>
      <c r="D108" s="195" t="s">
        <v>272</v>
      </c>
      <c r="E108" s="203" t="s">
        <v>5</v>
      </c>
      <c r="F108" s="204" t="s">
        <v>2304</v>
      </c>
      <c r="H108" s="205">
        <v>91.665000000000006</v>
      </c>
      <c r="I108" s="206"/>
      <c r="L108" s="202"/>
      <c r="M108" s="207"/>
      <c r="N108" s="208"/>
      <c r="O108" s="208"/>
      <c r="P108" s="208"/>
      <c r="Q108" s="208"/>
      <c r="R108" s="208"/>
      <c r="S108" s="208"/>
      <c r="T108" s="209"/>
      <c r="AT108" s="203" t="s">
        <v>272</v>
      </c>
      <c r="AU108" s="203" t="s">
        <v>85</v>
      </c>
      <c r="AV108" s="13" t="s">
        <v>85</v>
      </c>
      <c r="AW108" s="13" t="s">
        <v>41</v>
      </c>
      <c r="AX108" s="13" t="s">
        <v>24</v>
      </c>
      <c r="AY108" s="203" t="s">
        <v>264</v>
      </c>
    </row>
    <row r="109" spans="2:65" s="1" customFormat="1" ht="38.25" customHeight="1">
      <c r="B109" s="181"/>
      <c r="C109" s="182" t="s">
        <v>300</v>
      </c>
      <c r="D109" s="182" t="s">
        <v>266</v>
      </c>
      <c r="E109" s="183" t="s">
        <v>2103</v>
      </c>
      <c r="F109" s="184" t="s">
        <v>2104</v>
      </c>
      <c r="G109" s="185" t="s">
        <v>269</v>
      </c>
      <c r="H109" s="186">
        <v>91.665000000000006</v>
      </c>
      <c r="I109" s="187"/>
      <c r="J109" s="188">
        <f>ROUND(I109*H109,2)</f>
        <v>0</v>
      </c>
      <c r="K109" s="184" t="s">
        <v>278</v>
      </c>
      <c r="L109" s="42"/>
      <c r="M109" s="189" t="s">
        <v>5</v>
      </c>
      <c r="N109" s="190" t="s">
        <v>48</v>
      </c>
      <c r="O109" s="43"/>
      <c r="P109" s="191">
        <f>O109*H109</f>
        <v>0</v>
      </c>
      <c r="Q109" s="191">
        <v>0</v>
      </c>
      <c r="R109" s="191">
        <f>Q109*H109</f>
        <v>0</v>
      </c>
      <c r="S109" s="191">
        <v>0</v>
      </c>
      <c r="T109" s="192">
        <f>S109*H109</f>
        <v>0</v>
      </c>
      <c r="AR109" s="25" t="s">
        <v>270</v>
      </c>
      <c r="AT109" s="25" t="s">
        <v>266</v>
      </c>
      <c r="AU109" s="25" t="s">
        <v>85</v>
      </c>
      <c r="AY109" s="25" t="s">
        <v>264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5" t="s">
        <v>24</v>
      </c>
      <c r="BK109" s="193">
        <f>ROUND(I109*H109,2)</f>
        <v>0</v>
      </c>
      <c r="BL109" s="25" t="s">
        <v>270</v>
      </c>
      <c r="BM109" s="25" t="s">
        <v>2305</v>
      </c>
    </row>
    <row r="110" spans="2:65" s="12" customFormat="1">
      <c r="B110" s="194"/>
      <c r="D110" s="195" t="s">
        <v>272</v>
      </c>
      <c r="E110" s="196" t="s">
        <v>5</v>
      </c>
      <c r="F110" s="197" t="s">
        <v>2106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2306</v>
      </c>
      <c r="H111" s="205">
        <v>91.665000000000006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24</v>
      </c>
      <c r="AY111" s="203" t="s">
        <v>264</v>
      </c>
    </row>
    <row r="112" spans="2:65" s="1" customFormat="1" ht="38.25" customHeight="1">
      <c r="B112" s="181"/>
      <c r="C112" s="182" t="s">
        <v>305</v>
      </c>
      <c r="D112" s="182" t="s">
        <v>266</v>
      </c>
      <c r="E112" s="183" t="s">
        <v>1680</v>
      </c>
      <c r="F112" s="184" t="s">
        <v>1681</v>
      </c>
      <c r="G112" s="185" t="s">
        <v>269</v>
      </c>
      <c r="H112" s="186">
        <v>130.94999999999999</v>
      </c>
      <c r="I112" s="187"/>
      <c r="J112" s="188">
        <f>ROUND(I112*H112,2)</f>
        <v>0</v>
      </c>
      <c r="K112" s="184" t="s">
        <v>278</v>
      </c>
      <c r="L112" s="42"/>
      <c r="M112" s="189" t="s">
        <v>5</v>
      </c>
      <c r="N112" s="190" t="s">
        <v>48</v>
      </c>
      <c r="O112" s="43"/>
      <c r="P112" s="191">
        <f>O112*H112</f>
        <v>0</v>
      </c>
      <c r="Q112" s="191">
        <v>0</v>
      </c>
      <c r="R112" s="191">
        <f>Q112*H112</f>
        <v>0</v>
      </c>
      <c r="S112" s="191">
        <v>0</v>
      </c>
      <c r="T112" s="192">
        <f>S112*H112</f>
        <v>0</v>
      </c>
      <c r="AR112" s="25" t="s">
        <v>270</v>
      </c>
      <c r="AT112" s="25" t="s">
        <v>266</v>
      </c>
      <c r="AU112" s="25" t="s">
        <v>85</v>
      </c>
      <c r="AY112" s="25" t="s">
        <v>264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5" t="s">
        <v>24</v>
      </c>
      <c r="BK112" s="193">
        <f>ROUND(I112*H112,2)</f>
        <v>0</v>
      </c>
      <c r="BL112" s="25" t="s">
        <v>270</v>
      </c>
      <c r="BM112" s="25" t="s">
        <v>2307</v>
      </c>
    </row>
    <row r="113" spans="2:65" s="12" customFormat="1">
      <c r="B113" s="194"/>
      <c r="D113" s="195" t="s">
        <v>272</v>
      </c>
      <c r="E113" s="196" t="s">
        <v>5</v>
      </c>
      <c r="F113" s="197" t="s">
        <v>2109</v>
      </c>
      <c r="H113" s="196" t="s">
        <v>5</v>
      </c>
      <c r="I113" s="198"/>
      <c r="L113" s="194"/>
      <c r="M113" s="199"/>
      <c r="N113" s="200"/>
      <c r="O113" s="200"/>
      <c r="P113" s="200"/>
      <c r="Q113" s="200"/>
      <c r="R113" s="200"/>
      <c r="S113" s="200"/>
      <c r="T113" s="201"/>
      <c r="AT113" s="196" t="s">
        <v>272</v>
      </c>
      <c r="AU113" s="196" t="s">
        <v>85</v>
      </c>
      <c r="AV113" s="12" t="s">
        <v>24</v>
      </c>
      <c r="AW113" s="12" t="s">
        <v>41</v>
      </c>
      <c r="AX113" s="12" t="s">
        <v>77</v>
      </c>
      <c r="AY113" s="196" t="s">
        <v>264</v>
      </c>
    </row>
    <row r="114" spans="2:65" s="13" customFormat="1">
      <c r="B114" s="202"/>
      <c r="D114" s="195" t="s">
        <v>272</v>
      </c>
      <c r="E114" s="203" t="s">
        <v>5</v>
      </c>
      <c r="F114" s="204" t="s">
        <v>2308</v>
      </c>
      <c r="H114" s="205">
        <v>39.284999999999997</v>
      </c>
      <c r="I114" s="206"/>
      <c r="L114" s="202"/>
      <c r="M114" s="207"/>
      <c r="N114" s="208"/>
      <c r="O114" s="208"/>
      <c r="P114" s="208"/>
      <c r="Q114" s="208"/>
      <c r="R114" s="208"/>
      <c r="S114" s="208"/>
      <c r="T114" s="209"/>
      <c r="AT114" s="203" t="s">
        <v>272</v>
      </c>
      <c r="AU114" s="203" t="s">
        <v>85</v>
      </c>
      <c r="AV114" s="13" t="s">
        <v>85</v>
      </c>
      <c r="AW114" s="13" t="s">
        <v>41</v>
      </c>
      <c r="AX114" s="13" t="s">
        <v>77</v>
      </c>
      <c r="AY114" s="203" t="s">
        <v>264</v>
      </c>
    </row>
    <row r="115" spans="2:65" s="13" customFormat="1">
      <c r="B115" s="202"/>
      <c r="D115" s="195" t="s">
        <v>272</v>
      </c>
      <c r="E115" s="203" t="s">
        <v>5</v>
      </c>
      <c r="F115" s="204" t="s">
        <v>2309</v>
      </c>
      <c r="H115" s="205">
        <v>91.665000000000006</v>
      </c>
      <c r="I115" s="206"/>
      <c r="L115" s="202"/>
      <c r="M115" s="207"/>
      <c r="N115" s="208"/>
      <c r="O115" s="208"/>
      <c r="P115" s="208"/>
      <c r="Q115" s="208"/>
      <c r="R115" s="208"/>
      <c r="S115" s="208"/>
      <c r="T115" s="209"/>
      <c r="AT115" s="203" t="s">
        <v>272</v>
      </c>
      <c r="AU115" s="203" t="s">
        <v>85</v>
      </c>
      <c r="AV115" s="13" t="s">
        <v>85</v>
      </c>
      <c r="AW115" s="13" t="s">
        <v>41</v>
      </c>
      <c r="AX115" s="13" t="s">
        <v>77</v>
      </c>
      <c r="AY115" s="203" t="s">
        <v>264</v>
      </c>
    </row>
    <row r="116" spans="2:65" s="14" customFormat="1">
      <c r="B116" s="210"/>
      <c r="D116" s="195" t="s">
        <v>272</v>
      </c>
      <c r="E116" s="211" t="s">
        <v>5</v>
      </c>
      <c r="F116" s="212" t="s">
        <v>290</v>
      </c>
      <c r="H116" s="213">
        <v>130.94999999999999</v>
      </c>
      <c r="I116" s="214"/>
      <c r="L116" s="210"/>
      <c r="M116" s="215"/>
      <c r="N116" s="216"/>
      <c r="O116" s="216"/>
      <c r="P116" s="216"/>
      <c r="Q116" s="216"/>
      <c r="R116" s="216"/>
      <c r="S116" s="216"/>
      <c r="T116" s="217"/>
      <c r="AT116" s="211" t="s">
        <v>272</v>
      </c>
      <c r="AU116" s="211" t="s">
        <v>85</v>
      </c>
      <c r="AV116" s="14" t="s">
        <v>270</v>
      </c>
      <c r="AW116" s="14" t="s">
        <v>41</v>
      </c>
      <c r="AX116" s="14" t="s">
        <v>24</v>
      </c>
      <c r="AY116" s="211" t="s">
        <v>264</v>
      </c>
    </row>
    <row r="117" spans="2:65" s="1" customFormat="1" ht="38.25" customHeight="1">
      <c r="B117" s="181"/>
      <c r="C117" s="182" t="s">
        <v>314</v>
      </c>
      <c r="D117" s="182" t="s">
        <v>266</v>
      </c>
      <c r="E117" s="183" t="s">
        <v>2112</v>
      </c>
      <c r="F117" s="184" t="s">
        <v>2113</v>
      </c>
      <c r="G117" s="185" t="s">
        <v>269</v>
      </c>
      <c r="H117" s="186">
        <v>40</v>
      </c>
      <c r="I117" s="187"/>
      <c r="J117" s="188">
        <f>ROUND(I117*H117,2)</f>
        <v>0</v>
      </c>
      <c r="K117" s="184" t="s">
        <v>278</v>
      </c>
      <c r="L117" s="42"/>
      <c r="M117" s="189" t="s">
        <v>5</v>
      </c>
      <c r="N117" s="190" t="s">
        <v>48</v>
      </c>
      <c r="O117" s="43"/>
      <c r="P117" s="191">
        <f>O117*H117</f>
        <v>0</v>
      </c>
      <c r="Q117" s="191">
        <v>0</v>
      </c>
      <c r="R117" s="191">
        <f>Q117*H117</f>
        <v>0</v>
      </c>
      <c r="S117" s="191">
        <v>0</v>
      </c>
      <c r="T117" s="192">
        <f>S117*H117</f>
        <v>0</v>
      </c>
      <c r="AR117" s="25" t="s">
        <v>270</v>
      </c>
      <c r="AT117" s="25" t="s">
        <v>266</v>
      </c>
      <c r="AU117" s="25" t="s">
        <v>85</v>
      </c>
      <c r="AY117" s="25" t="s">
        <v>264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5" t="s">
        <v>24</v>
      </c>
      <c r="BK117" s="193">
        <f>ROUND(I117*H117,2)</f>
        <v>0</v>
      </c>
      <c r="BL117" s="25" t="s">
        <v>270</v>
      </c>
      <c r="BM117" s="25" t="s">
        <v>2310</v>
      </c>
    </row>
    <row r="118" spans="2:65" s="12" customFormat="1">
      <c r="B118" s="194"/>
      <c r="D118" s="195" t="s">
        <v>272</v>
      </c>
      <c r="E118" s="196" t="s">
        <v>5</v>
      </c>
      <c r="F118" s="197" t="s">
        <v>2115</v>
      </c>
      <c r="H118" s="196" t="s">
        <v>5</v>
      </c>
      <c r="I118" s="198"/>
      <c r="L118" s="194"/>
      <c r="M118" s="199"/>
      <c r="N118" s="200"/>
      <c r="O118" s="200"/>
      <c r="P118" s="200"/>
      <c r="Q118" s="200"/>
      <c r="R118" s="200"/>
      <c r="S118" s="200"/>
      <c r="T118" s="201"/>
      <c r="AT118" s="196" t="s">
        <v>272</v>
      </c>
      <c r="AU118" s="196" t="s">
        <v>85</v>
      </c>
      <c r="AV118" s="12" t="s">
        <v>24</v>
      </c>
      <c r="AW118" s="12" t="s">
        <v>41</v>
      </c>
      <c r="AX118" s="12" t="s">
        <v>77</v>
      </c>
      <c r="AY118" s="196" t="s">
        <v>264</v>
      </c>
    </row>
    <row r="119" spans="2:65" s="13" customFormat="1">
      <c r="B119" s="202"/>
      <c r="D119" s="195" t="s">
        <v>272</v>
      </c>
      <c r="E119" s="203" t="s">
        <v>5</v>
      </c>
      <c r="F119" s="204" t="s">
        <v>400</v>
      </c>
      <c r="H119" s="205">
        <v>20</v>
      </c>
      <c r="I119" s="206"/>
      <c r="L119" s="202"/>
      <c r="M119" s="207"/>
      <c r="N119" s="208"/>
      <c r="O119" s="208"/>
      <c r="P119" s="208"/>
      <c r="Q119" s="208"/>
      <c r="R119" s="208"/>
      <c r="S119" s="208"/>
      <c r="T119" s="209"/>
      <c r="AT119" s="203" t="s">
        <v>272</v>
      </c>
      <c r="AU119" s="203" t="s">
        <v>85</v>
      </c>
      <c r="AV119" s="13" t="s">
        <v>85</v>
      </c>
      <c r="AW119" s="13" t="s">
        <v>41</v>
      </c>
      <c r="AX119" s="13" t="s">
        <v>77</v>
      </c>
      <c r="AY119" s="203" t="s">
        <v>264</v>
      </c>
    </row>
    <row r="120" spans="2:65" s="12" customFormat="1">
      <c r="B120" s="194"/>
      <c r="D120" s="195" t="s">
        <v>272</v>
      </c>
      <c r="E120" s="196" t="s">
        <v>5</v>
      </c>
      <c r="F120" s="197" t="s">
        <v>2116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3" customFormat="1">
      <c r="B121" s="202"/>
      <c r="D121" s="195" t="s">
        <v>272</v>
      </c>
      <c r="E121" s="203" t="s">
        <v>5</v>
      </c>
      <c r="F121" s="204" t="s">
        <v>400</v>
      </c>
      <c r="H121" s="205">
        <v>20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41</v>
      </c>
      <c r="AX121" s="13" t="s">
        <v>77</v>
      </c>
      <c r="AY121" s="203" t="s">
        <v>264</v>
      </c>
    </row>
    <row r="122" spans="2:65" s="14" customFormat="1">
      <c r="B122" s="210"/>
      <c r="D122" s="195" t="s">
        <v>272</v>
      </c>
      <c r="E122" s="211" t="s">
        <v>5</v>
      </c>
      <c r="F122" s="212" t="s">
        <v>290</v>
      </c>
      <c r="H122" s="213">
        <v>40</v>
      </c>
      <c r="I122" s="214"/>
      <c r="L122" s="210"/>
      <c r="M122" s="215"/>
      <c r="N122" s="216"/>
      <c r="O122" s="216"/>
      <c r="P122" s="216"/>
      <c r="Q122" s="216"/>
      <c r="R122" s="216"/>
      <c r="S122" s="216"/>
      <c r="T122" s="217"/>
      <c r="AT122" s="211" t="s">
        <v>272</v>
      </c>
      <c r="AU122" s="211" t="s">
        <v>85</v>
      </c>
      <c r="AV122" s="14" t="s">
        <v>270</v>
      </c>
      <c r="AW122" s="14" t="s">
        <v>41</v>
      </c>
      <c r="AX122" s="14" t="s">
        <v>24</v>
      </c>
      <c r="AY122" s="211" t="s">
        <v>264</v>
      </c>
    </row>
    <row r="123" spans="2:65" s="1" customFormat="1" ht="38.25" customHeight="1">
      <c r="B123" s="181"/>
      <c r="C123" s="182" t="s">
        <v>322</v>
      </c>
      <c r="D123" s="182" t="s">
        <v>266</v>
      </c>
      <c r="E123" s="183" t="s">
        <v>1697</v>
      </c>
      <c r="F123" s="184" t="s">
        <v>1698</v>
      </c>
      <c r="G123" s="185" t="s">
        <v>269</v>
      </c>
      <c r="H123" s="186">
        <v>156.482</v>
      </c>
      <c r="I123" s="187"/>
      <c r="J123" s="188">
        <f>ROUND(I123*H123,2)</f>
        <v>0</v>
      </c>
      <c r="K123" s="184" t="s">
        <v>278</v>
      </c>
      <c r="L123" s="42"/>
      <c r="M123" s="189" t="s">
        <v>5</v>
      </c>
      <c r="N123" s="190" t="s">
        <v>48</v>
      </c>
      <c r="O123" s="43"/>
      <c r="P123" s="191">
        <f>O123*H123</f>
        <v>0</v>
      </c>
      <c r="Q123" s="191">
        <v>0</v>
      </c>
      <c r="R123" s="191">
        <f>Q123*H123</f>
        <v>0</v>
      </c>
      <c r="S123" s="191">
        <v>0</v>
      </c>
      <c r="T123" s="192">
        <f>S123*H123</f>
        <v>0</v>
      </c>
      <c r="AR123" s="25" t="s">
        <v>270</v>
      </c>
      <c r="AT123" s="25" t="s">
        <v>266</v>
      </c>
      <c r="AU123" s="25" t="s">
        <v>85</v>
      </c>
      <c r="AY123" s="25" t="s">
        <v>264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5" t="s">
        <v>24</v>
      </c>
      <c r="BK123" s="193">
        <f>ROUND(I123*H123,2)</f>
        <v>0</v>
      </c>
      <c r="BL123" s="25" t="s">
        <v>270</v>
      </c>
      <c r="BM123" s="25" t="s">
        <v>2311</v>
      </c>
    </row>
    <row r="124" spans="2:65" s="12" customFormat="1">
      <c r="B124" s="194"/>
      <c r="D124" s="195" t="s">
        <v>272</v>
      </c>
      <c r="E124" s="196" t="s">
        <v>5</v>
      </c>
      <c r="F124" s="197" t="s">
        <v>2118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2312</v>
      </c>
      <c r="H125" s="205">
        <v>26.19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77</v>
      </c>
      <c r="AY125" s="203" t="s">
        <v>264</v>
      </c>
    </row>
    <row r="126" spans="2:65" s="13" customFormat="1">
      <c r="B126" s="202"/>
      <c r="D126" s="195" t="s">
        <v>272</v>
      </c>
      <c r="E126" s="203" t="s">
        <v>5</v>
      </c>
      <c r="F126" s="204" t="s">
        <v>2313</v>
      </c>
      <c r="H126" s="205">
        <v>52.051000000000002</v>
      </c>
      <c r="I126" s="206"/>
      <c r="L126" s="202"/>
      <c r="M126" s="207"/>
      <c r="N126" s="208"/>
      <c r="O126" s="208"/>
      <c r="P126" s="208"/>
      <c r="Q126" s="208"/>
      <c r="R126" s="208"/>
      <c r="S126" s="208"/>
      <c r="T126" s="209"/>
      <c r="AT126" s="203" t="s">
        <v>272</v>
      </c>
      <c r="AU126" s="203" t="s">
        <v>85</v>
      </c>
      <c r="AV126" s="13" t="s">
        <v>85</v>
      </c>
      <c r="AW126" s="13" t="s">
        <v>41</v>
      </c>
      <c r="AX126" s="13" t="s">
        <v>77</v>
      </c>
      <c r="AY126" s="203" t="s">
        <v>264</v>
      </c>
    </row>
    <row r="127" spans="2:65" s="15" customFormat="1">
      <c r="B127" s="236"/>
      <c r="D127" s="195" t="s">
        <v>272</v>
      </c>
      <c r="E127" s="237" t="s">
        <v>5</v>
      </c>
      <c r="F127" s="238" t="s">
        <v>423</v>
      </c>
      <c r="H127" s="239">
        <v>78.241</v>
      </c>
      <c r="I127" s="240"/>
      <c r="L127" s="236"/>
      <c r="M127" s="241"/>
      <c r="N127" s="242"/>
      <c r="O127" s="242"/>
      <c r="P127" s="242"/>
      <c r="Q127" s="242"/>
      <c r="R127" s="242"/>
      <c r="S127" s="242"/>
      <c r="T127" s="243"/>
      <c r="AT127" s="237" t="s">
        <v>272</v>
      </c>
      <c r="AU127" s="237" t="s">
        <v>85</v>
      </c>
      <c r="AV127" s="15" t="s">
        <v>93</v>
      </c>
      <c r="AW127" s="15" t="s">
        <v>41</v>
      </c>
      <c r="AX127" s="15" t="s">
        <v>77</v>
      </c>
      <c r="AY127" s="237" t="s">
        <v>264</v>
      </c>
    </row>
    <row r="128" spans="2:65" s="12" customFormat="1">
      <c r="B128" s="194"/>
      <c r="D128" s="195" t="s">
        <v>272</v>
      </c>
      <c r="E128" s="196" t="s">
        <v>5</v>
      </c>
      <c r="F128" s="197" t="s">
        <v>2314</v>
      </c>
      <c r="H128" s="196" t="s">
        <v>5</v>
      </c>
      <c r="I128" s="198"/>
      <c r="L128" s="194"/>
      <c r="M128" s="199"/>
      <c r="N128" s="200"/>
      <c r="O128" s="200"/>
      <c r="P128" s="200"/>
      <c r="Q128" s="200"/>
      <c r="R128" s="200"/>
      <c r="S128" s="200"/>
      <c r="T128" s="201"/>
      <c r="AT128" s="196" t="s">
        <v>272</v>
      </c>
      <c r="AU128" s="196" t="s">
        <v>85</v>
      </c>
      <c r="AV128" s="12" t="s">
        <v>24</v>
      </c>
      <c r="AW128" s="12" t="s">
        <v>41</v>
      </c>
      <c r="AX128" s="12" t="s">
        <v>77</v>
      </c>
      <c r="AY128" s="196" t="s">
        <v>264</v>
      </c>
    </row>
    <row r="129" spans="2:65" s="13" customFormat="1">
      <c r="B129" s="202"/>
      <c r="D129" s="195" t="s">
        <v>272</v>
      </c>
      <c r="E129" s="203" t="s">
        <v>5</v>
      </c>
      <c r="F129" s="204" t="s">
        <v>2315</v>
      </c>
      <c r="H129" s="205">
        <v>78.241</v>
      </c>
      <c r="I129" s="206"/>
      <c r="L129" s="202"/>
      <c r="M129" s="207"/>
      <c r="N129" s="208"/>
      <c r="O129" s="208"/>
      <c r="P129" s="208"/>
      <c r="Q129" s="208"/>
      <c r="R129" s="208"/>
      <c r="S129" s="208"/>
      <c r="T129" s="209"/>
      <c r="AT129" s="203" t="s">
        <v>272</v>
      </c>
      <c r="AU129" s="203" t="s">
        <v>85</v>
      </c>
      <c r="AV129" s="13" t="s">
        <v>85</v>
      </c>
      <c r="AW129" s="13" t="s">
        <v>41</v>
      </c>
      <c r="AX129" s="13" t="s">
        <v>77</v>
      </c>
      <c r="AY129" s="203" t="s">
        <v>264</v>
      </c>
    </row>
    <row r="130" spans="2:65" s="14" customFormat="1">
      <c r="B130" s="210"/>
      <c r="D130" s="195" t="s">
        <v>272</v>
      </c>
      <c r="E130" s="211" t="s">
        <v>5</v>
      </c>
      <c r="F130" s="212" t="s">
        <v>290</v>
      </c>
      <c r="H130" s="213">
        <v>156.482</v>
      </c>
      <c r="I130" s="214"/>
      <c r="L130" s="210"/>
      <c r="M130" s="215"/>
      <c r="N130" s="216"/>
      <c r="O130" s="216"/>
      <c r="P130" s="216"/>
      <c r="Q130" s="216"/>
      <c r="R130" s="216"/>
      <c r="S130" s="216"/>
      <c r="T130" s="217"/>
      <c r="AT130" s="211" t="s">
        <v>272</v>
      </c>
      <c r="AU130" s="211" t="s">
        <v>85</v>
      </c>
      <c r="AV130" s="14" t="s">
        <v>270</v>
      </c>
      <c r="AW130" s="14" t="s">
        <v>41</v>
      </c>
      <c r="AX130" s="14" t="s">
        <v>24</v>
      </c>
      <c r="AY130" s="211" t="s">
        <v>264</v>
      </c>
    </row>
    <row r="131" spans="2:65" s="1" customFormat="1" ht="38.25" customHeight="1">
      <c r="B131" s="181"/>
      <c r="C131" s="182" t="s">
        <v>331</v>
      </c>
      <c r="D131" s="182" t="s">
        <v>266</v>
      </c>
      <c r="E131" s="183" t="s">
        <v>1705</v>
      </c>
      <c r="F131" s="184" t="s">
        <v>1706</v>
      </c>
      <c r="G131" s="185" t="s">
        <v>269</v>
      </c>
      <c r="H131" s="186">
        <v>52.709000000000003</v>
      </c>
      <c r="I131" s="187"/>
      <c r="J131" s="188">
        <f>ROUND(I131*H131,2)</f>
        <v>0</v>
      </c>
      <c r="K131" s="184" t="s">
        <v>278</v>
      </c>
      <c r="L131" s="42"/>
      <c r="M131" s="189" t="s">
        <v>5</v>
      </c>
      <c r="N131" s="190" t="s">
        <v>48</v>
      </c>
      <c r="O131" s="43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AR131" s="25" t="s">
        <v>270</v>
      </c>
      <c r="AT131" s="25" t="s">
        <v>266</v>
      </c>
      <c r="AU131" s="25" t="s">
        <v>85</v>
      </c>
      <c r="AY131" s="25" t="s">
        <v>264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5" t="s">
        <v>24</v>
      </c>
      <c r="BK131" s="193">
        <f>ROUND(I131*H131,2)</f>
        <v>0</v>
      </c>
      <c r="BL131" s="25" t="s">
        <v>270</v>
      </c>
      <c r="BM131" s="25" t="s">
        <v>2316</v>
      </c>
    </row>
    <row r="132" spans="2:65" s="12" customFormat="1">
      <c r="B132" s="194"/>
      <c r="D132" s="195" t="s">
        <v>272</v>
      </c>
      <c r="E132" s="196" t="s">
        <v>5</v>
      </c>
      <c r="F132" s="197" t="s">
        <v>2123</v>
      </c>
      <c r="H132" s="196" t="s">
        <v>5</v>
      </c>
      <c r="I132" s="198"/>
      <c r="L132" s="194"/>
      <c r="M132" s="199"/>
      <c r="N132" s="200"/>
      <c r="O132" s="200"/>
      <c r="P132" s="200"/>
      <c r="Q132" s="200"/>
      <c r="R132" s="200"/>
      <c r="S132" s="200"/>
      <c r="T132" s="201"/>
      <c r="AT132" s="196" t="s">
        <v>272</v>
      </c>
      <c r="AU132" s="196" t="s">
        <v>85</v>
      </c>
      <c r="AV132" s="12" t="s">
        <v>24</v>
      </c>
      <c r="AW132" s="12" t="s">
        <v>41</v>
      </c>
      <c r="AX132" s="12" t="s">
        <v>77</v>
      </c>
      <c r="AY132" s="196" t="s">
        <v>264</v>
      </c>
    </row>
    <row r="133" spans="2:65" s="12" customFormat="1">
      <c r="B133" s="194"/>
      <c r="D133" s="195" t="s">
        <v>272</v>
      </c>
      <c r="E133" s="196" t="s">
        <v>5</v>
      </c>
      <c r="F133" s="197" t="s">
        <v>2317</v>
      </c>
      <c r="H133" s="196" t="s">
        <v>5</v>
      </c>
      <c r="I133" s="198"/>
      <c r="L133" s="194"/>
      <c r="M133" s="199"/>
      <c r="N133" s="200"/>
      <c r="O133" s="200"/>
      <c r="P133" s="200"/>
      <c r="Q133" s="200"/>
      <c r="R133" s="200"/>
      <c r="S133" s="200"/>
      <c r="T133" s="201"/>
      <c r="AT133" s="196" t="s">
        <v>272</v>
      </c>
      <c r="AU133" s="196" t="s">
        <v>85</v>
      </c>
      <c r="AV133" s="12" t="s">
        <v>24</v>
      </c>
      <c r="AW133" s="12" t="s">
        <v>41</v>
      </c>
      <c r="AX133" s="12" t="s">
        <v>77</v>
      </c>
      <c r="AY133" s="196" t="s">
        <v>264</v>
      </c>
    </row>
    <row r="134" spans="2:65" s="13" customFormat="1">
      <c r="B134" s="202"/>
      <c r="D134" s="195" t="s">
        <v>272</v>
      </c>
      <c r="E134" s="203" t="s">
        <v>5</v>
      </c>
      <c r="F134" s="204" t="s">
        <v>2318</v>
      </c>
      <c r="H134" s="205">
        <v>130.94999999999999</v>
      </c>
      <c r="I134" s="206"/>
      <c r="L134" s="202"/>
      <c r="M134" s="207"/>
      <c r="N134" s="208"/>
      <c r="O134" s="208"/>
      <c r="P134" s="208"/>
      <c r="Q134" s="208"/>
      <c r="R134" s="208"/>
      <c r="S134" s="208"/>
      <c r="T134" s="209"/>
      <c r="AT134" s="203" t="s">
        <v>272</v>
      </c>
      <c r="AU134" s="203" t="s">
        <v>85</v>
      </c>
      <c r="AV134" s="13" t="s">
        <v>85</v>
      </c>
      <c r="AW134" s="13" t="s">
        <v>41</v>
      </c>
      <c r="AX134" s="13" t="s">
        <v>77</v>
      </c>
      <c r="AY134" s="203" t="s">
        <v>264</v>
      </c>
    </row>
    <row r="135" spans="2:65" s="13" customFormat="1">
      <c r="B135" s="202"/>
      <c r="D135" s="195" t="s">
        <v>272</v>
      </c>
      <c r="E135" s="203" t="s">
        <v>5</v>
      </c>
      <c r="F135" s="204" t="s">
        <v>2319</v>
      </c>
      <c r="H135" s="205">
        <v>-26.19</v>
      </c>
      <c r="I135" s="206"/>
      <c r="L135" s="202"/>
      <c r="M135" s="207"/>
      <c r="N135" s="208"/>
      <c r="O135" s="208"/>
      <c r="P135" s="208"/>
      <c r="Q135" s="208"/>
      <c r="R135" s="208"/>
      <c r="S135" s="208"/>
      <c r="T135" s="209"/>
      <c r="AT135" s="203" t="s">
        <v>272</v>
      </c>
      <c r="AU135" s="203" t="s">
        <v>85</v>
      </c>
      <c r="AV135" s="13" t="s">
        <v>85</v>
      </c>
      <c r="AW135" s="13" t="s">
        <v>41</v>
      </c>
      <c r="AX135" s="13" t="s">
        <v>77</v>
      </c>
      <c r="AY135" s="203" t="s">
        <v>264</v>
      </c>
    </row>
    <row r="136" spans="2:65" s="13" customFormat="1">
      <c r="B136" s="202"/>
      <c r="D136" s="195" t="s">
        <v>272</v>
      </c>
      <c r="E136" s="203" t="s">
        <v>5</v>
      </c>
      <c r="F136" s="204" t="s">
        <v>2320</v>
      </c>
      <c r="H136" s="205">
        <v>-52.051000000000002</v>
      </c>
      <c r="I136" s="206"/>
      <c r="L136" s="202"/>
      <c r="M136" s="207"/>
      <c r="N136" s="208"/>
      <c r="O136" s="208"/>
      <c r="P136" s="208"/>
      <c r="Q136" s="208"/>
      <c r="R136" s="208"/>
      <c r="S136" s="208"/>
      <c r="T136" s="209"/>
      <c r="AT136" s="203" t="s">
        <v>272</v>
      </c>
      <c r="AU136" s="203" t="s">
        <v>85</v>
      </c>
      <c r="AV136" s="13" t="s">
        <v>85</v>
      </c>
      <c r="AW136" s="13" t="s">
        <v>41</v>
      </c>
      <c r="AX136" s="13" t="s">
        <v>77</v>
      </c>
      <c r="AY136" s="203" t="s">
        <v>264</v>
      </c>
    </row>
    <row r="137" spans="2:65" s="14" customFormat="1">
      <c r="B137" s="210"/>
      <c r="D137" s="195" t="s">
        <v>272</v>
      </c>
      <c r="E137" s="211" t="s">
        <v>5</v>
      </c>
      <c r="F137" s="212" t="s">
        <v>290</v>
      </c>
      <c r="H137" s="213">
        <v>52.709000000000003</v>
      </c>
      <c r="I137" s="214"/>
      <c r="L137" s="210"/>
      <c r="M137" s="215"/>
      <c r="N137" s="216"/>
      <c r="O137" s="216"/>
      <c r="P137" s="216"/>
      <c r="Q137" s="216"/>
      <c r="R137" s="216"/>
      <c r="S137" s="216"/>
      <c r="T137" s="217"/>
      <c r="AT137" s="211" t="s">
        <v>272</v>
      </c>
      <c r="AU137" s="211" t="s">
        <v>85</v>
      </c>
      <c r="AV137" s="14" t="s">
        <v>270</v>
      </c>
      <c r="AW137" s="14" t="s">
        <v>41</v>
      </c>
      <c r="AX137" s="14" t="s">
        <v>24</v>
      </c>
      <c r="AY137" s="211" t="s">
        <v>264</v>
      </c>
    </row>
    <row r="138" spans="2:65" s="1" customFormat="1" ht="25.5" customHeight="1">
      <c r="B138" s="181"/>
      <c r="C138" s="182" t="s">
        <v>29</v>
      </c>
      <c r="D138" s="182" t="s">
        <v>266</v>
      </c>
      <c r="E138" s="183" t="s">
        <v>1940</v>
      </c>
      <c r="F138" s="184" t="s">
        <v>1941</v>
      </c>
      <c r="G138" s="185" t="s">
        <v>269</v>
      </c>
      <c r="H138" s="186">
        <v>118.241</v>
      </c>
      <c r="I138" s="187"/>
      <c r="J138" s="188">
        <f>ROUND(I138*H138,2)</f>
        <v>0</v>
      </c>
      <c r="K138" s="184" t="s">
        <v>278</v>
      </c>
      <c r="L138" s="42"/>
      <c r="M138" s="189" t="s">
        <v>5</v>
      </c>
      <c r="N138" s="190" t="s">
        <v>48</v>
      </c>
      <c r="O138" s="43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AR138" s="25" t="s">
        <v>270</v>
      </c>
      <c r="AT138" s="25" t="s">
        <v>266</v>
      </c>
      <c r="AU138" s="25" t="s">
        <v>85</v>
      </c>
      <c r="AY138" s="25" t="s">
        <v>264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5" t="s">
        <v>24</v>
      </c>
      <c r="BK138" s="193">
        <f>ROUND(I138*H138,2)</f>
        <v>0</v>
      </c>
      <c r="BL138" s="25" t="s">
        <v>270</v>
      </c>
      <c r="BM138" s="25" t="s">
        <v>2321</v>
      </c>
    </row>
    <row r="139" spans="2:65" s="12" customFormat="1">
      <c r="B139" s="194"/>
      <c r="D139" s="195" t="s">
        <v>272</v>
      </c>
      <c r="E139" s="196" t="s">
        <v>5</v>
      </c>
      <c r="F139" s="197" t="s">
        <v>2128</v>
      </c>
      <c r="H139" s="196" t="s">
        <v>5</v>
      </c>
      <c r="I139" s="198"/>
      <c r="L139" s="194"/>
      <c r="M139" s="199"/>
      <c r="N139" s="200"/>
      <c r="O139" s="200"/>
      <c r="P139" s="200"/>
      <c r="Q139" s="200"/>
      <c r="R139" s="200"/>
      <c r="S139" s="200"/>
      <c r="T139" s="201"/>
      <c r="AT139" s="196" t="s">
        <v>272</v>
      </c>
      <c r="AU139" s="196" t="s">
        <v>85</v>
      </c>
      <c r="AV139" s="12" t="s">
        <v>24</v>
      </c>
      <c r="AW139" s="12" t="s">
        <v>41</v>
      </c>
      <c r="AX139" s="12" t="s">
        <v>77</v>
      </c>
      <c r="AY139" s="196" t="s">
        <v>264</v>
      </c>
    </row>
    <row r="140" spans="2:65" s="13" customFormat="1">
      <c r="B140" s="202"/>
      <c r="D140" s="195" t="s">
        <v>272</v>
      </c>
      <c r="E140" s="203" t="s">
        <v>5</v>
      </c>
      <c r="F140" s="204" t="s">
        <v>400</v>
      </c>
      <c r="H140" s="205">
        <v>20</v>
      </c>
      <c r="I140" s="206"/>
      <c r="L140" s="202"/>
      <c r="M140" s="207"/>
      <c r="N140" s="208"/>
      <c r="O140" s="208"/>
      <c r="P140" s="208"/>
      <c r="Q140" s="208"/>
      <c r="R140" s="208"/>
      <c r="S140" s="208"/>
      <c r="T140" s="209"/>
      <c r="AT140" s="203" t="s">
        <v>272</v>
      </c>
      <c r="AU140" s="203" t="s">
        <v>85</v>
      </c>
      <c r="AV140" s="13" t="s">
        <v>85</v>
      </c>
      <c r="AW140" s="13" t="s">
        <v>41</v>
      </c>
      <c r="AX140" s="13" t="s">
        <v>77</v>
      </c>
      <c r="AY140" s="203" t="s">
        <v>264</v>
      </c>
    </row>
    <row r="141" spans="2:65" s="12" customFormat="1">
      <c r="B141" s="194"/>
      <c r="D141" s="195" t="s">
        <v>272</v>
      </c>
      <c r="E141" s="196" t="s">
        <v>5</v>
      </c>
      <c r="F141" s="197" t="s">
        <v>2129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3" customFormat="1">
      <c r="B142" s="202"/>
      <c r="D142" s="195" t="s">
        <v>272</v>
      </c>
      <c r="E142" s="203" t="s">
        <v>5</v>
      </c>
      <c r="F142" s="204" t="s">
        <v>400</v>
      </c>
      <c r="H142" s="205">
        <v>20</v>
      </c>
      <c r="I142" s="206"/>
      <c r="L142" s="202"/>
      <c r="M142" s="207"/>
      <c r="N142" s="208"/>
      <c r="O142" s="208"/>
      <c r="P142" s="208"/>
      <c r="Q142" s="208"/>
      <c r="R142" s="208"/>
      <c r="S142" s="208"/>
      <c r="T142" s="209"/>
      <c r="AT142" s="203" t="s">
        <v>272</v>
      </c>
      <c r="AU142" s="203" t="s">
        <v>85</v>
      </c>
      <c r="AV142" s="13" t="s">
        <v>85</v>
      </c>
      <c r="AW142" s="13" t="s">
        <v>41</v>
      </c>
      <c r="AX142" s="13" t="s">
        <v>77</v>
      </c>
      <c r="AY142" s="203" t="s">
        <v>264</v>
      </c>
    </row>
    <row r="143" spans="2:65" s="12" customFormat="1">
      <c r="B143" s="194"/>
      <c r="D143" s="195" t="s">
        <v>272</v>
      </c>
      <c r="E143" s="196" t="s">
        <v>5</v>
      </c>
      <c r="F143" s="197" t="s">
        <v>2322</v>
      </c>
      <c r="H143" s="196" t="s">
        <v>5</v>
      </c>
      <c r="I143" s="198"/>
      <c r="L143" s="194"/>
      <c r="M143" s="199"/>
      <c r="N143" s="200"/>
      <c r="O143" s="200"/>
      <c r="P143" s="200"/>
      <c r="Q143" s="200"/>
      <c r="R143" s="200"/>
      <c r="S143" s="200"/>
      <c r="T143" s="201"/>
      <c r="AT143" s="196" t="s">
        <v>272</v>
      </c>
      <c r="AU143" s="196" t="s">
        <v>85</v>
      </c>
      <c r="AV143" s="12" t="s">
        <v>24</v>
      </c>
      <c r="AW143" s="12" t="s">
        <v>41</v>
      </c>
      <c r="AX143" s="12" t="s">
        <v>77</v>
      </c>
      <c r="AY143" s="196" t="s">
        <v>264</v>
      </c>
    </row>
    <row r="144" spans="2:65" s="13" customFormat="1">
      <c r="B144" s="202"/>
      <c r="D144" s="195" t="s">
        <v>272</v>
      </c>
      <c r="E144" s="203" t="s">
        <v>5</v>
      </c>
      <c r="F144" s="204" t="s">
        <v>2315</v>
      </c>
      <c r="H144" s="205">
        <v>78.241</v>
      </c>
      <c r="I144" s="206"/>
      <c r="L144" s="202"/>
      <c r="M144" s="207"/>
      <c r="N144" s="208"/>
      <c r="O144" s="208"/>
      <c r="P144" s="208"/>
      <c r="Q144" s="208"/>
      <c r="R144" s="208"/>
      <c r="S144" s="208"/>
      <c r="T144" s="209"/>
      <c r="AT144" s="203" t="s">
        <v>272</v>
      </c>
      <c r="AU144" s="203" t="s">
        <v>85</v>
      </c>
      <c r="AV144" s="13" t="s">
        <v>85</v>
      </c>
      <c r="AW144" s="13" t="s">
        <v>41</v>
      </c>
      <c r="AX144" s="13" t="s">
        <v>77</v>
      </c>
      <c r="AY144" s="203" t="s">
        <v>264</v>
      </c>
    </row>
    <row r="145" spans="2:65" s="14" customFormat="1">
      <c r="B145" s="210"/>
      <c r="D145" s="195" t="s">
        <v>272</v>
      </c>
      <c r="E145" s="211" t="s">
        <v>5</v>
      </c>
      <c r="F145" s="212" t="s">
        <v>290</v>
      </c>
      <c r="H145" s="213">
        <v>118.241</v>
      </c>
      <c r="I145" s="214"/>
      <c r="L145" s="210"/>
      <c r="M145" s="215"/>
      <c r="N145" s="216"/>
      <c r="O145" s="216"/>
      <c r="P145" s="216"/>
      <c r="Q145" s="216"/>
      <c r="R145" s="216"/>
      <c r="S145" s="216"/>
      <c r="T145" s="217"/>
      <c r="AT145" s="211" t="s">
        <v>272</v>
      </c>
      <c r="AU145" s="211" t="s">
        <v>85</v>
      </c>
      <c r="AV145" s="14" t="s">
        <v>270</v>
      </c>
      <c r="AW145" s="14" t="s">
        <v>41</v>
      </c>
      <c r="AX145" s="14" t="s">
        <v>24</v>
      </c>
      <c r="AY145" s="211" t="s">
        <v>264</v>
      </c>
    </row>
    <row r="146" spans="2:65" s="1" customFormat="1" ht="16.5" customHeight="1">
      <c r="B146" s="181"/>
      <c r="C146" s="182" t="s">
        <v>344</v>
      </c>
      <c r="D146" s="182" t="s">
        <v>266</v>
      </c>
      <c r="E146" s="183" t="s">
        <v>1718</v>
      </c>
      <c r="F146" s="184" t="s">
        <v>1719</v>
      </c>
      <c r="G146" s="185" t="s">
        <v>269</v>
      </c>
      <c r="H146" s="186">
        <v>150.94999999999999</v>
      </c>
      <c r="I146" s="187"/>
      <c r="J146" s="188">
        <f>ROUND(I146*H146,2)</f>
        <v>0</v>
      </c>
      <c r="K146" s="184" t="s">
        <v>278</v>
      </c>
      <c r="L146" s="42"/>
      <c r="M146" s="189" t="s">
        <v>5</v>
      </c>
      <c r="N146" s="190" t="s">
        <v>48</v>
      </c>
      <c r="O146" s="43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AR146" s="25" t="s">
        <v>270</v>
      </c>
      <c r="AT146" s="25" t="s">
        <v>266</v>
      </c>
      <c r="AU146" s="25" t="s">
        <v>85</v>
      </c>
      <c r="AY146" s="25" t="s">
        <v>264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5" t="s">
        <v>24</v>
      </c>
      <c r="BK146" s="193">
        <f>ROUND(I146*H146,2)</f>
        <v>0</v>
      </c>
      <c r="BL146" s="25" t="s">
        <v>270</v>
      </c>
      <c r="BM146" s="25" t="s">
        <v>2323</v>
      </c>
    </row>
    <row r="147" spans="2:65" s="13" customFormat="1">
      <c r="B147" s="202"/>
      <c r="D147" s="195" t="s">
        <v>272</v>
      </c>
      <c r="E147" s="203" t="s">
        <v>5</v>
      </c>
      <c r="F147" s="204" t="s">
        <v>2324</v>
      </c>
      <c r="H147" s="205">
        <v>20</v>
      </c>
      <c r="I147" s="206"/>
      <c r="L147" s="202"/>
      <c r="M147" s="207"/>
      <c r="N147" s="208"/>
      <c r="O147" s="208"/>
      <c r="P147" s="208"/>
      <c r="Q147" s="208"/>
      <c r="R147" s="208"/>
      <c r="S147" s="208"/>
      <c r="T147" s="209"/>
      <c r="AT147" s="203" t="s">
        <v>272</v>
      </c>
      <c r="AU147" s="203" t="s">
        <v>85</v>
      </c>
      <c r="AV147" s="13" t="s">
        <v>85</v>
      </c>
      <c r="AW147" s="13" t="s">
        <v>41</v>
      </c>
      <c r="AX147" s="13" t="s">
        <v>77</v>
      </c>
      <c r="AY147" s="203" t="s">
        <v>264</v>
      </c>
    </row>
    <row r="148" spans="2:65" s="15" customFormat="1">
      <c r="B148" s="236"/>
      <c r="D148" s="195" t="s">
        <v>272</v>
      </c>
      <c r="E148" s="237" t="s">
        <v>5</v>
      </c>
      <c r="F148" s="238" t="s">
        <v>423</v>
      </c>
      <c r="H148" s="239">
        <v>20</v>
      </c>
      <c r="I148" s="240"/>
      <c r="L148" s="236"/>
      <c r="M148" s="241"/>
      <c r="N148" s="242"/>
      <c r="O148" s="242"/>
      <c r="P148" s="242"/>
      <c r="Q148" s="242"/>
      <c r="R148" s="242"/>
      <c r="S148" s="242"/>
      <c r="T148" s="243"/>
      <c r="AT148" s="237" t="s">
        <v>272</v>
      </c>
      <c r="AU148" s="237" t="s">
        <v>85</v>
      </c>
      <c r="AV148" s="15" t="s">
        <v>93</v>
      </c>
      <c r="AW148" s="15" t="s">
        <v>41</v>
      </c>
      <c r="AX148" s="15" t="s">
        <v>77</v>
      </c>
      <c r="AY148" s="237" t="s">
        <v>264</v>
      </c>
    </row>
    <row r="149" spans="2:65" s="13" customFormat="1">
      <c r="B149" s="202"/>
      <c r="D149" s="195" t="s">
        <v>272</v>
      </c>
      <c r="E149" s="203" t="s">
        <v>5</v>
      </c>
      <c r="F149" s="204" t="s">
        <v>2325</v>
      </c>
      <c r="H149" s="205">
        <v>78.241</v>
      </c>
      <c r="I149" s="206"/>
      <c r="L149" s="202"/>
      <c r="M149" s="207"/>
      <c r="N149" s="208"/>
      <c r="O149" s="208"/>
      <c r="P149" s="208"/>
      <c r="Q149" s="208"/>
      <c r="R149" s="208"/>
      <c r="S149" s="208"/>
      <c r="T149" s="209"/>
      <c r="AT149" s="203" t="s">
        <v>272</v>
      </c>
      <c r="AU149" s="203" t="s">
        <v>85</v>
      </c>
      <c r="AV149" s="13" t="s">
        <v>85</v>
      </c>
      <c r="AW149" s="13" t="s">
        <v>41</v>
      </c>
      <c r="AX149" s="13" t="s">
        <v>77</v>
      </c>
      <c r="AY149" s="203" t="s">
        <v>264</v>
      </c>
    </row>
    <row r="150" spans="2:65" s="13" customFormat="1">
      <c r="B150" s="202"/>
      <c r="D150" s="195" t="s">
        <v>272</v>
      </c>
      <c r="E150" s="203" t="s">
        <v>5</v>
      </c>
      <c r="F150" s="204" t="s">
        <v>2326</v>
      </c>
      <c r="H150" s="205">
        <v>52.709000000000003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77</v>
      </c>
      <c r="AY150" s="203" t="s">
        <v>264</v>
      </c>
    </row>
    <row r="151" spans="2:65" s="15" customFormat="1">
      <c r="B151" s="236"/>
      <c r="D151" s="195" t="s">
        <v>272</v>
      </c>
      <c r="E151" s="237" t="s">
        <v>5</v>
      </c>
      <c r="F151" s="238" t="s">
        <v>423</v>
      </c>
      <c r="H151" s="239">
        <v>130.94999999999999</v>
      </c>
      <c r="I151" s="240"/>
      <c r="L151" s="236"/>
      <c r="M151" s="241"/>
      <c r="N151" s="242"/>
      <c r="O151" s="242"/>
      <c r="P151" s="242"/>
      <c r="Q151" s="242"/>
      <c r="R151" s="242"/>
      <c r="S151" s="242"/>
      <c r="T151" s="243"/>
      <c r="AT151" s="237" t="s">
        <v>272</v>
      </c>
      <c r="AU151" s="237" t="s">
        <v>85</v>
      </c>
      <c r="AV151" s="15" t="s">
        <v>93</v>
      </c>
      <c r="AW151" s="15" t="s">
        <v>41</v>
      </c>
      <c r="AX151" s="15" t="s">
        <v>77</v>
      </c>
      <c r="AY151" s="237" t="s">
        <v>264</v>
      </c>
    </row>
    <row r="152" spans="2:65" s="14" customFormat="1">
      <c r="B152" s="210"/>
      <c r="D152" s="195" t="s">
        <v>272</v>
      </c>
      <c r="E152" s="211" t="s">
        <v>5</v>
      </c>
      <c r="F152" s="212" t="s">
        <v>290</v>
      </c>
      <c r="H152" s="213">
        <v>150.94999999999999</v>
      </c>
      <c r="I152" s="214"/>
      <c r="L152" s="210"/>
      <c r="M152" s="215"/>
      <c r="N152" s="216"/>
      <c r="O152" s="216"/>
      <c r="P152" s="216"/>
      <c r="Q152" s="216"/>
      <c r="R152" s="216"/>
      <c r="S152" s="216"/>
      <c r="T152" s="217"/>
      <c r="AT152" s="211" t="s">
        <v>272</v>
      </c>
      <c r="AU152" s="211" t="s">
        <v>85</v>
      </c>
      <c r="AV152" s="14" t="s">
        <v>270</v>
      </c>
      <c r="AW152" s="14" t="s">
        <v>41</v>
      </c>
      <c r="AX152" s="14" t="s">
        <v>24</v>
      </c>
      <c r="AY152" s="211" t="s">
        <v>264</v>
      </c>
    </row>
    <row r="153" spans="2:65" s="1" customFormat="1" ht="25.5" customHeight="1">
      <c r="B153" s="181"/>
      <c r="C153" s="182" t="s">
        <v>349</v>
      </c>
      <c r="D153" s="182" t="s">
        <v>266</v>
      </c>
      <c r="E153" s="183" t="s">
        <v>1724</v>
      </c>
      <c r="F153" s="184" t="s">
        <v>1725</v>
      </c>
      <c r="G153" s="185" t="s">
        <v>269</v>
      </c>
      <c r="H153" s="186">
        <v>52.051000000000002</v>
      </c>
      <c r="I153" s="187"/>
      <c r="J153" s="188">
        <f>ROUND(I153*H153,2)</f>
        <v>0</v>
      </c>
      <c r="K153" s="184" t="s">
        <v>278</v>
      </c>
      <c r="L153" s="42"/>
      <c r="M153" s="189" t="s">
        <v>5</v>
      </c>
      <c r="N153" s="190" t="s">
        <v>48</v>
      </c>
      <c r="O153" s="43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AR153" s="25" t="s">
        <v>270</v>
      </c>
      <c r="AT153" s="25" t="s">
        <v>266</v>
      </c>
      <c r="AU153" s="25" t="s">
        <v>85</v>
      </c>
      <c r="AY153" s="25" t="s">
        <v>264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5" t="s">
        <v>24</v>
      </c>
      <c r="BK153" s="193">
        <f>ROUND(I153*H153,2)</f>
        <v>0</v>
      </c>
      <c r="BL153" s="25" t="s">
        <v>270</v>
      </c>
      <c r="BM153" s="25" t="s">
        <v>2327</v>
      </c>
    </row>
    <row r="154" spans="2:65" s="12" customFormat="1" ht="27">
      <c r="B154" s="194"/>
      <c r="D154" s="195" t="s">
        <v>272</v>
      </c>
      <c r="E154" s="196" t="s">
        <v>5</v>
      </c>
      <c r="F154" s="197" t="s">
        <v>2328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3" customFormat="1">
      <c r="B155" s="202"/>
      <c r="D155" s="195" t="s">
        <v>272</v>
      </c>
      <c r="E155" s="203" t="s">
        <v>5</v>
      </c>
      <c r="F155" s="204" t="s">
        <v>2318</v>
      </c>
      <c r="H155" s="205">
        <v>130.94999999999999</v>
      </c>
      <c r="I155" s="206"/>
      <c r="L155" s="202"/>
      <c r="M155" s="207"/>
      <c r="N155" s="208"/>
      <c r="O155" s="208"/>
      <c r="P155" s="208"/>
      <c r="Q155" s="208"/>
      <c r="R155" s="208"/>
      <c r="S155" s="208"/>
      <c r="T155" s="209"/>
      <c r="AT155" s="203" t="s">
        <v>272</v>
      </c>
      <c r="AU155" s="203" t="s">
        <v>85</v>
      </c>
      <c r="AV155" s="13" t="s">
        <v>85</v>
      </c>
      <c r="AW155" s="13" t="s">
        <v>41</v>
      </c>
      <c r="AX155" s="13" t="s">
        <v>77</v>
      </c>
      <c r="AY155" s="203" t="s">
        <v>264</v>
      </c>
    </row>
    <row r="156" spans="2:65" s="13" customFormat="1">
      <c r="B156" s="202"/>
      <c r="D156" s="195" t="s">
        <v>272</v>
      </c>
      <c r="E156" s="203" t="s">
        <v>5</v>
      </c>
      <c r="F156" s="204" t="s">
        <v>2329</v>
      </c>
      <c r="H156" s="205">
        <v>-52.38</v>
      </c>
      <c r="I156" s="206"/>
      <c r="L156" s="202"/>
      <c r="M156" s="207"/>
      <c r="N156" s="208"/>
      <c r="O156" s="208"/>
      <c r="P156" s="208"/>
      <c r="Q156" s="208"/>
      <c r="R156" s="208"/>
      <c r="S156" s="208"/>
      <c r="T156" s="209"/>
      <c r="AT156" s="203" t="s">
        <v>272</v>
      </c>
      <c r="AU156" s="203" t="s">
        <v>85</v>
      </c>
      <c r="AV156" s="13" t="s">
        <v>85</v>
      </c>
      <c r="AW156" s="13" t="s">
        <v>41</v>
      </c>
      <c r="AX156" s="13" t="s">
        <v>77</v>
      </c>
      <c r="AY156" s="203" t="s">
        <v>264</v>
      </c>
    </row>
    <row r="157" spans="2:65" s="13" customFormat="1">
      <c r="B157" s="202"/>
      <c r="D157" s="195" t="s">
        <v>272</v>
      </c>
      <c r="E157" s="203" t="s">
        <v>5</v>
      </c>
      <c r="F157" s="204" t="s">
        <v>2319</v>
      </c>
      <c r="H157" s="205">
        <v>-26.19</v>
      </c>
      <c r="I157" s="206"/>
      <c r="L157" s="202"/>
      <c r="M157" s="207"/>
      <c r="N157" s="208"/>
      <c r="O157" s="208"/>
      <c r="P157" s="208"/>
      <c r="Q157" s="208"/>
      <c r="R157" s="208"/>
      <c r="S157" s="208"/>
      <c r="T157" s="209"/>
      <c r="AT157" s="203" t="s">
        <v>272</v>
      </c>
      <c r="AU157" s="203" t="s">
        <v>85</v>
      </c>
      <c r="AV157" s="13" t="s">
        <v>85</v>
      </c>
      <c r="AW157" s="13" t="s">
        <v>41</v>
      </c>
      <c r="AX157" s="13" t="s">
        <v>77</v>
      </c>
      <c r="AY157" s="203" t="s">
        <v>264</v>
      </c>
    </row>
    <row r="158" spans="2:65" s="13" customFormat="1">
      <c r="B158" s="202"/>
      <c r="D158" s="195" t="s">
        <v>272</v>
      </c>
      <c r="E158" s="203" t="s">
        <v>5</v>
      </c>
      <c r="F158" s="204" t="s">
        <v>2330</v>
      </c>
      <c r="H158" s="205">
        <v>-0.32900000000000001</v>
      </c>
      <c r="I158" s="206"/>
      <c r="L158" s="202"/>
      <c r="M158" s="207"/>
      <c r="N158" s="208"/>
      <c r="O158" s="208"/>
      <c r="P158" s="208"/>
      <c r="Q158" s="208"/>
      <c r="R158" s="208"/>
      <c r="S158" s="208"/>
      <c r="T158" s="209"/>
      <c r="AT158" s="203" t="s">
        <v>272</v>
      </c>
      <c r="AU158" s="203" t="s">
        <v>85</v>
      </c>
      <c r="AV158" s="13" t="s">
        <v>85</v>
      </c>
      <c r="AW158" s="13" t="s">
        <v>41</v>
      </c>
      <c r="AX158" s="13" t="s">
        <v>77</v>
      </c>
      <c r="AY158" s="203" t="s">
        <v>264</v>
      </c>
    </row>
    <row r="159" spans="2:65" s="14" customFormat="1">
      <c r="B159" s="210"/>
      <c r="D159" s="195" t="s">
        <v>272</v>
      </c>
      <c r="E159" s="211" t="s">
        <v>5</v>
      </c>
      <c r="F159" s="212" t="s">
        <v>290</v>
      </c>
      <c r="H159" s="213">
        <v>52.051000000000002</v>
      </c>
      <c r="I159" s="214"/>
      <c r="L159" s="210"/>
      <c r="M159" s="215"/>
      <c r="N159" s="216"/>
      <c r="O159" s="216"/>
      <c r="P159" s="216"/>
      <c r="Q159" s="216"/>
      <c r="R159" s="216"/>
      <c r="S159" s="216"/>
      <c r="T159" s="217"/>
      <c r="AT159" s="211" t="s">
        <v>272</v>
      </c>
      <c r="AU159" s="211" t="s">
        <v>85</v>
      </c>
      <c r="AV159" s="14" t="s">
        <v>270</v>
      </c>
      <c r="AW159" s="14" t="s">
        <v>41</v>
      </c>
      <c r="AX159" s="14" t="s">
        <v>24</v>
      </c>
      <c r="AY159" s="211" t="s">
        <v>264</v>
      </c>
    </row>
    <row r="160" spans="2:65" s="1" customFormat="1" ht="38.25" customHeight="1">
      <c r="B160" s="181"/>
      <c r="C160" s="182" t="s">
        <v>354</v>
      </c>
      <c r="D160" s="182" t="s">
        <v>266</v>
      </c>
      <c r="E160" s="183" t="s">
        <v>2138</v>
      </c>
      <c r="F160" s="184" t="s">
        <v>2139</v>
      </c>
      <c r="G160" s="185" t="s">
        <v>269</v>
      </c>
      <c r="H160" s="186">
        <v>52.38</v>
      </c>
      <c r="I160" s="187"/>
      <c r="J160" s="188">
        <f>ROUND(I160*H160,2)</f>
        <v>0</v>
      </c>
      <c r="K160" s="184" t="s">
        <v>278</v>
      </c>
      <c r="L160" s="42"/>
      <c r="M160" s="189" t="s">
        <v>5</v>
      </c>
      <c r="N160" s="190" t="s">
        <v>48</v>
      </c>
      <c r="O160" s="43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AR160" s="25" t="s">
        <v>270</v>
      </c>
      <c r="AT160" s="25" t="s">
        <v>266</v>
      </c>
      <c r="AU160" s="25" t="s">
        <v>85</v>
      </c>
      <c r="AY160" s="25" t="s">
        <v>264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5" t="s">
        <v>24</v>
      </c>
      <c r="BK160" s="193">
        <f>ROUND(I160*H160,2)</f>
        <v>0</v>
      </c>
      <c r="BL160" s="25" t="s">
        <v>270</v>
      </c>
      <c r="BM160" s="25" t="s">
        <v>2331</v>
      </c>
    </row>
    <row r="161" spans="2:65" s="12" customFormat="1">
      <c r="B161" s="194"/>
      <c r="D161" s="195" t="s">
        <v>272</v>
      </c>
      <c r="E161" s="196" t="s">
        <v>5</v>
      </c>
      <c r="F161" s="197" t="s">
        <v>2332</v>
      </c>
      <c r="H161" s="196" t="s">
        <v>5</v>
      </c>
      <c r="I161" s="198"/>
      <c r="L161" s="194"/>
      <c r="M161" s="199"/>
      <c r="N161" s="200"/>
      <c r="O161" s="200"/>
      <c r="P161" s="200"/>
      <c r="Q161" s="200"/>
      <c r="R161" s="200"/>
      <c r="S161" s="200"/>
      <c r="T161" s="201"/>
      <c r="AT161" s="196" t="s">
        <v>272</v>
      </c>
      <c r="AU161" s="196" t="s">
        <v>85</v>
      </c>
      <c r="AV161" s="12" t="s">
        <v>24</v>
      </c>
      <c r="AW161" s="12" t="s">
        <v>41</v>
      </c>
      <c r="AX161" s="12" t="s">
        <v>77</v>
      </c>
      <c r="AY161" s="196" t="s">
        <v>264</v>
      </c>
    </row>
    <row r="162" spans="2:65" s="13" customFormat="1">
      <c r="B162" s="202"/>
      <c r="D162" s="195" t="s">
        <v>272</v>
      </c>
      <c r="E162" s="203" t="s">
        <v>5</v>
      </c>
      <c r="F162" s="204" t="s">
        <v>2333</v>
      </c>
      <c r="H162" s="205">
        <v>52.38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272</v>
      </c>
      <c r="AU162" s="203" t="s">
        <v>85</v>
      </c>
      <c r="AV162" s="13" t="s">
        <v>85</v>
      </c>
      <c r="AW162" s="13" t="s">
        <v>41</v>
      </c>
      <c r="AX162" s="13" t="s">
        <v>24</v>
      </c>
      <c r="AY162" s="203" t="s">
        <v>264</v>
      </c>
    </row>
    <row r="163" spans="2:65" s="1" customFormat="1" ht="16.5" customHeight="1">
      <c r="B163" s="181"/>
      <c r="C163" s="218" t="s">
        <v>359</v>
      </c>
      <c r="D163" s="218" t="s">
        <v>345</v>
      </c>
      <c r="E163" s="219" t="s">
        <v>2143</v>
      </c>
      <c r="F163" s="220" t="s">
        <v>2144</v>
      </c>
      <c r="G163" s="221" t="s">
        <v>317</v>
      </c>
      <c r="H163" s="222">
        <v>94.284000000000006</v>
      </c>
      <c r="I163" s="223"/>
      <c r="J163" s="224">
        <f>ROUND(I163*H163,2)</f>
        <v>0</v>
      </c>
      <c r="K163" s="220" t="s">
        <v>278</v>
      </c>
      <c r="L163" s="225"/>
      <c r="M163" s="226" t="s">
        <v>5</v>
      </c>
      <c r="N163" s="227" t="s">
        <v>48</v>
      </c>
      <c r="O163" s="43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AR163" s="25" t="s">
        <v>322</v>
      </c>
      <c r="AT163" s="25" t="s">
        <v>345</v>
      </c>
      <c r="AU163" s="25" t="s">
        <v>85</v>
      </c>
      <c r="AY163" s="25" t="s">
        <v>264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5" t="s">
        <v>24</v>
      </c>
      <c r="BK163" s="193">
        <f>ROUND(I163*H163,2)</f>
        <v>0</v>
      </c>
      <c r="BL163" s="25" t="s">
        <v>270</v>
      </c>
      <c r="BM163" s="25" t="s">
        <v>2334</v>
      </c>
    </row>
    <row r="164" spans="2:65" s="13" customFormat="1">
      <c r="B164" s="202"/>
      <c r="D164" s="195" t="s">
        <v>272</v>
      </c>
      <c r="F164" s="204" t="s">
        <v>2335</v>
      </c>
      <c r="H164" s="205">
        <v>94.284000000000006</v>
      </c>
      <c r="I164" s="206"/>
      <c r="L164" s="202"/>
      <c r="M164" s="207"/>
      <c r="N164" s="208"/>
      <c r="O164" s="208"/>
      <c r="P164" s="208"/>
      <c r="Q164" s="208"/>
      <c r="R164" s="208"/>
      <c r="S164" s="208"/>
      <c r="T164" s="209"/>
      <c r="AT164" s="203" t="s">
        <v>272</v>
      </c>
      <c r="AU164" s="203" t="s">
        <v>85</v>
      </c>
      <c r="AV164" s="13" t="s">
        <v>85</v>
      </c>
      <c r="AW164" s="13" t="s">
        <v>6</v>
      </c>
      <c r="AX164" s="13" t="s">
        <v>24</v>
      </c>
      <c r="AY164" s="203" t="s">
        <v>264</v>
      </c>
    </row>
    <row r="165" spans="2:65" s="1" customFormat="1" ht="38.25" customHeight="1">
      <c r="B165" s="181"/>
      <c r="C165" s="182" t="s">
        <v>11</v>
      </c>
      <c r="D165" s="182" t="s">
        <v>266</v>
      </c>
      <c r="E165" s="183" t="s">
        <v>2138</v>
      </c>
      <c r="F165" s="184" t="s">
        <v>2139</v>
      </c>
      <c r="G165" s="185" t="s">
        <v>269</v>
      </c>
      <c r="H165" s="186">
        <v>26.19</v>
      </c>
      <c r="I165" s="187"/>
      <c r="J165" s="188">
        <f>ROUND(I165*H165,2)</f>
        <v>0</v>
      </c>
      <c r="K165" s="184" t="s">
        <v>278</v>
      </c>
      <c r="L165" s="42"/>
      <c r="M165" s="189" t="s">
        <v>5</v>
      </c>
      <c r="N165" s="190" t="s">
        <v>48</v>
      </c>
      <c r="O165" s="43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AR165" s="25" t="s">
        <v>270</v>
      </c>
      <c r="AT165" s="25" t="s">
        <v>266</v>
      </c>
      <c r="AU165" s="25" t="s">
        <v>85</v>
      </c>
      <c r="AY165" s="25" t="s">
        <v>264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5" t="s">
        <v>24</v>
      </c>
      <c r="BK165" s="193">
        <f>ROUND(I165*H165,2)</f>
        <v>0</v>
      </c>
      <c r="BL165" s="25" t="s">
        <v>270</v>
      </c>
      <c r="BM165" s="25" t="s">
        <v>2336</v>
      </c>
    </row>
    <row r="166" spans="2:65" s="12" customFormat="1">
      <c r="B166" s="194"/>
      <c r="D166" s="195" t="s">
        <v>272</v>
      </c>
      <c r="E166" s="196" t="s">
        <v>5</v>
      </c>
      <c r="F166" s="197" t="s">
        <v>2337</v>
      </c>
      <c r="H166" s="196" t="s">
        <v>5</v>
      </c>
      <c r="I166" s="198"/>
      <c r="L166" s="194"/>
      <c r="M166" s="199"/>
      <c r="N166" s="200"/>
      <c r="O166" s="200"/>
      <c r="P166" s="200"/>
      <c r="Q166" s="200"/>
      <c r="R166" s="200"/>
      <c r="S166" s="200"/>
      <c r="T166" s="201"/>
      <c r="AT166" s="196" t="s">
        <v>272</v>
      </c>
      <c r="AU166" s="196" t="s">
        <v>85</v>
      </c>
      <c r="AV166" s="12" t="s">
        <v>24</v>
      </c>
      <c r="AW166" s="12" t="s">
        <v>41</v>
      </c>
      <c r="AX166" s="12" t="s">
        <v>77</v>
      </c>
      <c r="AY166" s="196" t="s">
        <v>264</v>
      </c>
    </row>
    <row r="167" spans="2:65" s="13" customFormat="1">
      <c r="B167" s="202"/>
      <c r="D167" s="195" t="s">
        <v>272</v>
      </c>
      <c r="E167" s="203" t="s">
        <v>5</v>
      </c>
      <c r="F167" s="204" t="s">
        <v>2338</v>
      </c>
      <c r="H167" s="205">
        <v>26.19</v>
      </c>
      <c r="I167" s="206"/>
      <c r="L167" s="202"/>
      <c r="M167" s="207"/>
      <c r="N167" s="208"/>
      <c r="O167" s="208"/>
      <c r="P167" s="208"/>
      <c r="Q167" s="208"/>
      <c r="R167" s="208"/>
      <c r="S167" s="208"/>
      <c r="T167" s="209"/>
      <c r="AT167" s="203" t="s">
        <v>272</v>
      </c>
      <c r="AU167" s="203" t="s">
        <v>85</v>
      </c>
      <c r="AV167" s="13" t="s">
        <v>85</v>
      </c>
      <c r="AW167" s="13" t="s">
        <v>41</v>
      </c>
      <c r="AX167" s="13" t="s">
        <v>24</v>
      </c>
      <c r="AY167" s="203" t="s">
        <v>264</v>
      </c>
    </row>
    <row r="168" spans="2:65" s="1" customFormat="1" ht="51" customHeight="1">
      <c r="B168" s="181"/>
      <c r="C168" s="182" t="s">
        <v>372</v>
      </c>
      <c r="D168" s="182" t="s">
        <v>266</v>
      </c>
      <c r="E168" s="183" t="s">
        <v>2339</v>
      </c>
      <c r="F168" s="184" t="s">
        <v>2340</v>
      </c>
      <c r="G168" s="185" t="s">
        <v>269</v>
      </c>
      <c r="H168" s="186">
        <v>26.19</v>
      </c>
      <c r="I168" s="187"/>
      <c r="J168" s="188">
        <f>ROUND(I168*H168,2)</f>
        <v>0</v>
      </c>
      <c r="K168" s="184" t="s">
        <v>278</v>
      </c>
      <c r="L168" s="42"/>
      <c r="M168" s="189" t="s">
        <v>5</v>
      </c>
      <c r="N168" s="190" t="s">
        <v>48</v>
      </c>
      <c r="O168" s="43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AR168" s="25" t="s">
        <v>270</v>
      </c>
      <c r="AT168" s="25" t="s">
        <v>266</v>
      </c>
      <c r="AU168" s="25" t="s">
        <v>85</v>
      </c>
      <c r="AY168" s="25" t="s">
        <v>264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5" t="s">
        <v>24</v>
      </c>
      <c r="BK168" s="193">
        <f>ROUND(I168*H168,2)</f>
        <v>0</v>
      </c>
      <c r="BL168" s="25" t="s">
        <v>270</v>
      </c>
      <c r="BM168" s="25" t="s">
        <v>2341</v>
      </c>
    </row>
    <row r="169" spans="2:65" s="1" customFormat="1" ht="25.5" customHeight="1">
      <c r="B169" s="181"/>
      <c r="C169" s="182" t="s">
        <v>379</v>
      </c>
      <c r="D169" s="182" t="s">
        <v>266</v>
      </c>
      <c r="E169" s="183" t="s">
        <v>2151</v>
      </c>
      <c r="F169" s="184" t="s">
        <v>2152</v>
      </c>
      <c r="G169" s="185" t="s">
        <v>293</v>
      </c>
      <c r="H169" s="186">
        <v>130.94999999999999</v>
      </c>
      <c r="I169" s="187"/>
      <c r="J169" s="188">
        <f>ROUND(I169*H169,2)</f>
        <v>0</v>
      </c>
      <c r="K169" s="184" t="s">
        <v>278</v>
      </c>
      <c r="L169" s="42"/>
      <c r="M169" s="189" t="s">
        <v>5</v>
      </c>
      <c r="N169" s="190" t="s">
        <v>48</v>
      </c>
      <c r="O169" s="43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AR169" s="25" t="s">
        <v>270</v>
      </c>
      <c r="AT169" s="25" t="s">
        <v>266</v>
      </c>
      <c r="AU169" s="25" t="s">
        <v>85</v>
      </c>
      <c r="AY169" s="25" t="s">
        <v>264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5" t="s">
        <v>24</v>
      </c>
      <c r="BK169" s="193">
        <f>ROUND(I169*H169,2)</f>
        <v>0</v>
      </c>
      <c r="BL169" s="25" t="s">
        <v>270</v>
      </c>
      <c r="BM169" s="25" t="s">
        <v>2342</v>
      </c>
    </row>
    <row r="170" spans="2:65" s="12" customFormat="1">
      <c r="B170" s="194"/>
      <c r="D170" s="195" t="s">
        <v>272</v>
      </c>
      <c r="E170" s="196" t="s">
        <v>5</v>
      </c>
      <c r="F170" s="197" t="s">
        <v>2343</v>
      </c>
      <c r="H170" s="196" t="s">
        <v>5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6" t="s">
        <v>272</v>
      </c>
      <c r="AU170" s="196" t="s">
        <v>85</v>
      </c>
      <c r="AV170" s="12" t="s">
        <v>24</v>
      </c>
      <c r="AW170" s="12" t="s">
        <v>41</v>
      </c>
      <c r="AX170" s="12" t="s">
        <v>77</v>
      </c>
      <c r="AY170" s="196" t="s">
        <v>264</v>
      </c>
    </row>
    <row r="171" spans="2:65" s="13" customFormat="1">
      <c r="B171" s="202"/>
      <c r="D171" s="195" t="s">
        <v>272</v>
      </c>
      <c r="E171" s="203" t="s">
        <v>5</v>
      </c>
      <c r="F171" s="204" t="s">
        <v>2344</v>
      </c>
      <c r="H171" s="205">
        <v>130.94999999999999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272</v>
      </c>
      <c r="AU171" s="203" t="s">
        <v>85</v>
      </c>
      <c r="AV171" s="13" t="s">
        <v>85</v>
      </c>
      <c r="AW171" s="13" t="s">
        <v>41</v>
      </c>
      <c r="AX171" s="13" t="s">
        <v>24</v>
      </c>
      <c r="AY171" s="203" t="s">
        <v>264</v>
      </c>
    </row>
    <row r="172" spans="2:65" s="11" customFormat="1" ht="29.85" customHeight="1">
      <c r="B172" s="168"/>
      <c r="D172" s="169" t="s">
        <v>76</v>
      </c>
      <c r="E172" s="179" t="s">
        <v>387</v>
      </c>
      <c r="F172" s="179" t="s">
        <v>1746</v>
      </c>
      <c r="I172" s="171"/>
      <c r="J172" s="180">
        <f>BK172</f>
        <v>0</v>
      </c>
      <c r="L172" s="168"/>
      <c r="M172" s="173"/>
      <c r="N172" s="174"/>
      <c r="O172" s="174"/>
      <c r="P172" s="175">
        <f>SUM(P173:P196)</f>
        <v>0</v>
      </c>
      <c r="Q172" s="174"/>
      <c r="R172" s="175">
        <f>SUM(R173:R196)</f>
        <v>3.8E-3</v>
      </c>
      <c r="S172" s="174"/>
      <c r="T172" s="176">
        <f>SUM(T173:T196)</f>
        <v>0</v>
      </c>
      <c r="AR172" s="169" t="s">
        <v>24</v>
      </c>
      <c r="AT172" s="177" t="s">
        <v>76</v>
      </c>
      <c r="AU172" s="177" t="s">
        <v>24</v>
      </c>
      <c r="AY172" s="169" t="s">
        <v>264</v>
      </c>
      <c r="BK172" s="178">
        <f>SUM(BK173:BK196)</f>
        <v>0</v>
      </c>
    </row>
    <row r="173" spans="2:65" s="1" customFormat="1" ht="38.25" customHeight="1">
      <c r="B173" s="181"/>
      <c r="C173" s="182" t="s">
        <v>387</v>
      </c>
      <c r="D173" s="182" t="s">
        <v>266</v>
      </c>
      <c r="E173" s="183" t="s">
        <v>2237</v>
      </c>
      <c r="F173" s="184" t="s">
        <v>2238</v>
      </c>
      <c r="G173" s="185" t="s">
        <v>293</v>
      </c>
      <c r="H173" s="186">
        <v>100</v>
      </c>
      <c r="I173" s="187"/>
      <c r="J173" s="188">
        <f>ROUND(I173*H173,2)</f>
        <v>0</v>
      </c>
      <c r="K173" s="184" t="s">
        <v>278</v>
      </c>
      <c r="L173" s="42"/>
      <c r="M173" s="189" t="s">
        <v>5</v>
      </c>
      <c r="N173" s="190" t="s">
        <v>48</v>
      </c>
      <c r="O173" s="43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AR173" s="25" t="s">
        <v>270</v>
      </c>
      <c r="AT173" s="25" t="s">
        <v>266</v>
      </c>
      <c r="AU173" s="25" t="s">
        <v>85</v>
      </c>
      <c r="AY173" s="25" t="s">
        <v>264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5" t="s">
        <v>24</v>
      </c>
      <c r="BK173" s="193">
        <f>ROUND(I173*H173,2)</f>
        <v>0</v>
      </c>
      <c r="BL173" s="25" t="s">
        <v>270</v>
      </c>
      <c r="BM173" s="25" t="s">
        <v>2345</v>
      </c>
    </row>
    <row r="174" spans="2:65" s="12" customFormat="1" ht="27">
      <c r="B174" s="194"/>
      <c r="D174" s="195" t="s">
        <v>272</v>
      </c>
      <c r="E174" s="196" t="s">
        <v>5</v>
      </c>
      <c r="F174" s="197" t="s">
        <v>2240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3" customFormat="1">
      <c r="B175" s="202"/>
      <c r="D175" s="195" t="s">
        <v>272</v>
      </c>
      <c r="E175" s="203" t="s">
        <v>5</v>
      </c>
      <c r="F175" s="204" t="s">
        <v>2346</v>
      </c>
      <c r="H175" s="205">
        <v>100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272</v>
      </c>
      <c r="AU175" s="203" t="s">
        <v>85</v>
      </c>
      <c r="AV175" s="13" t="s">
        <v>85</v>
      </c>
      <c r="AW175" s="13" t="s">
        <v>41</v>
      </c>
      <c r="AX175" s="13" t="s">
        <v>24</v>
      </c>
      <c r="AY175" s="203" t="s">
        <v>264</v>
      </c>
    </row>
    <row r="176" spans="2:65" s="1" customFormat="1" ht="25.5" customHeight="1">
      <c r="B176" s="181"/>
      <c r="C176" s="182" t="s">
        <v>393</v>
      </c>
      <c r="D176" s="182" t="s">
        <v>266</v>
      </c>
      <c r="E176" s="183" t="s">
        <v>1758</v>
      </c>
      <c r="F176" s="184" t="s">
        <v>1759</v>
      </c>
      <c r="G176" s="185" t="s">
        <v>293</v>
      </c>
      <c r="H176" s="186">
        <v>100</v>
      </c>
      <c r="I176" s="187"/>
      <c r="J176" s="188">
        <f>ROUND(I176*H176,2)</f>
        <v>0</v>
      </c>
      <c r="K176" s="184" t="s">
        <v>278</v>
      </c>
      <c r="L176" s="42"/>
      <c r="M176" s="189" t="s">
        <v>5</v>
      </c>
      <c r="N176" s="190" t="s">
        <v>48</v>
      </c>
      <c r="O176" s="43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AR176" s="25" t="s">
        <v>270</v>
      </c>
      <c r="AT176" s="25" t="s">
        <v>266</v>
      </c>
      <c r="AU176" s="25" t="s">
        <v>85</v>
      </c>
      <c r="AY176" s="25" t="s">
        <v>264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5" t="s">
        <v>24</v>
      </c>
      <c r="BK176" s="193">
        <f>ROUND(I176*H176,2)</f>
        <v>0</v>
      </c>
      <c r="BL176" s="25" t="s">
        <v>270</v>
      </c>
      <c r="BM176" s="25" t="s">
        <v>2347</v>
      </c>
    </row>
    <row r="177" spans="2:65" s="12" customFormat="1">
      <c r="B177" s="194"/>
      <c r="D177" s="195" t="s">
        <v>272</v>
      </c>
      <c r="E177" s="196" t="s">
        <v>5</v>
      </c>
      <c r="F177" s="197" t="s">
        <v>2348</v>
      </c>
      <c r="H177" s="196" t="s">
        <v>5</v>
      </c>
      <c r="I177" s="198"/>
      <c r="L177" s="194"/>
      <c r="M177" s="199"/>
      <c r="N177" s="200"/>
      <c r="O177" s="200"/>
      <c r="P177" s="200"/>
      <c r="Q177" s="200"/>
      <c r="R177" s="200"/>
      <c r="S177" s="200"/>
      <c r="T177" s="201"/>
      <c r="AT177" s="196" t="s">
        <v>272</v>
      </c>
      <c r="AU177" s="196" t="s">
        <v>85</v>
      </c>
      <c r="AV177" s="12" t="s">
        <v>24</v>
      </c>
      <c r="AW177" s="12" t="s">
        <v>41</v>
      </c>
      <c r="AX177" s="12" t="s">
        <v>77</v>
      </c>
      <c r="AY177" s="196" t="s">
        <v>264</v>
      </c>
    </row>
    <row r="178" spans="2:65" s="13" customFormat="1">
      <c r="B178" s="202"/>
      <c r="D178" s="195" t="s">
        <v>272</v>
      </c>
      <c r="E178" s="203" t="s">
        <v>5</v>
      </c>
      <c r="F178" s="204" t="s">
        <v>2346</v>
      </c>
      <c r="H178" s="205">
        <v>100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272</v>
      </c>
      <c r="AU178" s="203" t="s">
        <v>85</v>
      </c>
      <c r="AV178" s="13" t="s">
        <v>85</v>
      </c>
      <c r="AW178" s="13" t="s">
        <v>41</v>
      </c>
      <c r="AX178" s="13" t="s">
        <v>24</v>
      </c>
      <c r="AY178" s="203" t="s">
        <v>264</v>
      </c>
    </row>
    <row r="179" spans="2:65" s="1" customFormat="1" ht="16.5" customHeight="1">
      <c r="B179" s="181"/>
      <c r="C179" s="218" t="s">
        <v>400</v>
      </c>
      <c r="D179" s="218" t="s">
        <v>345</v>
      </c>
      <c r="E179" s="219" t="s">
        <v>1762</v>
      </c>
      <c r="F179" s="220" t="s">
        <v>1763</v>
      </c>
      <c r="G179" s="221" t="s">
        <v>396</v>
      </c>
      <c r="H179" s="222">
        <v>3.5</v>
      </c>
      <c r="I179" s="223"/>
      <c r="J179" s="224">
        <f>ROUND(I179*H179,2)</f>
        <v>0</v>
      </c>
      <c r="K179" s="220" t="s">
        <v>278</v>
      </c>
      <c r="L179" s="225"/>
      <c r="M179" s="226" t="s">
        <v>5</v>
      </c>
      <c r="N179" s="227" t="s">
        <v>48</v>
      </c>
      <c r="O179" s="43"/>
      <c r="P179" s="191">
        <f>O179*H179</f>
        <v>0</v>
      </c>
      <c r="Q179" s="191">
        <v>1E-3</v>
      </c>
      <c r="R179" s="191">
        <f>Q179*H179</f>
        <v>3.5000000000000001E-3</v>
      </c>
      <c r="S179" s="191">
        <v>0</v>
      </c>
      <c r="T179" s="192">
        <f>S179*H179</f>
        <v>0</v>
      </c>
      <c r="AR179" s="25" t="s">
        <v>322</v>
      </c>
      <c r="AT179" s="25" t="s">
        <v>345</v>
      </c>
      <c r="AU179" s="25" t="s">
        <v>85</v>
      </c>
      <c r="AY179" s="25" t="s">
        <v>264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5" t="s">
        <v>24</v>
      </c>
      <c r="BK179" s="193">
        <f>ROUND(I179*H179,2)</f>
        <v>0</v>
      </c>
      <c r="BL179" s="25" t="s">
        <v>270</v>
      </c>
      <c r="BM179" s="25" t="s">
        <v>2349</v>
      </c>
    </row>
    <row r="180" spans="2:65" s="1" customFormat="1" ht="27">
      <c r="B180" s="42"/>
      <c r="D180" s="195" t="s">
        <v>369</v>
      </c>
      <c r="F180" s="228" t="s">
        <v>1765</v>
      </c>
      <c r="I180" s="229"/>
      <c r="L180" s="42"/>
      <c r="M180" s="230"/>
      <c r="N180" s="43"/>
      <c r="O180" s="43"/>
      <c r="P180" s="43"/>
      <c r="Q180" s="43"/>
      <c r="R180" s="43"/>
      <c r="S180" s="43"/>
      <c r="T180" s="71"/>
      <c r="AT180" s="25" t="s">
        <v>369</v>
      </c>
      <c r="AU180" s="25" t="s">
        <v>85</v>
      </c>
    </row>
    <row r="181" spans="2:65" s="13" customFormat="1">
      <c r="B181" s="202"/>
      <c r="D181" s="195" t="s">
        <v>272</v>
      </c>
      <c r="F181" s="204" t="s">
        <v>2350</v>
      </c>
      <c r="H181" s="205">
        <v>3.5</v>
      </c>
      <c r="I181" s="206"/>
      <c r="L181" s="202"/>
      <c r="M181" s="207"/>
      <c r="N181" s="208"/>
      <c r="O181" s="208"/>
      <c r="P181" s="208"/>
      <c r="Q181" s="208"/>
      <c r="R181" s="208"/>
      <c r="S181" s="208"/>
      <c r="T181" s="209"/>
      <c r="AT181" s="203" t="s">
        <v>272</v>
      </c>
      <c r="AU181" s="203" t="s">
        <v>85</v>
      </c>
      <c r="AV181" s="13" t="s">
        <v>85</v>
      </c>
      <c r="AW181" s="13" t="s">
        <v>6</v>
      </c>
      <c r="AX181" s="13" t="s">
        <v>24</v>
      </c>
      <c r="AY181" s="203" t="s">
        <v>264</v>
      </c>
    </row>
    <row r="182" spans="2:65" s="1" customFormat="1" ht="25.5" customHeight="1">
      <c r="B182" s="181"/>
      <c r="C182" s="182" t="s">
        <v>10</v>
      </c>
      <c r="D182" s="182" t="s">
        <v>266</v>
      </c>
      <c r="E182" s="183" t="s">
        <v>1752</v>
      </c>
      <c r="F182" s="184" t="s">
        <v>1753</v>
      </c>
      <c r="G182" s="185" t="s">
        <v>293</v>
      </c>
      <c r="H182" s="186">
        <v>100</v>
      </c>
      <c r="I182" s="187"/>
      <c r="J182" s="188">
        <f>ROUND(I182*H182,2)</f>
        <v>0</v>
      </c>
      <c r="K182" s="184" t="s">
        <v>278</v>
      </c>
      <c r="L182" s="42"/>
      <c r="M182" s="189" t="s">
        <v>5</v>
      </c>
      <c r="N182" s="190" t="s">
        <v>48</v>
      </c>
      <c r="O182" s="43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AR182" s="25" t="s">
        <v>270</v>
      </c>
      <c r="AT182" s="25" t="s">
        <v>266</v>
      </c>
      <c r="AU182" s="25" t="s">
        <v>85</v>
      </c>
      <c r="AY182" s="25" t="s">
        <v>264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5" t="s">
        <v>24</v>
      </c>
      <c r="BK182" s="193">
        <f>ROUND(I182*H182,2)</f>
        <v>0</v>
      </c>
      <c r="BL182" s="25" t="s">
        <v>270</v>
      </c>
      <c r="BM182" s="25" t="s">
        <v>2351</v>
      </c>
    </row>
    <row r="183" spans="2:65" s="12" customFormat="1">
      <c r="B183" s="194"/>
      <c r="D183" s="195" t="s">
        <v>272</v>
      </c>
      <c r="E183" s="196" t="s">
        <v>5</v>
      </c>
      <c r="F183" s="197" t="s">
        <v>2352</v>
      </c>
      <c r="H183" s="196" t="s">
        <v>5</v>
      </c>
      <c r="I183" s="198"/>
      <c r="L183" s="194"/>
      <c r="M183" s="199"/>
      <c r="N183" s="200"/>
      <c r="O183" s="200"/>
      <c r="P183" s="200"/>
      <c r="Q183" s="200"/>
      <c r="R183" s="200"/>
      <c r="S183" s="200"/>
      <c r="T183" s="201"/>
      <c r="AT183" s="196" t="s">
        <v>272</v>
      </c>
      <c r="AU183" s="196" t="s">
        <v>85</v>
      </c>
      <c r="AV183" s="12" t="s">
        <v>24</v>
      </c>
      <c r="AW183" s="12" t="s">
        <v>41</v>
      </c>
      <c r="AX183" s="12" t="s">
        <v>77</v>
      </c>
      <c r="AY183" s="196" t="s">
        <v>264</v>
      </c>
    </row>
    <row r="184" spans="2:65" s="12" customFormat="1">
      <c r="B184" s="194"/>
      <c r="D184" s="195" t="s">
        <v>272</v>
      </c>
      <c r="E184" s="196" t="s">
        <v>5</v>
      </c>
      <c r="F184" s="197" t="s">
        <v>2248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3" customFormat="1">
      <c r="B185" s="202"/>
      <c r="D185" s="195" t="s">
        <v>272</v>
      </c>
      <c r="E185" s="203" t="s">
        <v>5</v>
      </c>
      <c r="F185" s="204" t="s">
        <v>2346</v>
      </c>
      <c r="H185" s="205">
        <v>100</v>
      </c>
      <c r="I185" s="206"/>
      <c r="L185" s="202"/>
      <c r="M185" s="207"/>
      <c r="N185" s="208"/>
      <c r="O185" s="208"/>
      <c r="P185" s="208"/>
      <c r="Q185" s="208"/>
      <c r="R185" s="208"/>
      <c r="S185" s="208"/>
      <c r="T185" s="209"/>
      <c r="AT185" s="203" t="s">
        <v>272</v>
      </c>
      <c r="AU185" s="203" t="s">
        <v>85</v>
      </c>
      <c r="AV185" s="13" t="s">
        <v>85</v>
      </c>
      <c r="AW185" s="13" t="s">
        <v>41</v>
      </c>
      <c r="AX185" s="13" t="s">
        <v>24</v>
      </c>
      <c r="AY185" s="203" t="s">
        <v>264</v>
      </c>
    </row>
    <row r="186" spans="2:65" s="1" customFormat="1" ht="16.5" customHeight="1">
      <c r="B186" s="181"/>
      <c r="C186" s="182" t="s">
        <v>410</v>
      </c>
      <c r="D186" s="182" t="s">
        <v>266</v>
      </c>
      <c r="E186" s="183" t="s">
        <v>1767</v>
      </c>
      <c r="F186" s="184" t="s">
        <v>1768</v>
      </c>
      <c r="G186" s="185" t="s">
        <v>293</v>
      </c>
      <c r="H186" s="186">
        <v>100</v>
      </c>
      <c r="I186" s="187"/>
      <c r="J186" s="188">
        <f>ROUND(I186*H186,2)</f>
        <v>0</v>
      </c>
      <c r="K186" s="184" t="s">
        <v>278</v>
      </c>
      <c r="L186" s="42"/>
      <c r="M186" s="189" t="s">
        <v>5</v>
      </c>
      <c r="N186" s="190" t="s">
        <v>48</v>
      </c>
      <c r="O186" s="43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AR186" s="25" t="s">
        <v>270</v>
      </c>
      <c r="AT186" s="25" t="s">
        <v>266</v>
      </c>
      <c r="AU186" s="25" t="s">
        <v>85</v>
      </c>
      <c r="AY186" s="25" t="s">
        <v>264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5" t="s">
        <v>24</v>
      </c>
      <c r="BK186" s="193">
        <f>ROUND(I186*H186,2)</f>
        <v>0</v>
      </c>
      <c r="BL186" s="25" t="s">
        <v>270</v>
      </c>
      <c r="BM186" s="25" t="s">
        <v>2353</v>
      </c>
    </row>
    <row r="187" spans="2:65" s="12" customFormat="1">
      <c r="B187" s="194"/>
      <c r="D187" s="195" t="s">
        <v>272</v>
      </c>
      <c r="E187" s="196" t="s">
        <v>5</v>
      </c>
      <c r="F187" s="197" t="s">
        <v>2354</v>
      </c>
      <c r="H187" s="196" t="s">
        <v>5</v>
      </c>
      <c r="I187" s="198"/>
      <c r="L187" s="194"/>
      <c r="M187" s="199"/>
      <c r="N187" s="200"/>
      <c r="O187" s="200"/>
      <c r="P187" s="200"/>
      <c r="Q187" s="200"/>
      <c r="R187" s="200"/>
      <c r="S187" s="200"/>
      <c r="T187" s="201"/>
      <c r="AT187" s="196" t="s">
        <v>272</v>
      </c>
      <c r="AU187" s="196" t="s">
        <v>85</v>
      </c>
      <c r="AV187" s="12" t="s">
        <v>24</v>
      </c>
      <c r="AW187" s="12" t="s">
        <v>41</v>
      </c>
      <c r="AX187" s="12" t="s">
        <v>77</v>
      </c>
      <c r="AY187" s="196" t="s">
        <v>264</v>
      </c>
    </row>
    <row r="188" spans="2:65" s="13" customFormat="1">
      <c r="B188" s="202"/>
      <c r="D188" s="195" t="s">
        <v>272</v>
      </c>
      <c r="E188" s="203" t="s">
        <v>5</v>
      </c>
      <c r="F188" s="204" t="s">
        <v>2346</v>
      </c>
      <c r="H188" s="205">
        <v>100</v>
      </c>
      <c r="I188" s="206"/>
      <c r="L188" s="202"/>
      <c r="M188" s="207"/>
      <c r="N188" s="208"/>
      <c r="O188" s="208"/>
      <c r="P188" s="208"/>
      <c r="Q188" s="208"/>
      <c r="R188" s="208"/>
      <c r="S188" s="208"/>
      <c r="T188" s="209"/>
      <c r="AT188" s="203" t="s">
        <v>272</v>
      </c>
      <c r="AU188" s="203" t="s">
        <v>85</v>
      </c>
      <c r="AV188" s="13" t="s">
        <v>85</v>
      </c>
      <c r="AW188" s="13" t="s">
        <v>41</v>
      </c>
      <c r="AX188" s="13" t="s">
        <v>24</v>
      </c>
      <c r="AY188" s="203" t="s">
        <v>264</v>
      </c>
    </row>
    <row r="189" spans="2:65" s="1" customFormat="1" ht="16.5" customHeight="1">
      <c r="B189" s="181"/>
      <c r="C189" s="182" t="s">
        <v>623</v>
      </c>
      <c r="D189" s="182" t="s">
        <v>266</v>
      </c>
      <c r="E189" s="183" t="s">
        <v>1771</v>
      </c>
      <c r="F189" s="184" t="s">
        <v>1772</v>
      </c>
      <c r="G189" s="185" t="s">
        <v>293</v>
      </c>
      <c r="H189" s="186">
        <v>100</v>
      </c>
      <c r="I189" s="187"/>
      <c r="J189" s="188">
        <f>ROUND(I189*H189,2)</f>
        <v>0</v>
      </c>
      <c r="K189" s="184" t="s">
        <v>278</v>
      </c>
      <c r="L189" s="42"/>
      <c r="M189" s="189" t="s">
        <v>5</v>
      </c>
      <c r="N189" s="190" t="s">
        <v>48</v>
      </c>
      <c r="O189" s="43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AR189" s="25" t="s">
        <v>270</v>
      </c>
      <c r="AT189" s="25" t="s">
        <v>266</v>
      </c>
      <c r="AU189" s="25" t="s">
        <v>85</v>
      </c>
      <c r="AY189" s="25" t="s">
        <v>264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5" t="s">
        <v>24</v>
      </c>
      <c r="BK189" s="193">
        <f>ROUND(I189*H189,2)</f>
        <v>0</v>
      </c>
      <c r="BL189" s="25" t="s">
        <v>270</v>
      </c>
      <c r="BM189" s="25" t="s">
        <v>2355</v>
      </c>
    </row>
    <row r="190" spans="2:65" s="12" customFormat="1">
      <c r="B190" s="194"/>
      <c r="D190" s="195" t="s">
        <v>272</v>
      </c>
      <c r="E190" s="196" t="s">
        <v>5</v>
      </c>
      <c r="F190" s="197" t="s">
        <v>2354</v>
      </c>
      <c r="H190" s="196" t="s">
        <v>5</v>
      </c>
      <c r="I190" s="198"/>
      <c r="L190" s="194"/>
      <c r="M190" s="199"/>
      <c r="N190" s="200"/>
      <c r="O190" s="200"/>
      <c r="P190" s="200"/>
      <c r="Q190" s="200"/>
      <c r="R190" s="200"/>
      <c r="S190" s="200"/>
      <c r="T190" s="201"/>
      <c r="AT190" s="196" t="s">
        <v>272</v>
      </c>
      <c r="AU190" s="196" t="s">
        <v>85</v>
      </c>
      <c r="AV190" s="12" t="s">
        <v>24</v>
      </c>
      <c r="AW190" s="12" t="s">
        <v>41</v>
      </c>
      <c r="AX190" s="12" t="s">
        <v>77</v>
      </c>
      <c r="AY190" s="196" t="s">
        <v>264</v>
      </c>
    </row>
    <row r="191" spans="2:65" s="13" customFormat="1">
      <c r="B191" s="202"/>
      <c r="D191" s="195" t="s">
        <v>272</v>
      </c>
      <c r="E191" s="203" t="s">
        <v>5</v>
      </c>
      <c r="F191" s="204" t="s">
        <v>2346</v>
      </c>
      <c r="H191" s="205">
        <v>100</v>
      </c>
      <c r="I191" s="206"/>
      <c r="L191" s="202"/>
      <c r="M191" s="207"/>
      <c r="N191" s="208"/>
      <c r="O191" s="208"/>
      <c r="P191" s="208"/>
      <c r="Q191" s="208"/>
      <c r="R191" s="208"/>
      <c r="S191" s="208"/>
      <c r="T191" s="209"/>
      <c r="AT191" s="203" t="s">
        <v>272</v>
      </c>
      <c r="AU191" s="203" t="s">
        <v>85</v>
      </c>
      <c r="AV191" s="13" t="s">
        <v>85</v>
      </c>
      <c r="AW191" s="13" t="s">
        <v>41</v>
      </c>
      <c r="AX191" s="13" t="s">
        <v>24</v>
      </c>
      <c r="AY191" s="203" t="s">
        <v>264</v>
      </c>
    </row>
    <row r="192" spans="2:65" s="1" customFormat="1" ht="38.25" customHeight="1">
      <c r="B192" s="181"/>
      <c r="C192" s="182" t="s">
        <v>627</v>
      </c>
      <c r="D192" s="182" t="s">
        <v>266</v>
      </c>
      <c r="E192" s="183" t="s">
        <v>1774</v>
      </c>
      <c r="F192" s="184" t="s">
        <v>1775</v>
      </c>
      <c r="G192" s="185" t="s">
        <v>293</v>
      </c>
      <c r="H192" s="186">
        <v>100</v>
      </c>
      <c r="I192" s="187"/>
      <c r="J192" s="188">
        <f>ROUND(I192*H192,2)</f>
        <v>0</v>
      </c>
      <c r="K192" s="184" t="s">
        <v>278</v>
      </c>
      <c r="L192" s="42"/>
      <c r="M192" s="189" t="s">
        <v>5</v>
      </c>
      <c r="N192" s="190" t="s">
        <v>48</v>
      </c>
      <c r="O192" s="43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AR192" s="25" t="s">
        <v>270</v>
      </c>
      <c r="AT192" s="25" t="s">
        <v>266</v>
      </c>
      <c r="AU192" s="25" t="s">
        <v>85</v>
      </c>
      <c r="AY192" s="25" t="s">
        <v>264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5" t="s">
        <v>24</v>
      </c>
      <c r="BK192" s="193">
        <f>ROUND(I192*H192,2)</f>
        <v>0</v>
      </c>
      <c r="BL192" s="25" t="s">
        <v>270</v>
      </c>
      <c r="BM192" s="25" t="s">
        <v>2356</v>
      </c>
    </row>
    <row r="193" spans="2:65" s="12" customFormat="1">
      <c r="B193" s="194"/>
      <c r="D193" s="195" t="s">
        <v>272</v>
      </c>
      <c r="E193" s="196" t="s">
        <v>5</v>
      </c>
      <c r="F193" s="197" t="s">
        <v>2354</v>
      </c>
      <c r="H193" s="196" t="s">
        <v>5</v>
      </c>
      <c r="I193" s="198"/>
      <c r="L193" s="194"/>
      <c r="M193" s="199"/>
      <c r="N193" s="200"/>
      <c r="O193" s="200"/>
      <c r="P193" s="200"/>
      <c r="Q193" s="200"/>
      <c r="R193" s="200"/>
      <c r="S193" s="200"/>
      <c r="T193" s="201"/>
      <c r="AT193" s="196" t="s">
        <v>272</v>
      </c>
      <c r="AU193" s="196" t="s">
        <v>85</v>
      </c>
      <c r="AV193" s="12" t="s">
        <v>24</v>
      </c>
      <c r="AW193" s="12" t="s">
        <v>41</v>
      </c>
      <c r="AX193" s="12" t="s">
        <v>77</v>
      </c>
      <c r="AY193" s="196" t="s">
        <v>264</v>
      </c>
    </row>
    <row r="194" spans="2:65" s="13" customFormat="1">
      <c r="B194" s="202"/>
      <c r="D194" s="195" t="s">
        <v>272</v>
      </c>
      <c r="E194" s="203" t="s">
        <v>5</v>
      </c>
      <c r="F194" s="204" t="s">
        <v>2346</v>
      </c>
      <c r="H194" s="205">
        <v>100</v>
      </c>
      <c r="I194" s="206"/>
      <c r="L194" s="202"/>
      <c r="M194" s="207"/>
      <c r="N194" s="208"/>
      <c r="O194" s="208"/>
      <c r="P194" s="208"/>
      <c r="Q194" s="208"/>
      <c r="R194" s="208"/>
      <c r="S194" s="208"/>
      <c r="T194" s="209"/>
      <c r="AT194" s="203" t="s">
        <v>272</v>
      </c>
      <c r="AU194" s="203" t="s">
        <v>85</v>
      </c>
      <c r="AV194" s="13" t="s">
        <v>85</v>
      </c>
      <c r="AW194" s="13" t="s">
        <v>41</v>
      </c>
      <c r="AX194" s="13" t="s">
        <v>24</v>
      </c>
      <c r="AY194" s="203" t="s">
        <v>264</v>
      </c>
    </row>
    <row r="195" spans="2:65" s="1" customFormat="1" ht="16.5" customHeight="1">
      <c r="B195" s="181"/>
      <c r="C195" s="218" t="s">
        <v>632</v>
      </c>
      <c r="D195" s="218" t="s">
        <v>345</v>
      </c>
      <c r="E195" s="219" t="s">
        <v>1777</v>
      </c>
      <c r="F195" s="220" t="s">
        <v>2253</v>
      </c>
      <c r="G195" s="221" t="s">
        <v>1779</v>
      </c>
      <c r="H195" s="222">
        <v>0.3</v>
      </c>
      <c r="I195" s="223"/>
      <c r="J195" s="224">
        <f>ROUND(I195*H195,2)</f>
        <v>0</v>
      </c>
      <c r="K195" s="220" t="s">
        <v>278</v>
      </c>
      <c r="L195" s="225"/>
      <c r="M195" s="226" t="s">
        <v>5</v>
      </c>
      <c r="N195" s="227" t="s">
        <v>48</v>
      </c>
      <c r="O195" s="43"/>
      <c r="P195" s="191">
        <f>O195*H195</f>
        <v>0</v>
      </c>
      <c r="Q195" s="191">
        <v>1E-3</v>
      </c>
      <c r="R195" s="191">
        <f>Q195*H195</f>
        <v>2.9999999999999997E-4</v>
      </c>
      <c r="S195" s="191">
        <v>0</v>
      </c>
      <c r="T195" s="192">
        <f>S195*H195</f>
        <v>0</v>
      </c>
      <c r="AR195" s="25" t="s">
        <v>322</v>
      </c>
      <c r="AT195" s="25" t="s">
        <v>345</v>
      </c>
      <c r="AU195" s="25" t="s">
        <v>85</v>
      </c>
      <c r="AY195" s="25" t="s">
        <v>264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5" t="s">
        <v>24</v>
      </c>
      <c r="BK195" s="193">
        <f>ROUND(I195*H195,2)</f>
        <v>0</v>
      </c>
      <c r="BL195" s="25" t="s">
        <v>270</v>
      </c>
      <c r="BM195" s="25" t="s">
        <v>2357</v>
      </c>
    </row>
    <row r="196" spans="2:65" s="13" customFormat="1">
      <c r="B196" s="202"/>
      <c r="D196" s="195" t="s">
        <v>272</v>
      </c>
      <c r="F196" s="204" t="s">
        <v>2358</v>
      </c>
      <c r="H196" s="205">
        <v>0.3</v>
      </c>
      <c r="I196" s="206"/>
      <c r="L196" s="202"/>
      <c r="M196" s="207"/>
      <c r="N196" s="208"/>
      <c r="O196" s="208"/>
      <c r="P196" s="208"/>
      <c r="Q196" s="208"/>
      <c r="R196" s="208"/>
      <c r="S196" s="208"/>
      <c r="T196" s="209"/>
      <c r="AT196" s="203" t="s">
        <v>272</v>
      </c>
      <c r="AU196" s="203" t="s">
        <v>85</v>
      </c>
      <c r="AV196" s="13" t="s">
        <v>85</v>
      </c>
      <c r="AW196" s="13" t="s">
        <v>6</v>
      </c>
      <c r="AX196" s="13" t="s">
        <v>24</v>
      </c>
      <c r="AY196" s="203" t="s">
        <v>264</v>
      </c>
    </row>
    <row r="197" spans="2:65" s="11" customFormat="1" ht="29.85" customHeight="1">
      <c r="B197" s="168"/>
      <c r="D197" s="169" t="s">
        <v>76</v>
      </c>
      <c r="E197" s="179" t="s">
        <v>322</v>
      </c>
      <c r="F197" s="179" t="s">
        <v>338</v>
      </c>
      <c r="I197" s="171"/>
      <c r="J197" s="180">
        <f>BK197</f>
        <v>0</v>
      </c>
      <c r="L197" s="168"/>
      <c r="M197" s="173"/>
      <c r="N197" s="174"/>
      <c r="O197" s="174"/>
      <c r="P197" s="175">
        <f>SUM(P198:P219)</f>
        <v>0</v>
      </c>
      <c r="Q197" s="174"/>
      <c r="R197" s="175">
        <f>SUM(R198:R219)</f>
        <v>0.2042988</v>
      </c>
      <c r="S197" s="174"/>
      <c r="T197" s="176">
        <f>SUM(T198:T219)</f>
        <v>0</v>
      </c>
      <c r="AR197" s="169" t="s">
        <v>24</v>
      </c>
      <c r="AT197" s="177" t="s">
        <v>76</v>
      </c>
      <c r="AU197" s="177" t="s">
        <v>24</v>
      </c>
      <c r="AY197" s="169" t="s">
        <v>264</v>
      </c>
      <c r="BK197" s="178">
        <f>SUM(BK198:BK219)</f>
        <v>0</v>
      </c>
    </row>
    <row r="198" spans="2:65" s="1" customFormat="1" ht="25.5" customHeight="1">
      <c r="B198" s="181"/>
      <c r="C198" s="182" t="s">
        <v>636</v>
      </c>
      <c r="D198" s="182" t="s">
        <v>266</v>
      </c>
      <c r="E198" s="183" t="s">
        <v>2359</v>
      </c>
      <c r="F198" s="184" t="s">
        <v>2360</v>
      </c>
      <c r="G198" s="185" t="s">
        <v>308</v>
      </c>
      <c r="H198" s="186">
        <v>261.89999999999998</v>
      </c>
      <c r="I198" s="187"/>
      <c r="J198" s="188">
        <f>ROUND(I198*H198,2)</f>
        <v>0</v>
      </c>
      <c r="K198" s="184" t="s">
        <v>278</v>
      </c>
      <c r="L198" s="42"/>
      <c r="M198" s="189" t="s">
        <v>5</v>
      </c>
      <c r="N198" s="190" t="s">
        <v>48</v>
      </c>
      <c r="O198" s="43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AR198" s="25" t="s">
        <v>270</v>
      </c>
      <c r="AT198" s="25" t="s">
        <v>266</v>
      </c>
      <c r="AU198" s="25" t="s">
        <v>85</v>
      </c>
      <c r="AY198" s="25" t="s">
        <v>264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5" t="s">
        <v>24</v>
      </c>
      <c r="BK198" s="193">
        <f>ROUND(I198*H198,2)</f>
        <v>0</v>
      </c>
      <c r="BL198" s="25" t="s">
        <v>270</v>
      </c>
      <c r="BM198" s="25" t="s">
        <v>2361</v>
      </c>
    </row>
    <row r="199" spans="2:65" s="1" customFormat="1" ht="27">
      <c r="B199" s="42"/>
      <c r="D199" s="195" t="s">
        <v>369</v>
      </c>
      <c r="F199" s="228" t="s">
        <v>2362</v>
      </c>
      <c r="I199" s="229"/>
      <c r="L199" s="42"/>
      <c r="M199" s="230"/>
      <c r="N199" s="43"/>
      <c r="O199" s="43"/>
      <c r="P199" s="43"/>
      <c r="Q199" s="43"/>
      <c r="R199" s="43"/>
      <c r="S199" s="43"/>
      <c r="T199" s="71"/>
      <c r="AT199" s="25" t="s">
        <v>369</v>
      </c>
      <c r="AU199" s="25" t="s">
        <v>85</v>
      </c>
    </row>
    <row r="200" spans="2:65" s="12" customFormat="1">
      <c r="B200" s="194"/>
      <c r="D200" s="195" t="s">
        <v>272</v>
      </c>
      <c r="E200" s="196" t="s">
        <v>5</v>
      </c>
      <c r="F200" s="197" t="s">
        <v>2363</v>
      </c>
      <c r="H200" s="196" t="s">
        <v>5</v>
      </c>
      <c r="I200" s="198"/>
      <c r="L200" s="194"/>
      <c r="M200" s="199"/>
      <c r="N200" s="200"/>
      <c r="O200" s="200"/>
      <c r="P200" s="200"/>
      <c r="Q200" s="200"/>
      <c r="R200" s="200"/>
      <c r="S200" s="200"/>
      <c r="T200" s="201"/>
      <c r="AT200" s="196" t="s">
        <v>272</v>
      </c>
      <c r="AU200" s="196" t="s">
        <v>85</v>
      </c>
      <c r="AV200" s="12" t="s">
        <v>24</v>
      </c>
      <c r="AW200" s="12" t="s">
        <v>41</v>
      </c>
      <c r="AX200" s="12" t="s">
        <v>77</v>
      </c>
      <c r="AY200" s="196" t="s">
        <v>264</v>
      </c>
    </row>
    <row r="201" spans="2:65" s="13" customFormat="1">
      <c r="B201" s="202"/>
      <c r="D201" s="195" t="s">
        <v>272</v>
      </c>
      <c r="E201" s="203" t="s">
        <v>5</v>
      </c>
      <c r="F201" s="204" t="s">
        <v>2364</v>
      </c>
      <c r="H201" s="205">
        <v>261.89999999999998</v>
      </c>
      <c r="I201" s="206"/>
      <c r="L201" s="202"/>
      <c r="M201" s="207"/>
      <c r="N201" s="208"/>
      <c r="O201" s="208"/>
      <c r="P201" s="208"/>
      <c r="Q201" s="208"/>
      <c r="R201" s="208"/>
      <c r="S201" s="208"/>
      <c r="T201" s="209"/>
      <c r="AT201" s="203" t="s">
        <v>272</v>
      </c>
      <c r="AU201" s="203" t="s">
        <v>85</v>
      </c>
      <c r="AV201" s="13" t="s">
        <v>85</v>
      </c>
      <c r="AW201" s="13" t="s">
        <v>41</v>
      </c>
      <c r="AX201" s="13" t="s">
        <v>24</v>
      </c>
      <c r="AY201" s="203" t="s">
        <v>264</v>
      </c>
    </row>
    <row r="202" spans="2:65" s="1" customFormat="1" ht="16.5" customHeight="1">
      <c r="B202" s="181"/>
      <c r="C202" s="218" t="s">
        <v>640</v>
      </c>
      <c r="D202" s="218" t="s">
        <v>345</v>
      </c>
      <c r="E202" s="219" t="s">
        <v>2365</v>
      </c>
      <c r="F202" s="220" t="s">
        <v>2366</v>
      </c>
      <c r="G202" s="221" t="s">
        <v>308</v>
      </c>
      <c r="H202" s="222">
        <v>288.08999999999997</v>
      </c>
      <c r="I202" s="223"/>
      <c r="J202" s="224">
        <f>ROUND(I202*H202,2)</f>
        <v>0</v>
      </c>
      <c r="K202" s="220" t="s">
        <v>278</v>
      </c>
      <c r="L202" s="225"/>
      <c r="M202" s="226" t="s">
        <v>5</v>
      </c>
      <c r="N202" s="227" t="s">
        <v>48</v>
      </c>
      <c r="O202" s="43"/>
      <c r="P202" s="191">
        <f>O202*H202</f>
        <v>0</v>
      </c>
      <c r="Q202" s="191">
        <v>4.2000000000000002E-4</v>
      </c>
      <c r="R202" s="191">
        <f>Q202*H202</f>
        <v>0.12099779999999999</v>
      </c>
      <c r="S202" s="191">
        <v>0</v>
      </c>
      <c r="T202" s="192">
        <f>S202*H202</f>
        <v>0</v>
      </c>
      <c r="AR202" s="25" t="s">
        <v>322</v>
      </c>
      <c r="AT202" s="25" t="s">
        <v>345</v>
      </c>
      <c r="AU202" s="25" t="s">
        <v>85</v>
      </c>
      <c r="AY202" s="25" t="s">
        <v>264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5" t="s">
        <v>24</v>
      </c>
      <c r="BK202" s="193">
        <f>ROUND(I202*H202,2)</f>
        <v>0</v>
      </c>
      <c r="BL202" s="25" t="s">
        <v>270</v>
      </c>
      <c r="BM202" s="25" t="s">
        <v>2367</v>
      </c>
    </row>
    <row r="203" spans="2:65" s="13" customFormat="1">
      <c r="B203" s="202"/>
      <c r="D203" s="195" t="s">
        <v>272</v>
      </c>
      <c r="F203" s="204" t="s">
        <v>2368</v>
      </c>
      <c r="H203" s="205">
        <v>288.08999999999997</v>
      </c>
      <c r="I203" s="206"/>
      <c r="L203" s="202"/>
      <c r="M203" s="207"/>
      <c r="N203" s="208"/>
      <c r="O203" s="208"/>
      <c r="P203" s="208"/>
      <c r="Q203" s="208"/>
      <c r="R203" s="208"/>
      <c r="S203" s="208"/>
      <c r="T203" s="209"/>
      <c r="AT203" s="203" t="s">
        <v>272</v>
      </c>
      <c r="AU203" s="203" t="s">
        <v>85</v>
      </c>
      <c r="AV203" s="13" t="s">
        <v>85</v>
      </c>
      <c r="AW203" s="13" t="s">
        <v>6</v>
      </c>
      <c r="AX203" s="13" t="s">
        <v>24</v>
      </c>
      <c r="AY203" s="203" t="s">
        <v>264</v>
      </c>
    </row>
    <row r="204" spans="2:65" s="1" customFormat="1" ht="38.25" customHeight="1">
      <c r="B204" s="181"/>
      <c r="C204" s="182" t="s">
        <v>641</v>
      </c>
      <c r="D204" s="182" t="s">
        <v>266</v>
      </c>
      <c r="E204" s="183" t="s">
        <v>2369</v>
      </c>
      <c r="F204" s="184" t="s">
        <v>2370</v>
      </c>
      <c r="G204" s="185" t="s">
        <v>341</v>
      </c>
      <c r="H204" s="186">
        <v>1</v>
      </c>
      <c r="I204" s="187"/>
      <c r="J204" s="188">
        <f>ROUND(I204*H204,2)</f>
        <v>0</v>
      </c>
      <c r="K204" s="184" t="s">
        <v>278</v>
      </c>
      <c r="L204" s="42"/>
      <c r="M204" s="189" t="s">
        <v>5</v>
      </c>
      <c r="N204" s="190" t="s">
        <v>48</v>
      </c>
      <c r="O204" s="43"/>
      <c r="P204" s="191">
        <f>O204*H204</f>
        <v>0</v>
      </c>
      <c r="Q204" s="191">
        <v>7.2000000000000005E-4</v>
      </c>
      <c r="R204" s="191">
        <f>Q204*H204</f>
        <v>7.2000000000000005E-4</v>
      </c>
      <c r="S204" s="191">
        <v>0</v>
      </c>
      <c r="T204" s="192">
        <f>S204*H204</f>
        <v>0</v>
      </c>
      <c r="AR204" s="25" t="s">
        <v>270</v>
      </c>
      <c r="AT204" s="25" t="s">
        <v>266</v>
      </c>
      <c r="AU204" s="25" t="s">
        <v>85</v>
      </c>
      <c r="AY204" s="25" t="s">
        <v>264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5" t="s">
        <v>24</v>
      </c>
      <c r="BK204" s="193">
        <f>ROUND(I204*H204,2)</f>
        <v>0</v>
      </c>
      <c r="BL204" s="25" t="s">
        <v>270</v>
      </c>
      <c r="BM204" s="25" t="s">
        <v>2371</v>
      </c>
    </row>
    <row r="205" spans="2:65" s="13" customFormat="1">
      <c r="B205" s="202"/>
      <c r="D205" s="195" t="s">
        <v>272</v>
      </c>
      <c r="E205" s="203" t="s">
        <v>5</v>
      </c>
      <c r="F205" s="204" t="s">
        <v>2372</v>
      </c>
      <c r="H205" s="205">
        <v>1</v>
      </c>
      <c r="I205" s="206"/>
      <c r="L205" s="202"/>
      <c r="M205" s="207"/>
      <c r="N205" s="208"/>
      <c r="O205" s="208"/>
      <c r="P205" s="208"/>
      <c r="Q205" s="208"/>
      <c r="R205" s="208"/>
      <c r="S205" s="208"/>
      <c r="T205" s="209"/>
      <c r="AT205" s="203" t="s">
        <v>272</v>
      </c>
      <c r="AU205" s="203" t="s">
        <v>85</v>
      </c>
      <c r="AV205" s="13" t="s">
        <v>85</v>
      </c>
      <c r="AW205" s="13" t="s">
        <v>41</v>
      </c>
      <c r="AX205" s="13" t="s">
        <v>24</v>
      </c>
      <c r="AY205" s="203" t="s">
        <v>264</v>
      </c>
    </row>
    <row r="206" spans="2:65" s="1" customFormat="1" ht="25.5" customHeight="1">
      <c r="B206" s="181"/>
      <c r="C206" s="218" t="s">
        <v>645</v>
      </c>
      <c r="D206" s="218" t="s">
        <v>345</v>
      </c>
      <c r="E206" s="219" t="s">
        <v>2373</v>
      </c>
      <c r="F206" s="220" t="s">
        <v>2374</v>
      </c>
      <c r="G206" s="221" t="s">
        <v>1316</v>
      </c>
      <c r="H206" s="222">
        <v>1</v>
      </c>
      <c r="I206" s="223"/>
      <c r="J206" s="224">
        <f>ROUND(I206*H206,2)</f>
        <v>0</v>
      </c>
      <c r="K206" s="220" t="s">
        <v>1317</v>
      </c>
      <c r="L206" s="225"/>
      <c r="M206" s="226" t="s">
        <v>5</v>
      </c>
      <c r="N206" s="227" t="s">
        <v>48</v>
      </c>
      <c r="O206" s="43"/>
      <c r="P206" s="191">
        <f>O206*H206</f>
        <v>0</v>
      </c>
      <c r="Q206" s="191">
        <v>3.0400000000000002E-3</v>
      </c>
      <c r="R206" s="191">
        <f>Q206*H206</f>
        <v>3.0400000000000002E-3</v>
      </c>
      <c r="S206" s="191">
        <v>0</v>
      </c>
      <c r="T206" s="192">
        <f>S206*H206</f>
        <v>0</v>
      </c>
      <c r="AR206" s="25" t="s">
        <v>322</v>
      </c>
      <c r="AT206" s="25" t="s">
        <v>345</v>
      </c>
      <c r="AU206" s="25" t="s">
        <v>85</v>
      </c>
      <c r="AY206" s="25" t="s">
        <v>264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5" t="s">
        <v>24</v>
      </c>
      <c r="BK206" s="193">
        <f>ROUND(I206*H206,2)</f>
        <v>0</v>
      </c>
      <c r="BL206" s="25" t="s">
        <v>270</v>
      </c>
      <c r="BM206" s="25" t="s">
        <v>2375</v>
      </c>
    </row>
    <row r="207" spans="2:65" s="1" customFormat="1" ht="25.5" customHeight="1">
      <c r="B207" s="181"/>
      <c r="C207" s="218" t="s">
        <v>647</v>
      </c>
      <c r="D207" s="218" t="s">
        <v>345</v>
      </c>
      <c r="E207" s="219" t="s">
        <v>2376</v>
      </c>
      <c r="F207" s="220" t="s">
        <v>2377</v>
      </c>
      <c r="G207" s="221" t="s">
        <v>1316</v>
      </c>
      <c r="H207" s="222">
        <v>1</v>
      </c>
      <c r="I207" s="223"/>
      <c r="J207" s="224">
        <f>ROUND(I207*H207,2)</f>
        <v>0</v>
      </c>
      <c r="K207" s="220" t="s">
        <v>1317</v>
      </c>
      <c r="L207" s="225"/>
      <c r="M207" s="226" t="s">
        <v>5</v>
      </c>
      <c r="N207" s="227" t="s">
        <v>48</v>
      </c>
      <c r="O207" s="43"/>
      <c r="P207" s="191">
        <f>O207*H207</f>
        <v>0</v>
      </c>
      <c r="Q207" s="191">
        <v>3.3E-3</v>
      </c>
      <c r="R207" s="191">
        <f>Q207*H207</f>
        <v>3.3E-3</v>
      </c>
      <c r="S207" s="191">
        <v>0</v>
      </c>
      <c r="T207" s="192">
        <f>S207*H207</f>
        <v>0</v>
      </c>
      <c r="AR207" s="25" t="s">
        <v>322</v>
      </c>
      <c r="AT207" s="25" t="s">
        <v>345</v>
      </c>
      <c r="AU207" s="25" t="s">
        <v>85</v>
      </c>
      <c r="AY207" s="25" t="s">
        <v>264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5" t="s">
        <v>24</v>
      </c>
      <c r="BK207" s="193">
        <f>ROUND(I207*H207,2)</f>
        <v>0</v>
      </c>
      <c r="BL207" s="25" t="s">
        <v>270</v>
      </c>
      <c r="BM207" s="25" t="s">
        <v>2378</v>
      </c>
    </row>
    <row r="208" spans="2:65" s="1" customFormat="1" ht="27">
      <c r="B208" s="42"/>
      <c r="D208" s="195" t="s">
        <v>369</v>
      </c>
      <c r="F208" s="228" t="s">
        <v>2379</v>
      </c>
      <c r="I208" s="229"/>
      <c r="L208" s="42"/>
      <c r="M208" s="230"/>
      <c r="N208" s="43"/>
      <c r="O208" s="43"/>
      <c r="P208" s="43"/>
      <c r="Q208" s="43"/>
      <c r="R208" s="43"/>
      <c r="S208" s="43"/>
      <c r="T208" s="71"/>
      <c r="AT208" s="25" t="s">
        <v>369</v>
      </c>
      <c r="AU208" s="25" t="s">
        <v>85</v>
      </c>
    </row>
    <row r="209" spans="2:65" s="1" customFormat="1" ht="25.5" customHeight="1">
      <c r="B209" s="181"/>
      <c r="C209" s="182" t="s">
        <v>651</v>
      </c>
      <c r="D209" s="182" t="s">
        <v>266</v>
      </c>
      <c r="E209" s="183" t="s">
        <v>2380</v>
      </c>
      <c r="F209" s="184" t="s">
        <v>2381</v>
      </c>
      <c r="G209" s="185" t="s">
        <v>341</v>
      </c>
      <c r="H209" s="186">
        <v>1</v>
      </c>
      <c r="I209" s="187"/>
      <c r="J209" s="188">
        <f>ROUND(I209*H209,2)</f>
        <v>0</v>
      </c>
      <c r="K209" s="184" t="s">
        <v>278</v>
      </c>
      <c r="L209" s="42"/>
      <c r="M209" s="189" t="s">
        <v>5</v>
      </c>
      <c r="N209" s="190" t="s">
        <v>48</v>
      </c>
      <c r="O209" s="43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AR209" s="25" t="s">
        <v>270</v>
      </c>
      <c r="AT209" s="25" t="s">
        <v>266</v>
      </c>
      <c r="AU209" s="25" t="s">
        <v>85</v>
      </c>
      <c r="AY209" s="25" t="s">
        <v>264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25" t="s">
        <v>24</v>
      </c>
      <c r="BK209" s="193">
        <f>ROUND(I209*H209,2)</f>
        <v>0</v>
      </c>
      <c r="BL209" s="25" t="s">
        <v>270</v>
      </c>
      <c r="BM209" s="25" t="s">
        <v>2382</v>
      </c>
    </row>
    <row r="210" spans="2:65" s="13" customFormat="1">
      <c r="B210" s="202"/>
      <c r="D210" s="195" t="s">
        <v>272</v>
      </c>
      <c r="E210" s="203" t="s">
        <v>5</v>
      </c>
      <c r="F210" s="204" t="s">
        <v>2383</v>
      </c>
      <c r="H210" s="205">
        <v>1</v>
      </c>
      <c r="I210" s="206"/>
      <c r="L210" s="202"/>
      <c r="M210" s="207"/>
      <c r="N210" s="208"/>
      <c r="O210" s="208"/>
      <c r="P210" s="208"/>
      <c r="Q210" s="208"/>
      <c r="R210" s="208"/>
      <c r="S210" s="208"/>
      <c r="T210" s="209"/>
      <c r="AT210" s="203" t="s">
        <v>272</v>
      </c>
      <c r="AU210" s="203" t="s">
        <v>85</v>
      </c>
      <c r="AV210" s="13" t="s">
        <v>85</v>
      </c>
      <c r="AW210" s="13" t="s">
        <v>41</v>
      </c>
      <c r="AX210" s="13" t="s">
        <v>24</v>
      </c>
      <c r="AY210" s="203" t="s">
        <v>264</v>
      </c>
    </row>
    <row r="211" spans="2:65" s="1" customFormat="1" ht="16.5" customHeight="1">
      <c r="B211" s="181"/>
      <c r="C211" s="218" t="s">
        <v>397</v>
      </c>
      <c r="D211" s="218" t="s">
        <v>345</v>
      </c>
      <c r="E211" s="219" t="s">
        <v>2384</v>
      </c>
      <c r="F211" s="220" t="s">
        <v>2385</v>
      </c>
      <c r="G211" s="221" t="s">
        <v>1316</v>
      </c>
      <c r="H211" s="222">
        <v>1</v>
      </c>
      <c r="I211" s="223"/>
      <c r="J211" s="224">
        <f>ROUND(I211*H211,2)</f>
        <v>0</v>
      </c>
      <c r="K211" s="220" t="s">
        <v>1317</v>
      </c>
      <c r="L211" s="225"/>
      <c r="M211" s="226" t="s">
        <v>5</v>
      </c>
      <c r="N211" s="227" t="s">
        <v>48</v>
      </c>
      <c r="O211" s="43"/>
      <c r="P211" s="191">
        <f>O211*H211</f>
        <v>0</v>
      </c>
      <c r="Q211" s="191">
        <v>2.7000000000000001E-3</v>
      </c>
      <c r="R211" s="191">
        <f>Q211*H211</f>
        <v>2.7000000000000001E-3</v>
      </c>
      <c r="S211" s="191">
        <v>0</v>
      </c>
      <c r="T211" s="192">
        <f>S211*H211</f>
        <v>0</v>
      </c>
      <c r="AR211" s="25" t="s">
        <v>322</v>
      </c>
      <c r="AT211" s="25" t="s">
        <v>345</v>
      </c>
      <c r="AU211" s="25" t="s">
        <v>85</v>
      </c>
      <c r="AY211" s="25" t="s">
        <v>264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25" t="s">
        <v>24</v>
      </c>
      <c r="BK211" s="193">
        <f>ROUND(I211*H211,2)</f>
        <v>0</v>
      </c>
      <c r="BL211" s="25" t="s">
        <v>270</v>
      </c>
      <c r="BM211" s="25" t="s">
        <v>2386</v>
      </c>
    </row>
    <row r="212" spans="2:65" s="1" customFormat="1" ht="16.5" customHeight="1">
      <c r="B212" s="181"/>
      <c r="C212" s="182" t="s">
        <v>810</v>
      </c>
      <c r="D212" s="182" t="s">
        <v>266</v>
      </c>
      <c r="E212" s="183" t="s">
        <v>2387</v>
      </c>
      <c r="F212" s="184" t="s">
        <v>2388</v>
      </c>
      <c r="G212" s="185" t="s">
        <v>308</v>
      </c>
      <c r="H212" s="186">
        <v>261.89999999999998</v>
      </c>
      <c r="I212" s="187"/>
      <c r="J212" s="188">
        <f>ROUND(I212*H212,2)</f>
        <v>0</v>
      </c>
      <c r="K212" s="184" t="s">
        <v>278</v>
      </c>
      <c r="L212" s="42"/>
      <c r="M212" s="189" t="s">
        <v>5</v>
      </c>
      <c r="N212" s="190" t="s">
        <v>48</v>
      </c>
      <c r="O212" s="43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AR212" s="25" t="s">
        <v>270</v>
      </c>
      <c r="AT212" s="25" t="s">
        <v>266</v>
      </c>
      <c r="AU212" s="25" t="s">
        <v>85</v>
      </c>
      <c r="AY212" s="25" t="s">
        <v>264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5" t="s">
        <v>24</v>
      </c>
      <c r="BK212" s="193">
        <f>ROUND(I212*H212,2)</f>
        <v>0</v>
      </c>
      <c r="BL212" s="25" t="s">
        <v>270</v>
      </c>
      <c r="BM212" s="25" t="s">
        <v>2389</v>
      </c>
    </row>
    <row r="213" spans="2:65" s="13" customFormat="1">
      <c r="B213" s="202"/>
      <c r="D213" s="195" t="s">
        <v>272</v>
      </c>
      <c r="E213" s="203" t="s">
        <v>5</v>
      </c>
      <c r="F213" s="204" t="s">
        <v>2390</v>
      </c>
      <c r="H213" s="205">
        <v>261.89999999999998</v>
      </c>
      <c r="I213" s="206"/>
      <c r="L213" s="202"/>
      <c r="M213" s="207"/>
      <c r="N213" s="208"/>
      <c r="O213" s="208"/>
      <c r="P213" s="208"/>
      <c r="Q213" s="208"/>
      <c r="R213" s="208"/>
      <c r="S213" s="208"/>
      <c r="T213" s="209"/>
      <c r="AT213" s="203" t="s">
        <v>272</v>
      </c>
      <c r="AU213" s="203" t="s">
        <v>85</v>
      </c>
      <c r="AV213" s="13" t="s">
        <v>85</v>
      </c>
      <c r="AW213" s="13" t="s">
        <v>41</v>
      </c>
      <c r="AX213" s="13" t="s">
        <v>24</v>
      </c>
      <c r="AY213" s="203" t="s">
        <v>264</v>
      </c>
    </row>
    <row r="214" spans="2:65" s="1" customFormat="1" ht="16.5" customHeight="1">
      <c r="B214" s="181"/>
      <c r="C214" s="182" t="s">
        <v>814</v>
      </c>
      <c r="D214" s="182" t="s">
        <v>266</v>
      </c>
      <c r="E214" s="183" t="s">
        <v>2391</v>
      </c>
      <c r="F214" s="184" t="s">
        <v>2392</v>
      </c>
      <c r="G214" s="185" t="s">
        <v>308</v>
      </c>
      <c r="H214" s="186">
        <v>261.89999999999998</v>
      </c>
      <c r="I214" s="187"/>
      <c r="J214" s="188">
        <f>ROUND(I214*H214,2)</f>
        <v>0</v>
      </c>
      <c r="K214" s="184" t="s">
        <v>278</v>
      </c>
      <c r="L214" s="42"/>
      <c r="M214" s="189" t="s">
        <v>5</v>
      </c>
      <c r="N214" s="190" t="s">
        <v>48</v>
      </c>
      <c r="O214" s="43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AR214" s="25" t="s">
        <v>270</v>
      </c>
      <c r="AT214" s="25" t="s">
        <v>266</v>
      </c>
      <c r="AU214" s="25" t="s">
        <v>85</v>
      </c>
      <c r="AY214" s="25" t="s">
        <v>264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5" t="s">
        <v>24</v>
      </c>
      <c r="BK214" s="193">
        <f>ROUND(I214*H214,2)</f>
        <v>0</v>
      </c>
      <c r="BL214" s="25" t="s">
        <v>270</v>
      </c>
      <c r="BM214" s="25" t="s">
        <v>2393</v>
      </c>
    </row>
    <row r="215" spans="2:65" s="13" customFormat="1">
      <c r="B215" s="202"/>
      <c r="D215" s="195" t="s">
        <v>272</v>
      </c>
      <c r="E215" s="203" t="s">
        <v>5</v>
      </c>
      <c r="F215" s="204" t="s">
        <v>2390</v>
      </c>
      <c r="H215" s="205">
        <v>261.89999999999998</v>
      </c>
      <c r="I215" s="206"/>
      <c r="L215" s="202"/>
      <c r="M215" s="207"/>
      <c r="N215" s="208"/>
      <c r="O215" s="208"/>
      <c r="P215" s="208"/>
      <c r="Q215" s="208"/>
      <c r="R215" s="208"/>
      <c r="S215" s="208"/>
      <c r="T215" s="209"/>
      <c r="AT215" s="203" t="s">
        <v>272</v>
      </c>
      <c r="AU215" s="203" t="s">
        <v>85</v>
      </c>
      <c r="AV215" s="13" t="s">
        <v>85</v>
      </c>
      <c r="AW215" s="13" t="s">
        <v>41</v>
      </c>
      <c r="AX215" s="13" t="s">
        <v>24</v>
      </c>
      <c r="AY215" s="203" t="s">
        <v>264</v>
      </c>
    </row>
    <row r="216" spans="2:65" s="1" customFormat="1" ht="16.5" customHeight="1">
      <c r="B216" s="181"/>
      <c r="C216" s="182" t="s">
        <v>819</v>
      </c>
      <c r="D216" s="182" t="s">
        <v>266</v>
      </c>
      <c r="E216" s="183" t="s">
        <v>2394</v>
      </c>
      <c r="F216" s="184" t="s">
        <v>2395</v>
      </c>
      <c r="G216" s="185" t="s">
        <v>308</v>
      </c>
      <c r="H216" s="186">
        <v>263</v>
      </c>
      <c r="I216" s="187"/>
      <c r="J216" s="188">
        <f>ROUND(I216*H216,2)</f>
        <v>0</v>
      </c>
      <c r="K216" s="184" t="s">
        <v>278</v>
      </c>
      <c r="L216" s="42"/>
      <c r="M216" s="189" t="s">
        <v>5</v>
      </c>
      <c r="N216" s="190" t="s">
        <v>48</v>
      </c>
      <c r="O216" s="43"/>
      <c r="P216" s="191">
        <f>O216*H216</f>
        <v>0</v>
      </c>
      <c r="Q216" s="191">
        <v>1.9000000000000001E-4</v>
      </c>
      <c r="R216" s="191">
        <f>Q216*H216</f>
        <v>4.9970000000000001E-2</v>
      </c>
      <c r="S216" s="191">
        <v>0</v>
      </c>
      <c r="T216" s="192">
        <f>S216*H216</f>
        <v>0</v>
      </c>
      <c r="AR216" s="25" t="s">
        <v>270</v>
      </c>
      <c r="AT216" s="25" t="s">
        <v>266</v>
      </c>
      <c r="AU216" s="25" t="s">
        <v>85</v>
      </c>
      <c r="AY216" s="25" t="s">
        <v>264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5" t="s">
        <v>24</v>
      </c>
      <c r="BK216" s="193">
        <f>ROUND(I216*H216,2)</f>
        <v>0</v>
      </c>
      <c r="BL216" s="25" t="s">
        <v>270</v>
      </c>
      <c r="BM216" s="25" t="s">
        <v>2396</v>
      </c>
    </row>
    <row r="217" spans="2:65" s="1" customFormat="1" ht="16.5" customHeight="1">
      <c r="B217" s="181"/>
      <c r="C217" s="182" t="s">
        <v>823</v>
      </c>
      <c r="D217" s="182" t="s">
        <v>266</v>
      </c>
      <c r="E217" s="183" t="s">
        <v>2397</v>
      </c>
      <c r="F217" s="184" t="s">
        <v>2398</v>
      </c>
      <c r="G217" s="185" t="s">
        <v>308</v>
      </c>
      <c r="H217" s="186">
        <v>261.89999999999998</v>
      </c>
      <c r="I217" s="187"/>
      <c r="J217" s="188">
        <f>ROUND(I217*H217,2)</f>
        <v>0</v>
      </c>
      <c r="K217" s="184" t="s">
        <v>278</v>
      </c>
      <c r="L217" s="42"/>
      <c r="M217" s="189" t="s">
        <v>5</v>
      </c>
      <c r="N217" s="190" t="s">
        <v>48</v>
      </c>
      <c r="O217" s="43"/>
      <c r="P217" s="191">
        <f>O217*H217</f>
        <v>0</v>
      </c>
      <c r="Q217" s="191">
        <v>9.0000000000000006E-5</v>
      </c>
      <c r="R217" s="191">
        <f>Q217*H217</f>
        <v>2.3570999999999998E-2</v>
      </c>
      <c r="S217" s="191">
        <v>0</v>
      </c>
      <c r="T217" s="192">
        <f>S217*H217</f>
        <v>0</v>
      </c>
      <c r="AR217" s="25" t="s">
        <v>270</v>
      </c>
      <c r="AT217" s="25" t="s">
        <v>266</v>
      </c>
      <c r="AU217" s="25" t="s">
        <v>85</v>
      </c>
      <c r="AY217" s="25" t="s">
        <v>264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25" t="s">
        <v>24</v>
      </c>
      <c r="BK217" s="193">
        <f>ROUND(I217*H217,2)</f>
        <v>0</v>
      </c>
      <c r="BL217" s="25" t="s">
        <v>270</v>
      </c>
      <c r="BM217" s="25" t="s">
        <v>2399</v>
      </c>
    </row>
    <row r="218" spans="2:65" s="12" customFormat="1">
      <c r="B218" s="194"/>
      <c r="D218" s="195" t="s">
        <v>272</v>
      </c>
      <c r="E218" s="196" t="s">
        <v>5</v>
      </c>
      <c r="F218" s="197" t="s">
        <v>2400</v>
      </c>
      <c r="H218" s="196" t="s">
        <v>5</v>
      </c>
      <c r="I218" s="198"/>
      <c r="L218" s="194"/>
      <c r="M218" s="199"/>
      <c r="N218" s="200"/>
      <c r="O218" s="200"/>
      <c r="P218" s="200"/>
      <c r="Q218" s="200"/>
      <c r="R218" s="200"/>
      <c r="S218" s="200"/>
      <c r="T218" s="201"/>
      <c r="AT218" s="196" t="s">
        <v>272</v>
      </c>
      <c r="AU218" s="196" t="s">
        <v>85</v>
      </c>
      <c r="AV218" s="12" t="s">
        <v>24</v>
      </c>
      <c r="AW218" s="12" t="s">
        <v>41</v>
      </c>
      <c r="AX218" s="12" t="s">
        <v>77</v>
      </c>
      <c r="AY218" s="196" t="s">
        <v>264</v>
      </c>
    </row>
    <row r="219" spans="2:65" s="13" customFormat="1">
      <c r="B219" s="202"/>
      <c r="D219" s="195" t="s">
        <v>272</v>
      </c>
      <c r="E219" s="203" t="s">
        <v>5</v>
      </c>
      <c r="F219" s="204" t="s">
        <v>2364</v>
      </c>
      <c r="H219" s="205">
        <v>261.89999999999998</v>
      </c>
      <c r="I219" s="206"/>
      <c r="L219" s="202"/>
      <c r="M219" s="207"/>
      <c r="N219" s="208"/>
      <c r="O219" s="208"/>
      <c r="P219" s="208"/>
      <c r="Q219" s="208"/>
      <c r="R219" s="208"/>
      <c r="S219" s="208"/>
      <c r="T219" s="209"/>
      <c r="AT219" s="203" t="s">
        <v>272</v>
      </c>
      <c r="AU219" s="203" t="s">
        <v>85</v>
      </c>
      <c r="AV219" s="13" t="s">
        <v>85</v>
      </c>
      <c r="AW219" s="13" t="s">
        <v>41</v>
      </c>
      <c r="AX219" s="13" t="s">
        <v>24</v>
      </c>
      <c r="AY219" s="203" t="s">
        <v>264</v>
      </c>
    </row>
    <row r="220" spans="2:65" s="11" customFormat="1" ht="29.85" customHeight="1">
      <c r="B220" s="168"/>
      <c r="D220" s="169" t="s">
        <v>76</v>
      </c>
      <c r="E220" s="179" t="s">
        <v>377</v>
      </c>
      <c r="F220" s="179" t="s">
        <v>378</v>
      </c>
      <c r="I220" s="171"/>
      <c r="J220" s="180">
        <f>BK220</f>
        <v>0</v>
      </c>
      <c r="L220" s="168"/>
      <c r="M220" s="173"/>
      <c r="N220" s="174"/>
      <c r="O220" s="174"/>
      <c r="P220" s="175">
        <f>P221</f>
        <v>0</v>
      </c>
      <c r="Q220" s="174"/>
      <c r="R220" s="175">
        <f>R221</f>
        <v>0</v>
      </c>
      <c r="S220" s="174"/>
      <c r="T220" s="176">
        <f>T221</f>
        <v>0</v>
      </c>
      <c r="AR220" s="169" t="s">
        <v>24</v>
      </c>
      <c r="AT220" s="177" t="s">
        <v>76</v>
      </c>
      <c r="AU220" s="177" t="s">
        <v>24</v>
      </c>
      <c r="AY220" s="169" t="s">
        <v>264</v>
      </c>
      <c r="BK220" s="178">
        <f>BK221</f>
        <v>0</v>
      </c>
    </row>
    <row r="221" spans="2:65" s="1" customFormat="1" ht="38.25" customHeight="1">
      <c r="B221" s="181"/>
      <c r="C221" s="182" t="s">
        <v>829</v>
      </c>
      <c r="D221" s="182" t="s">
        <v>266</v>
      </c>
      <c r="E221" s="183" t="s">
        <v>2401</v>
      </c>
      <c r="F221" s="184" t="s">
        <v>2402</v>
      </c>
      <c r="G221" s="185" t="s">
        <v>317</v>
      </c>
      <c r="H221" s="186">
        <v>0.20799999999999999</v>
      </c>
      <c r="I221" s="187"/>
      <c r="J221" s="188">
        <f>ROUND(I221*H221,2)</f>
        <v>0</v>
      </c>
      <c r="K221" s="184" t="s">
        <v>278</v>
      </c>
      <c r="L221" s="42"/>
      <c r="M221" s="189" t="s">
        <v>5</v>
      </c>
      <c r="N221" s="190" t="s">
        <v>48</v>
      </c>
      <c r="O221" s="43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AR221" s="25" t="s">
        <v>270</v>
      </c>
      <c r="AT221" s="25" t="s">
        <v>266</v>
      </c>
      <c r="AU221" s="25" t="s">
        <v>85</v>
      </c>
      <c r="AY221" s="25" t="s">
        <v>264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5" t="s">
        <v>24</v>
      </c>
      <c r="BK221" s="193">
        <f>ROUND(I221*H221,2)</f>
        <v>0</v>
      </c>
      <c r="BL221" s="25" t="s">
        <v>270</v>
      </c>
      <c r="BM221" s="25" t="s">
        <v>2403</v>
      </c>
    </row>
    <row r="222" spans="2:65" s="11" customFormat="1" ht="37.35" customHeight="1">
      <c r="B222" s="168"/>
      <c r="D222" s="169" t="s">
        <v>76</v>
      </c>
      <c r="E222" s="170" t="s">
        <v>383</v>
      </c>
      <c r="F222" s="170" t="s">
        <v>384</v>
      </c>
      <c r="I222" s="171"/>
      <c r="J222" s="172">
        <f>BK222</f>
        <v>0</v>
      </c>
      <c r="L222" s="168"/>
      <c r="M222" s="173"/>
      <c r="N222" s="174"/>
      <c r="O222" s="174"/>
      <c r="P222" s="175">
        <f>P223</f>
        <v>0</v>
      </c>
      <c r="Q222" s="174"/>
      <c r="R222" s="175">
        <f>R223</f>
        <v>4.0300000000000006E-3</v>
      </c>
      <c r="S222" s="174"/>
      <c r="T222" s="176">
        <f>T223</f>
        <v>0</v>
      </c>
      <c r="AR222" s="169" t="s">
        <v>85</v>
      </c>
      <c r="AT222" s="177" t="s">
        <v>76</v>
      </c>
      <c r="AU222" s="177" t="s">
        <v>77</v>
      </c>
      <c r="AY222" s="169" t="s">
        <v>264</v>
      </c>
      <c r="BK222" s="178">
        <f>BK223</f>
        <v>0</v>
      </c>
    </row>
    <row r="223" spans="2:65" s="11" customFormat="1" ht="19.899999999999999" customHeight="1">
      <c r="B223" s="168"/>
      <c r="D223" s="169" t="s">
        <v>76</v>
      </c>
      <c r="E223" s="179" t="s">
        <v>863</v>
      </c>
      <c r="F223" s="179" t="s">
        <v>864</v>
      </c>
      <c r="I223" s="171"/>
      <c r="J223" s="180">
        <f>BK223</f>
        <v>0</v>
      </c>
      <c r="L223" s="168"/>
      <c r="M223" s="173"/>
      <c r="N223" s="174"/>
      <c r="O223" s="174"/>
      <c r="P223" s="175">
        <f>SUM(P224:P232)</f>
        <v>0</v>
      </c>
      <c r="Q223" s="174"/>
      <c r="R223" s="175">
        <f>SUM(R224:R232)</f>
        <v>4.0300000000000006E-3</v>
      </c>
      <c r="S223" s="174"/>
      <c r="T223" s="176">
        <f>SUM(T224:T232)</f>
        <v>0</v>
      </c>
      <c r="AR223" s="169" t="s">
        <v>85</v>
      </c>
      <c r="AT223" s="177" t="s">
        <v>76</v>
      </c>
      <c r="AU223" s="177" t="s">
        <v>24</v>
      </c>
      <c r="AY223" s="169" t="s">
        <v>264</v>
      </c>
      <c r="BK223" s="178">
        <f>SUM(BK224:BK232)</f>
        <v>0</v>
      </c>
    </row>
    <row r="224" spans="2:65" s="1" customFormat="1" ht="25.5" customHeight="1">
      <c r="B224" s="181"/>
      <c r="C224" s="182" t="s">
        <v>834</v>
      </c>
      <c r="D224" s="182" t="s">
        <v>266</v>
      </c>
      <c r="E224" s="183" t="s">
        <v>2404</v>
      </c>
      <c r="F224" s="184" t="s">
        <v>2405</v>
      </c>
      <c r="G224" s="185" t="s">
        <v>341</v>
      </c>
      <c r="H224" s="186">
        <v>1</v>
      </c>
      <c r="I224" s="187"/>
      <c r="J224" s="188">
        <f>ROUND(I224*H224,2)</f>
        <v>0</v>
      </c>
      <c r="K224" s="184" t="s">
        <v>278</v>
      </c>
      <c r="L224" s="42"/>
      <c r="M224" s="189" t="s">
        <v>5</v>
      </c>
      <c r="N224" s="190" t="s">
        <v>48</v>
      </c>
      <c r="O224" s="43"/>
      <c r="P224" s="191">
        <f>O224*H224</f>
        <v>0</v>
      </c>
      <c r="Q224" s="191">
        <v>3.0000000000000001E-5</v>
      </c>
      <c r="R224" s="191">
        <f>Q224*H224</f>
        <v>3.0000000000000001E-5</v>
      </c>
      <c r="S224" s="191">
        <v>0</v>
      </c>
      <c r="T224" s="192">
        <f>S224*H224</f>
        <v>0</v>
      </c>
      <c r="AR224" s="25" t="s">
        <v>372</v>
      </c>
      <c r="AT224" s="25" t="s">
        <v>266</v>
      </c>
      <c r="AU224" s="25" t="s">
        <v>85</v>
      </c>
      <c r="AY224" s="25" t="s">
        <v>264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5" t="s">
        <v>24</v>
      </c>
      <c r="BK224" s="193">
        <f>ROUND(I224*H224,2)</f>
        <v>0</v>
      </c>
      <c r="BL224" s="25" t="s">
        <v>372</v>
      </c>
      <c r="BM224" s="25" t="s">
        <v>2406</v>
      </c>
    </row>
    <row r="225" spans="2:65" s="12" customFormat="1">
      <c r="B225" s="194"/>
      <c r="D225" s="195" t="s">
        <v>272</v>
      </c>
      <c r="E225" s="196" t="s">
        <v>5</v>
      </c>
      <c r="F225" s="197" t="s">
        <v>2407</v>
      </c>
      <c r="H225" s="196" t="s">
        <v>5</v>
      </c>
      <c r="I225" s="198"/>
      <c r="L225" s="194"/>
      <c r="M225" s="199"/>
      <c r="N225" s="200"/>
      <c r="O225" s="200"/>
      <c r="P225" s="200"/>
      <c r="Q225" s="200"/>
      <c r="R225" s="200"/>
      <c r="S225" s="200"/>
      <c r="T225" s="201"/>
      <c r="AT225" s="196" t="s">
        <v>272</v>
      </c>
      <c r="AU225" s="196" t="s">
        <v>85</v>
      </c>
      <c r="AV225" s="12" t="s">
        <v>24</v>
      </c>
      <c r="AW225" s="12" t="s">
        <v>41</v>
      </c>
      <c r="AX225" s="12" t="s">
        <v>77</v>
      </c>
      <c r="AY225" s="196" t="s">
        <v>264</v>
      </c>
    </row>
    <row r="226" spans="2:65" s="13" customFormat="1">
      <c r="B226" s="202"/>
      <c r="D226" s="195" t="s">
        <v>272</v>
      </c>
      <c r="E226" s="203" t="s">
        <v>5</v>
      </c>
      <c r="F226" s="204" t="s">
        <v>24</v>
      </c>
      <c r="H226" s="205">
        <v>1</v>
      </c>
      <c r="I226" s="206"/>
      <c r="L226" s="202"/>
      <c r="M226" s="207"/>
      <c r="N226" s="208"/>
      <c r="O226" s="208"/>
      <c r="P226" s="208"/>
      <c r="Q226" s="208"/>
      <c r="R226" s="208"/>
      <c r="S226" s="208"/>
      <c r="T226" s="209"/>
      <c r="AT226" s="203" t="s">
        <v>272</v>
      </c>
      <c r="AU226" s="203" t="s">
        <v>85</v>
      </c>
      <c r="AV226" s="13" t="s">
        <v>85</v>
      </c>
      <c r="AW226" s="13" t="s">
        <v>41</v>
      </c>
      <c r="AX226" s="13" t="s">
        <v>24</v>
      </c>
      <c r="AY226" s="203" t="s">
        <v>264</v>
      </c>
    </row>
    <row r="227" spans="2:65" s="1" customFormat="1" ht="16.5" customHeight="1">
      <c r="B227" s="181"/>
      <c r="C227" s="218" t="s">
        <v>840</v>
      </c>
      <c r="D227" s="218" t="s">
        <v>345</v>
      </c>
      <c r="E227" s="219" t="s">
        <v>2408</v>
      </c>
      <c r="F227" s="220" t="s">
        <v>2409</v>
      </c>
      <c r="G227" s="221" t="s">
        <v>341</v>
      </c>
      <c r="H227" s="222">
        <v>1</v>
      </c>
      <c r="I227" s="223"/>
      <c r="J227" s="224">
        <f>ROUND(I227*H227,2)</f>
        <v>0</v>
      </c>
      <c r="K227" s="220" t="s">
        <v>278</v>
      </c>
      <c r="L227" s="225"/>
      <c r="M227" s="226" t="s">
        <v>5</v>
      </c>
      <c r="N227" s="227" t="s">
        <v>48</v>
      </c>
      <c r="O227" s="43"/>
      <c r="P227" s="191">
        <f>O227*H227</f>
        <v>0</v>
      </c>
      <c r="Q227" s="191">
        <v>2E-3</v>
      </c>
      <c r="R227" s="191">
        <f>Q227*H227</f>
        <v>2E-3</v>
      </c>
      <c r="S227" s="191">
        <v>0</v>
      </c>
      <c r="T227" s="192">
        <f>S227*H227</f>
        <v>0</v>
      </c>
      <c r="AR227" s="25" t="s">
        <v>397</v>
      </c>
      <c r="AT227" s="25" t="s">
        <v>345</v>
      </c>
      <c r="AU227" s="25" t="s">
        <v>85</v>
      </c>
      <c r="AY227" s="25" t="s">
        <v>264</v>
      </c>
      <c r="BE227" s="193">
        <f>IF(N227="základní",J227,0)</f>
        <v>0</v>
      </c>
      <c r="BF227" s="193">
        <f>IF(N227="snížená",J227,0)</f>
        <v>0</v>
      </c>
      <c r="BG227" s="193">
        <f>IF(N227="zákl. přenesená",J227,0)</f>
        <v>0</v>
      </c>
      <c r="BH227" s="193">
        <f>IF(N227="sníž. přenesená",J227,0)</f>
        <v>0</v>
      </c>
      <c r="BI227" s="193">
        <f>IF(N227="nulová",J227,0)</f>
        <v>0</v>
      </c>
      <c r="BJ227" s="25" t="s">
        <v>24</v>
      </c>
      <c r="BK227" s="193">
        <f>ROUND(I227*H227,2)</f>
        <v>0</v>
      </c>
      <c r="BL227" s="25" t="s">
        <v>372</v>
      </c>
      <c r="BM227" s="25" t="s">
        <v>2410</v>
      </c>
    </row>
    <row r="228" spans="2:65" s="1" customFormat="1" ht="16.5" customHeight="1">
      <c r="B228" s="181"/>
      <c r="C228" s="182" t="s">
        <v>845</v>
      </c>
      <c r="D228" s="182" t="s">
        <v>266</v>
      </c>
      <c r="E228" s="183" t="s">
        <v>2411</v>
      </c>
      <c r="F228" s="184" t="s">
        <v>2412</v>
      </c>
      <c r="G228" s="185" t="s">
        <v>872</v>
      </c>
      <c r="H228" s="186">
        <v>1</v>
      </c>
      <c r="I228" s="187"/>
      <c r="J228" s="188">
        <f>ROUND(I228*H228,2)</f>
        <v>0</v>
      </c>
      <c r="K228" s="184" t="s">
        <v>278</v>
      </c>
      <c r="L228" s="42"/>
      <c r="M228" s="189" t="s">
        <v>5</v>
      </c>
      <c r="N228" s="190" t="s">
        <v>48</v>
      </c>
      <c r="O228" s="43"/>
      <c r="P228" s="191">
        <f>O228*H228</f>
        <v>0</v>
      </c>
      <c r="Q228" s="191">
        <v>2E-3</v>
      </c>
      <c r="R228" s="191">
        <f>Q228*H228</f>
        <v>2E-3</v>
      </c>
      <c r="S228" s="191">
        <v>0</v>
      </c>
      <c r="T228" s="192">
        <f>S228*H228</f>
        <v>0</v>
      </c>
      <c r="AR228" s="25" t="s">
        <v>372</v>
      </c>
      <c r="AT228" s="25" t="s">
        <v>266</v>
      </c>
      <c r="AU228" s="25" t="s">
        <v>85</v>
      </c>
      <c r="AY228" s="25" t="s">
        <v>264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5" t="s">
        <v>24</v>
      </c>
      <c r="BK228" s="193">
        <f>ROUND(I228*H228,2)</f>
        <v>0</v>
      </c>
      <c r="BL228" s="25" t="s">
        <v>372</v>
      </c>
      <c r="BM228" s="25" t="s">
        <v>2413</v>
      </c>
    </row>
    <row r="229" spans="2:65" s="1" customFormat="1" ht="54">
      <c r="B229" s="42"/>
      <c r="D229" s="195" t="s">
        <v>369</v>
      </c>
      <c r="F229" s="228" t="s">
        <v>2414</v>
      </c>
      <c r="I229" s="229"/>
      <c r="L229" s="42"/>
      <c r="M229" s="230"/>
      <c r="N229" s="43"/>
      <c r="O229" s="43"/>
      <c r="P229" s="43"/>
      <c r="Q229" s="43"/>
      <c r="R229" s="43"/>
      <c r="S229" s="43"/>
      <c r="T229" s="71"/>
      <c r="AT229" s="25" t="s">
        <v>369</v>
      </c>
      <c r="AU229" s="25" t="s">
        <v>85</v>
      </c>
    </row>
    <row r="230" spans="2:65" s="12" customFormat="1">
      <c r="B230" s="194"/>
      <c r="D230" s="195" t="s">
        <v>272</v>
      </c>
      <c r="E230" s="196" t="s">
        <v>5</v>
      </c>
      <c r="F230" s="197" t="s">
        <v>2407</v>
      </c>
      <c r="H230" s="196" t="s">
        <v>5</v>
      </c>
      <c r="I230" s="198"/>
      <c r="L230" s="194"/>
      <c r="M230" s="199"/>
      <c r="N230" s="200"/>
      <c r="O230" s="200"/>
      <c r="P230" s="200"/>
      <c r="Q230" s="200"/>
      <c r="R230" s="200"/>
      <c r="S230" s="200"/>
      <c r="T230" s="201"/>
      <c r="AT230" s="196" t="s">
        <v>272</v>
      </c>
      <c r="AU230" s="196" t="s">
        <v>85</v>
      </c>
      <c r="AV230" s="12" t="s">
        <v>24</v>
      </c>
      <c r="AW230" s="12" t="s">
        <v>41</v>
      </c>
      <c r="AX230" s="12" t="s">
        <v>77</v>
      </c>
      <c r="AY230" s="196" t="s">
        <v>264</v>
      </c>
    </row>
    <row r="231" spans="2:65" s="13" customFormat="1">
      <c r="B231" s="202"/>
      <c r="D231" s="195" t="s">
        <v>272</v>
      </c>
      <c r="E231" s="203" t="s">
        <v>5</v>
      </c>
      <c r="F231" s="204" t="s">
        <v>24</v>
      </c>
      <c r="H231" s="205">
        <v>1</v>
      </c>
      <c r="I231" s="206"/>
      <c r="L231" s="202"/>
      <c r="M231" s="207"/>
      <c r="N231" s="208"/>
      <c r="O231" s="208"/>
      <c r="P231" s="208"/>
      <c r="Q231" s="208"/>
      <c r="R231" s="208"/>
      <c r="S231" s="208"/>
      <c r="T231" s="209"/>
      <c r="AT231" s="203" t="s">
        <v>272</v>
      </c>
      <c r="AU231" s="203" t="s">
        <v>85</v>
      </c>
      <c r="AV231" s="13" t="s">
        <v>85</v>
      </c>
      <c r="AW231" s="13" t="s">
        <v>41</v>
      </c>
      <c r="AX231" s="13" t="s">
        <v>24</v>
      </c>
      <c r="AY231" s="203" t="s">
        <v>264</v>
      </c>
    </row>
    <row r="232" spans="2:65" s="1" customFormat="1" ht="25.5" customHeight="1">
      <c r="B232" s="181"/>
      <c r="C232" s="182" t="s">
        <v>851</v>
      </c>
      <c r="D232" s="182" t="s">
        <v>266</v>
      </c>
      <c r="E232" s="183" t="s">
        <v>883</v>
      </c>
      <c r="F232" s="184" t="s">
        <v>884</v>
      </c>
      <c r="G232" s="185" t="s">
        <v>413</v>
      </c>
      <c r="H232" s="231"/>
      <c r="I232" s="187"/>
      <c r="J232" s="188">
        <f>ROUND(I232*H232,2)</f>
        <v>0</v>
      </c>
      <c r="K232" s="184" t="s">
        <v>278</v>
      </c>
      <c r="L232" s="42"/>
      <c r="M232" s="189" t="s">
        <v>5</v>
      </c>
      <c r="N232" s="190" t="s">
        <v>48</v>
      </c>
      <c r="O232" s="43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AR232" s="25" t="s">
        <v>372</v>
      </c>
      <c r="AT232" s="25" t="s">
        <v>266</v>
      </c>
      <c r="AU232" s="25" t="s">
        <v>85</v>
      </c>
      <c r="AY232" s="25" t="s">
        <v>264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5" t="s">
        <v>24</v>
      </c>
      <c r="BK232" s="193">
        <f>ROUND(I232*H232,2)</f>
        <v>0</v>
      </c>
      <c r="BL232" s="25" t="s">
        <v>372</v>
      </c>
      <c r="BM232" s="25" t="s">
        <v>2415</v>
      </c>
    </row>
    <row r="233" spans="2:65" s="11" customFormat="1" ht="37.35" customHeight="1">
      <c r="B233" s="168"/>
      <c r="D233" s="169" t="s">
        <v>76</v>
      </c>
      <c r="E233" s="170" t="s">
        <v>2227</v>
      </c>
      <c r="F233" s="170" t="s">
        <v>2228</v>
      </c>
      <c r="I233" s="171"/>
      <c r="J233" s="172">
        <f>BK233</f>
        <v>0</v>
      </c>
      <c r="L233" s="168"/>
      <c r="M233" s="173"/>
      <c r="N233" s="174"/>
      <c r="O233" s="174"/>
      <c r="P233" s="175">
        <f>P234</f>
        <v>0</v>
      </c>
      <c r="Q233" s="174"/>
      <c r="R233" s="175">
        <f>R234</f>
        <v>0</v>
      </c>
      <c r="S233" s="174"/>
      <c r="T233" s="176">
        <f>T234</f>
        <v>0</v>
      </c>
      <c r="AR233" s="169" t="s">
        <v>270</v>
      </c>
      <c r="AT233" s="177" t="s">
        <v>76</v>
      </c>
      <c r="AU233" s="177" t="s">
        <v>77</v>
      </c>
      <c r="AY233" s="169" t="s">
        <v>264</v>
      </c>
      <c r="BK233" s="178">
        <f>BK234</f>
        <v>0</v>
      </c>
    </row>
    <row r="234" spans="2:65" s="11" customFormat="1" ht="19.899999999999999" customHeight="1">
      <c r="B234" s="168"/>
      <c r="D234" s="169" t="s">
        <v>76</v>
      </c>
      <c r="E234" s="179" t="s">
        <v>2229</v>
      </c>
      <c r="F234" s="179" t="s">
        <v>2228</v>
      </c>
      <c r="I234" s="171"/>
      <c r="J234" s="180">
        <f>BK234</f>
        <v>0</v>
      </c>
      <c r="L234" s="168"/>
      <c r="M234" s="173"/>
      <c r="N234" s="174"/>
      <c r="O234" s="174"/>
      <c r="P234" s="175">
        <f>SUM(P235:P242)</f>
        <v>0</v>
      </c>
      <c r="Q234" s="174"/>
      <c r="R234" s="175">
        <f>SUM(R235:R242)</f>
        <v>0</v>
      </c>
      <c r="S234" s="174"/>
      <c r="T234" s="176">
        <f>SUM(T235:T242)</f>
        <v>0</v>
      </c>
      <c r="AR234" s="169" t="s">
        <v>270</v>
      </c>
      <c r="AT234" s="177" t="s">
        <v>76</v>
      </c>
      <c r="AU234" s="177" t="s">
        <v>24</v>
      </c>
      <c r="AY234" s="169" t="s">
        <v>264</v>
      </c>
      <c r="BK234" s="178">
        <f>SUM(BK235:BK242)</f>
        <v>0</v>
      </c>
    </row>
    <row r="235" spans="2:65" s="1" customFormat="1" ht="25.5" customHeight="1">
      <c r="B235" s="181"/>
      <c r="C235" s="182" t="s">
        <v>855</v>
      </c>
      <c r="D235" s="182" t="s">
        <v>266</v>
      </c>
      <c r="E235" s="183" t="s">
        <v>2284</v>
      </c>
      <c r="F235" s="184" t="s">
        <v>2285</v>
      </c>
      <c r="G235" s="185" t="s">
        <v>293</v>
      </c>
      <c r="H235" s="186">
        <v>130.94999999999999</v>
      </c>
      <c r="I235" s="187"/>
      <c r="J235" s="188">
        <f>ROUND(I235*H235,2)</f>
        <v>0</v>
      </c>
      <c r="K235" s="184" t="s">
        <v>309</v>
      </c>
      <c r="L235" s="42"/>
      <c r="M235" s="189" t="s">
        <v>5</v>
      </c>
      <c r="N235" s="190" t="s">
        <v>48</v>
      </c>
      <c r="O235" s="43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AR235" s="25" t="s">
        <v>2232</v>
      </c>
      <c r="AT235" s="25" t="s">
        <v>266</v>
      </c>
      <c r="AU235" s="25" t="s">
        <v>85</v>
      </c>
      <c r="AY235" s="25" t="s">
        <v>264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25" t="s">
        <v>24</v>
      </c>
      <c r="BK235" s="193">
        <f>ROUND(I235*H235,2)</f>
        <v>0</v>
      </c>
      <c r="BL235" s="25" t="s">
        <v>2232</v>
      </c>
      <c r="BM235" s="25" t="s">
        <v>2416</v>
      </c>
    </row>
    <row r="236" spans="2:65" s="1" customFormat="1" ht="94.5">
      <c r="B236" s="42"/>
      <c r="D236" s="195" t="s">
        <v>369</v>
      </c>
      <c r="F236" s="228" t="s">
        <v>2287</v>
      </c>
      <c r="I236" s="229"/>
      <c r="L236" s="42"/>
      <c r="M236" s="230"/>
      <c r="N236" s="43"/>
      <c r="O236" s="43"/>
      <c r="P236" s="43"/>
      <c r="Q236" s="43"/>
      <c r="R236" s="43"/>
      <c r="S236" s="43"/>
      <c r="T236" s="71"/>
      <c r="AT236" s="25" t="s">
        <v>369</v>
      </c>
      <c r="AU236" s="25" t="s">
        <v>85</v>
      </c>
    </row>
    <row r="237" spans="2:65" s="12" customFormat="1">
      <c r="B237" s="194"/>
      <c r="D237" s="195" t="s">
        <v>272</v>
      </c>
      <c r="E237" s="196" t="s">
        <v>5</v>
      </c>
      <c r="F237" s="197" t="s">
        <v>2288</v>
      </c>
      <c r="H237" s="196" t="s">
        <v>5</v>
      </c>
      <c r="I237" s="198"/>
      <c r="L237" s="194"/>
      <c r="M237" s="199"/>
      <c r="N237" s="200"/>
      <c r="O237" s="200"/>
      <c r="P237" s="200"/>
      <c r="Q237" s="200"/>
      <c r="R237" s="200"/>
      <c r="S237" s="200"/>
      <c r="T237" s="201"/>
      <c r="AT237" s="196" t="s">
        <v>272</v>
      </c>
      <c r="AU237" s="196" t="s">
        <v>85</v>
      </c>
      <c r="AV237" s="12" t="s">
        <v>24</v>
      </c>
      <c r="AW237" s="12" t="s">
        <v>41</v>
      </c>
      <c r="AX237" s="12" t="s">
        <v>77</v>
      </c>
      <c r="AY237" s="196" t="s">
        <v>264</v>
      </c>
    </row>
    <row r="238" spans="2:65" s="13" customFormat="1">
      <c r="B238" s="202"/>
      <c r="D238" s="195" t="s">
        <v>272</v>
      </c>
      <c r="E238" s="203" t="s">
        <v>5</v>
      </c>
      <c r="F238" s="204" t="s">
        <v>2417</v>
      </c>
      <c r="H238" s="205">
        <v>130.94999999999999</v>
      </c>
      <c r="I238" s="206"/>
      <c r="L238" s="202"/>
      <c r="M238" s="207"/>
      <c r="N238" s="208"/>
      <c r="O238" s="208"/>
      <c r="P238" s="208"/>
      <c r="Q238" s="208"/>
      <c r="R238" s="208"/>
      <c r="S238" s="208"/>
      <c r="T238" s="209"/>
      <c r="AT238" s="203" t="s">
        <v>272</v>
      </c>
      <c r="AU238" s="203" t="s">
        <v>85</v>
      </c>
      <c r="AV238" s="13" t="s">
        <v>85</v>
      </c>
      <c r="AW238" s="13" t="s">
        <v>41</v>
      </c>
      <c r="AX238" s="13" t="s">
        <v>24</v>
      </c>
      <c r="AY238" s="203" t="s">
        <v>264</v>
      </c>
    </row>
    <row r="239" spans="2:65" s="1" customFormat="1" ht="16.5" customHeight="1">
      <c r="B239" s="181"/>
      <c r="C239" s="182" t="s">
        <v>859</v>
      </c>
      <c r="D239" s="182" t="s">
        <v>266</v>
      </c>
      <c r="E239" s="183" t="s">
        <v>2418</v>
      </c>
      <c r="F239" s="184" t="s">
        <v>2419</v>
      </c>
      <c r="G239" s="185" t="s">
        <v>308</v>
      </c>
      <c r="H239" s="186">
        <v>261.89999999999998</v>
      </c>
      <c r="I239" s="187"/>
      <c r="J239" s="188">
        <f>ROUND(I239*H239,2)</f>
        <v>0</v>
      </c>
      <c r="K239" s="184" t="s">
        <v>309</v>
      </c>
      <c r="L239" s="42"/>
      <c r="M239" s="189" t="s">
        <v>5</v>
      </c>
      <c r="N239" s="190" t="s">
        <v>48</v>
      </c>
      <c r="O239" s="43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AR239" s="25" t="s">
        <v>2232</v>
      </c>
      <c r="AT239" s="25" t="s">
        <v>266</v>
      </c>
      <c r="AU239" s="25" t="s">
        <v>85</v>
      </c>
      <c r="AY239" s="25" t="s">
        <v>264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5" t="s">
        <v>24</v>
      </c>
      <c r="BK239" s="193">
        <f>ROUND(I239*H239,2)</f>
        <v>0</v>
      </c>
      <c r="BL239" s="25" t="s">
        <v>2232</v>
      </c>
      <c r="BM239" s="25" t="s">
        <v>2420</v>
      </c>
    </row>
    <row r="240" spans="2:65" s="1" customFormat="1" ht="27">
      <c r="B240" s="42"/>
      <c r="D240" s="195" t="s">
        <v>369</v>
      </c>
      <c r="F240" s="228" t="s">
        <v>2234</v>
      </c>
      <c r="I240" s="229"/>
      <c r="L240" s="42"/>
      <c r="M240" s="230"/>
      <c r="N240" s="43"/>
      <c r="O240" s="43"/>
      <c r="P240" s="43"/>
      <c r="Q240" s="43"/>
      <c r="R240" s="43"/>
      <c r="S240" s="43"/>
      <c r="T240" s="71"/>
      <c r="AT240" s="25" t="s">
        <v>369</v>
      </c>
      <c r="AU240" s="25" t="s">
        <v>85</v>
      </c>
    </row>
    <row r="241" spans="2:51" s="12" customFormat="1">
      <c r="B241" s="194"/>
      <c r="D241" s="195" t="s">
        <v>272</v>
      </c>
      <c r="E241" s="196" t="s">
        <v>5</v>
      </c>
      <c r="F241" s="197" t="s">
        <v>2363</v>
      </c>
      <c r="H241" s="196" t="s">
        <v>5</v>
      </c>
      <c r="I241" s="198"/>
      <c r="L241" s="194"/>
      <c r="M241" s="199"/>
      <c r="N241" s="200"/>
      <c r="O241" s="200"/>
      <c r="P241" s="200"/>
      <c r="Q241" s="200"/>
      <c r="R241" s="200"/>
      <c r="S241" s="200"/>
      <c r="T241" s="201"/>
      <c r="AT241" s="196" t="s">
        <v>272</v>
      </c>
      <c r="AU241" s="196" t="s">
        <v>85</v>
      </c>
      <c r="AV241" s="12" t="s">
        <v>24</v>
      </c>
      <c r="AW241" s="12" t="s">
        <v>41</v>
      </c>
      <c r="AX241" s="12" t="s">
        <v>77</v>
      </c>
      <c r="AY241" s="196" t="s">
        <v>264</v>
      </c>
    </row>
    <row r="242" spans="2:51" s="13" customFormat="1">
      <c r="B242" s="202"/>
      <c r="D242" s="195" t="s">
        <v>272</v>
      </c>
      <c r="E242" s="203" t="s">
        <v>5</v>
      </c>
      <c r="F242" s="204" t="s">
        <v>2364</v>
      </c>
      <c r="H242" s="205">
        <v>261.89999999999998</v>
      </c>
      <c r="I242" s="206"/>
      <c r="L242" s="202"/>
      <c r="M242" s="248"/>
      <c r="N242" s="249"/>
      <c r="O242" s="249"/>
      <c r="P242" s="249"/>
      <c r="Q242" s="249"/>
      <c r="R242" s="249"/>
      <c r="S242" s="249"/>
      <c r="T242" s="250"/>
      <c r="AT242" s="203" t="s">
        <v>272</v>
      </c>
      <c r="AU242" s="203" t="s">
        <v>85</v>
      </c>
      <c r="AV242" s="13" t="s">
        <v>85</v>
      </c>
      <c r="AW242" s="13" t="s">
        <v>41</v>
      </c>
      <c r="AX242" s="13" t="s">
        <v>24</v>
      </c>
      <c r="AY242" s="203" t="s">
        <v>264</v>
      </c>
    </row>
    <row r="243" spans="2:51" s="1" customFormat="1" ht="6.95" customHeight="1">
      <c r="B243" s="57"/>
      <c r="C243" s="58"/>
      <c r="D243" s="58"/>
      <c r="E243" s="58"/>
      <c r="F243" s="58"/>
      <c r="G243" s="58"/>
      <c r="H243" s="58"/>
      <c r="I243" s="135"/>
      <c r="J243" s="58"/>
      <c r="K243" s="58"/>
      <c r="L243" s="42"/>
    </row>
  </sheetData>
  <autoFilter ref="C90:K242"/>
  <mergeCells count="13">
    <mergeCell ref="E83:H83"/>
    <mergeCell ref="G1:H1"/>
    <mergeCell ref="L2:V2"/>
    <mergeCell ref="E49:H49"/>
    <mergeCell ref="E51:H51"/>
    <mergeCell ref="J55:J56"/>
    <mergeCell ref="E79:H79"/>
    <mergeCell ref="E81:H81"/>
    <mergeCell ref="E7:H7"/>
    <mergeCell ref="E9:H9"/>
    <mergeCell ref="E11:H11"/>
    <mergeCell ref="E26:H26"/>
    <mergeCell ref="E47:H47"/>
  </mergeCells>
  <hyperlinks>
    <hyperlink ref="F1:G1" location="C2" display="1) Krycí list soupisu"/>
    <hyperlink ref="G1:H1" location="C58" display="2) Rekapitulace"/>
    <hyperlink ref="J1" location="C90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88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144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s="1" customFormat="1" ht="16.5" customHeight="1">
      <c r="B9" s="42"/>
      <c r="C9" s="43"/>
      <c r="D9" s="43"/>
      <c r="E9" s="379" t="s">
        <v>228</v>
      </c>
      <c r="F9" s="381"/>
      <c r="G9" s="381"/>
      <c r="H9" s="381"/>
      <c r="I9" s="114"/>
      <c r="J9" s="43"/>
      <c r="K9" s="46"/>
    </row>
    <row r="10" spans="1:70" s="1" customFormat="1" ht="15">
      <c r="B10" s="42"/>
      <c r="C10" s="43"/>
      <c r="D10" s="38" t="s">
        <v>229</v>
      </c>
      <c r="E10" s="43"/>
      <c r="F10" s="43"/>
      <c r="G10" s="43"/>
      <c r="H10" s="43"/>
      <c r="I10" s="114"/>
      <c r="J10" s="43"/>
      <c r="K10" s="46"/>
    </row>
    <row r="11" spans="1:70" s="1" customFormat="1" ht="36.950000000000003" customHeight="1">
      <c r="B11" s="42"/>
      <c r="C11" s="43"/>
      <c r="D11" s="43"/>
      <c r="E11" s="382" t="s">
        <v>2421</v>
      </c>
      <c r="F11" s="381"/>
      <c r="G11" s="381"/>
      <c r="H11" s="381"/>
      <c r="I11" s="114"/>
      <c r="J11" s="43"/>
      <c r="K11" s="46"/>
    </row>
    <row r="12" spans="1:70" s="1" customFormat="1">
      <c r="B12" s="42"/>
      <c r="C12" s="43"/>
      <c r="D12" s="43"/>
      <c r="E12" s="43"/>
      <c r="F12" s="43"/>
      <c r="G12" s="43"/>
      <c r="H12" s="43"/>
      <c r="I12" s="114"/>
      <c r="J12" s="43"/>
      <c r="K12" s="46"/>
    </row>
    <row r="13" spans="1:70" s="1" customFormat="1" ht="14.45" customHeight="1">
      <c r="B13" s="42"/>
      <c r="C13" s="43"/>
      <c r="D13" s="38" t="s">
        <v>22</v>
      </c>
      <c r="E13" s="43"/>
      <c r="F13" s="36" t="s">
        <v>145</v>
      </c>
      <c r="G13" s="43"/>
      <c r="H13" s="43"/>
      <c r="I13" s="115" t="s">
        <v>23</v>
      </c>
      <c r="J13" s="36" t="s">
        <v>5</v>
      </c>
      <c r="K13" s="46"/>
    </row>
    <row r="14" spans="1:70" s="1" customFormat="1" ht="14.45" customHeight="1">
      <c r="B14" s="42"/>
      <c r="C14" s="43"/>
      <c r="D14" s="38" t="s">
        <v>25</v>
      </c>
      <c r="E14" s="43"/>
      <c r="F14" s="36" t="s">
        <v>26</v>
      </c>
      <c r="G14" s="43"/>
      <c r="H14" s="43"/>
      <c r="I14" s="115" t="s">
        <v>27</v>
      </c>
      <c r="J14" s="116" t="str">
        <f>'Rekapitulace stavby'!AN8</f>
        <v>1.6.2017</v>
      </c>
      <c r="K14" s="46"/>
    </row>
    <row r="15" spans="1:70" s="1" customFormat="1" ht="10.9" customHeight="1">
      <c r="B15" s="42"/>
      <c r="C15" s="43"/>
      <c r="D15" s="43"/>
      <c r="E15" s="43"/>
      <c r="F15" s="43"/>
      <c r="G15" s="43"/>
      <c r="H15" s="43"/>
      <c r="I15" s="114"/>
      <c r="J15" s="43"/>
      <c r="K15" s="46"/>
    </row>
    <row r="16" spans="1:70" s="1" customFormat="1" ht="14.45" customHeight="1">
      <c r="B16" s="42"/>
      <c r="C16" s="43"/>
      <c r="D16" s="38" t="s">
        <v>31</v>
      </c>
      <c r="E16" s="43"/>
      <c r="F16" s="43"/>
      <c r="G16" s="43"/>
      <c r="H16" s="43"/>
      <c r="I16" s="115" t="s">
        <v>32</v>
      </c>
      <c r="J16" s="36" t="s">
        <v>33</v>
      </c>
      <c r="K16" s="46"/>
    </row>
    <row r="17" spans="2:11" s="1" customFormat="1" ht="18" customHeight="1">
      <c r="B17" s="42"/>
      <c r="C17" s="43"/>
      <c r="D17" s="43"/>
      <c r="E17" s="36" t="s">
        <v>34</v>
      </c>
      <c r="F17" s="43"/>
      <c r="G17" s="43"/>
      <c r="H17" s="43"/>
      <c r="I17" s="115" t="s">
        <v>35</v>
      </c>
      <c r="J17" s="36" t="s">
        <v>5</v>
      </c>
      <c r="K17" s="46"/>
    </row>
    <row r="18" spans="2:11" s="1" customFormat="1" ht="6.95" customHeight="1">
      <c r="B18" s="42"/>
      <c r="C18" s="43"/>
      <c r="D18" s="43"/>
      <c r="E18" s="43"/>
      <c r="F18" s="43"/>
      <c r="G18" s="43"/>
      <c r="H18" s="43"/>
      <c r="I18" s="114"/>
      <c r="J18" s="43"/>
      <c r="K18" s="46"/>
    </row>
    <row r="19" spans="2:11" s="1" customFormat="1" ht="14.45" customHeight="1">
      <c r="B19" s="42"/>
      <c r="C19" s="43"/>
      <c r="D19" s="38" t="s">
        <v>36</v>
      </c>
      <c r="E19" s="43"/>
      <c r="F19" s="43"/>
      <c r="G19" s="43"/>
      <c r="H19" s="43"/>
      <c r="I19" s="115" t="s">
        <v>32</v>
      </c>
      <c r="J19" s="36" t="str">
        <f>IF('Rekapitulace stavby'!AN13="Vyplň údaj","",IF('Rekapitulace stavby'!AN13="","",'Rekapitulace stavby'!AN13))</f>
        <v/>
      </c>
      <c r="K19" s="46"/>
    </row>
    <row r="20" spans="2:11" s="1" customFormat="1" ht="18" customHeight="1">
      <c r="B20" s="42"/>
      <c r="C20" s="43"/>
      <c r="D20" s="43"/>
      <c r="E20" s="36" t="str">
        <f>IF('Rekapitulace stavby'!E14="Vyplň údaj","",IF('Rekapitulace stavby'!E14="","",'Rekapitulace stavby'!E14))</f>
        <v/>
      </c>
      <c r="F20" s="43"/>
      <c r="G20" s="43"/>
      <c r="H20" s="43"/>
      <c r="I20" s="115" t="s">
        <v>35</v>
      </c>
      <c r="J20" s="36" t="str">
        <f>IF('Rekapitulace stavby'!AN14="Vyplň údaj","",IF('Rekapitulace stavby'!AN14="","",'Rekapitulace stavby'!AN14))</f>
        <v/>
      </c>
      <c r="K20" s="46"/>
    </row>
    <row r="21" spans="2:11" s="1" customFormat="1" ht="6.95" customHeight="1">
      <c r="B21" s="42"/>
      <c r="C21" s="43"/>
      <c r="D21" s="43"/>
      <c r="E21" s="43"/>
      <c r="F21" s="43"/>
      <c r="G21" s="43"/>
      <c r="H21" s="43"/>
      <c r="I21" s="114"/>
      <c r="J21" s="43"/>
      <c r="K21" s="46"/>
    </row>
    <row r="22" spans="2:11" s="1" customFormat="1" ht="14.45" customHeight="1">
      <c r="B22" s="42"/>
      <c r="C22" s="43"/>
      <c r="D22" s="38" t="s">
        <v>38</v>
      </c>
      <c r="E22" s="43"/>
      <c r="F22" s="43"/>
      <c r="G22" s="43"/>
      <c r="H22" s="43"/>
      <c r="I22" s="115" t="s">
        <v>32</v>
      </c>
      <c r="J22" s="36" t="s">
        <v>39</v>
      </c>
      <c r="K22" s="46"/>
    </row>
    <row r="23" spans="2:11" s="1" customFormat="1" ht="18" customHeight="1">
      <c r="B23" s="42"/>
      <c r="C23" s="43"/>
      <c r="D23" s="43"/>
      <c r="E23" s="36" t="s">
        <v>40</v>
      </c>
      <c r="F23" s="43"/>
      <c r="G23" s="43"/>
      <c r="H23" s="43"/>
      <c r="I23" s="115" t="s">
        <v>35</v>
      </c>
      <c r="J23" s="36" t="s">
        <v>5</v>
      </c>
      <c r="K23" s="46"/>
    </row>
    <row r="24" spans="2:11" s="1" customFormat="1" ht="6.95" customHeight="1">
      <c r="B24" s="42"/>
      <c r="C24" s="43"/>
      <c r="D24" s="43"/>
      <c r="E24" s="43"/>
      <c r="F24" s="43"/>
      <c r="G24" s="43"/>
      <c r="H24" s="43"/>
      <c r="I24" s="114"/>
      <c r="J24" s="43"/>
      <c r="K24" s="46"/>
    </row>
    <row r="25" spans="2:11" s="1" customFormat="1" ht="14.45" customHeight="1">
      <c r="B25" s="42"/>
      <c r="C25" s="43"/>
      <c r="D25" s="38" t="s">
        <v>42</v>
      </c>
      <c r="E25" s="43"/>
      <c r="F25" s="43"/>
      <c r="G25" s="43"/>
      <c r="H25" s="43"/>
      <c r="I25" s="114"/>
      <c r="J25" s="43"/>
      <c r="K25" s="46"/>
    </row>
    <row r="26" spans="2:11" s="7" customFormat="1" ht="42.75" customHeight="1">
      <c r="B26" s="117"/>
      <c r="C26" s="118"/>
      <c r="D26" s="118"/>
      <c r="E26" s="383" t="s">
        <v>2422</v>
      </c>
      <c r="F26" s="383"/>
      <c r="G26" s="383"/>
      <c r="H26" s="383"/>
      <c r="I26" s="119"/>
      <c r="J26" s="118"/>
      <c r="K26" s="120"/>
    </row>
    <row r="27" spans="2:11" s="1" customFormat="1" ht="6.95" customHeight="1">
      <c r="B27" s="42"/>
      <c r="C27" s="43"/>
      <c r="D27" s="43"/>
      <c r="E27" s="43"/>
      <c r="F27" s="43"/>
      <c r="G27" s="43"/>
      <c r="H27" s="43"/>
      <c r="I27" s="114"/>
      <c r="J27" s="43"/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25.35" customHeight="1">
      <c r="B29" s="42"/>
      <c r="C29" s="43"/>
      <c r="D29" s="123" t="s">
        <v>43</v>
      </c>
      <c r="E29" s="43"/>
      <c r="F29" s="43"/>
      <c r="G29" s="43"/>
      <c r="H29" s="43"/>
      <c r="I29" s="114"/>
      <c r="J29" s="124">
        <f>ROUND(J87,2)</f>
        <v>0</v>
      </c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14.45" customHeight="1">
      <c r="B31" s="42"/>
      <c r="C31" s="43"/>
      <c r="D31" s="43"/>
      <c r="E31" s="43"/>
      <c r="F31" s="47" t="s">
        <v>45</v>
      </c>
      <c r="G31" s="43"/>
      <c r="H31" s="43"/>
      <c r="I31" s="125" t="s">
        <v>44</v>
      </c>
      <c r="J31" s="47" t="s">
        <v>46</v>
      </c>
      <c r="K31" s="46"/>
    </row>
    <row r="32" spans="2:11" s="1" customFormat="1" ht="14.45" customHeight="1">
      <c r="B32" s="42"/>
      <c r="C32" s="43"/>
      <c r="D32" s="50" t="s">
        <v>47</v>
      </c>
      <c r="E32" s="50" t="s">
        <v>48</v>
      </c>
      <c r="F32" s="126">
        <f>ROUND(SUM(BE87:BE187), 2)</f>
        <v>0</v>
      </c>
      <c r="G32" s="43"/>
      <c r="H32" s="43"/>
      <c r="I32" s="127">
        <v>0.21</v>
      </c>
      <c r="J32" s="126">
        <f>ROUND(ROUND((SUM(BE87:BE187)), 2)*I32, 2)</f>
        <v>0</v>
      </c>
      <c r="K32" s="46"/>
    </row>
    <row r="33" spans="2:11" s="1" customFormat="1" ht="14.45" customHeight="1">
      <c r="B33" s="42"/>
      <c r="C33" s="43"/>
      <c r="D33" s="43"/>
      <c r="E33" s="50" t="s">
        <v>49</v>
      </c>
      <c r="F33" s="126">
        <f>ROUND(SUM(BF87:BF187), 2)</f>
        <v>0</v>
      </c>
      <c r="G33" s="43"/>
      <c r="H33" s="43"/>
      <c r="I33" s="127">
        <v>0.15</v>
      </c>
      <c r="J33" s="126">
        <f>ROUND(ROUND((SUM(BF87:BF187)), 2)*I33, 2)</f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50</v>
      </c>
      <c r="F34" s="126">
        <f>ROUND(SUM(BG87:BG187), 2)</f>
        <v>0</v>
      </c>
      <c r="G34" s="43"/>
      <c r="H34" s="43"/>
      <c r="I34" s="127">
        <v>0.21</v>
      </c>
      <c r="J34" s="126">
        <v>0</v>
      </c>
      <c r="K34" s="46"/>
    </row>
    <row r="35" spans="2:11" s="1" customFormat="1" ht="14.45" hidden="1" customHeight="1">
      <c r="B35" s="42"/>
      <c r="C35" s="43"/>
      <c r="D35" s="43"/>
      <c r="E35" s="50" t="s">
        <v>51</v>
      </c>
      <c r="F35" s="126">
        <f>ROUND(SUM(BH87:BH187), 2)</f>
        <v>0</v>
      </c>
      <c r="G35" s="43"/>
      <c r="H35" s="43"/>
      <c r="I35" s="127">
        <v>0.15</v>
      </c>
      <c r="J35" s="126"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52</v>
      </c>
      <c r="F36" s="126">
        <f>ROUND(SUM(BI87:BI187), 2)</f>
        <v>0</v>
      </c>
      <c r="G36" s="43"/>
      <c r="H36" s="43"/>
      <c r="I36" s="127">
        <v>0</v>
      </c>
      <c r="J36" s="126">
        <v>0</v>
      </c>
      <c r="K36" s="46"/>
    </row>
    <row r="37" spans="2:11" s="1" customFormat="1" ht="6.95" customHeight="1">
      <c r="B37" s="42"/>
      <c r="C37" s="43"/>
      <c r="D37" s="43"/>
      <c r="E37" s="43"/>
      <c r="F37" s="43"/>
      <c r="G37" s="43"/>
      <c r="H37" s="43"/>
      <c r="I37" s="114"/>
      <c r="J37" s="43"/>
      <c r="K37" s="46"/>
    </row>
    <row r="38" spans="2:11" s="1" customFormat="1" ht="25.35" customHeight="1">
      <c r="B38" s="42"/>
      <c r="C38" s="128"/>
      <c r="D38" s="129" t="s">
        <v>53</v>
      </c>
      <c r="E38" s="72"/>
      <c r="F38" s="72"/>
      <c r="G38" s="130" t="s">
        <v>54</v>
      </c>
      <c r="H38" s="131" t="s">
        <v>55</v>
      </c>
      <c r="I38" s="132"/>
      <c r="J38" s="133">
        <f>SUM(J29:J36)</f>
        <v>0</v>
      </c>
      <c r="K38" s="134"/>
    </row>
    <row r="39" spans="2:11" s="1" customFormat="1" ht="14.45" customHeight="1">
      <c r="B39" s="57"/>
      <c r="C39" s="58"/>
      <c r="D39" s="58"/>
      <c r="E39" s="58"/>
      <c r="F39" s="58"/>
      <c r="G39" s="58"/>
      <c r="H39" s="58"/>
      <c r="I39" s="135"/>
      <c r="J39" s="58"/>
      <c r="K39" s="59"/>
    </row>
    <row r="43" spans="2:11" s="1" customFormat="1" ht="6.95" customHeight="1">
      <c r="B43" s="60"/>
      <c r="C43" s="61"/>
      <c r="D43" s="61"/>
      <c r="E43" s="61"/>
      <c r="F43" s="61"/>
      <c r="G43" s="61"/>
      <c r="H43" s="61"/>
      <c r="I43" s="136"/>
      <c r="J43" s="61"/>
      <c r="K43" s="137"/>
    </row>
    <row r="44" spans="2:11" s="1" customFormat="1" ht="36.950000000000003" customHeight="1">
      <c r="B44" s="42"/>
      <c r="C44" s="31" t="s">
        <v>234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6.95" customHeight="1">
      <c r="B45" s="42"/>
      <c r="C45" s="43"/>
      <c r="D45" s="43"/>
      <c r="E45" s="43"/>
      <c r="F45" s="43"/>
      <c r="G45" s="43"/>
      <c r="H45" s="43"/>
      <c r="I45" s="114"/>
      <c r="J45" s="43"/>
      <c r="K45" s="46"/>
    </row>
    <row r="46" spans="2:11" s="1" customFormat="1" ht="14.45" customHeight="1">
      <c r="B46" s="42"/>
      <c r="C46" s="38" t="s">
        <v>19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6.5" customHeight="1">
      <c r="B47" s="42"/>
      <c r="C47" s="43"/>
      <c r="D47" s="43"/>
      <c r="E47" s="379" t="str">
        <f>E7</f>
        <v>Tehov - Odkanalizování a čištění vod</v>
      </c>
      <c r="F47" s="380"/>
      <c r="G47" s="380"/>
      <c r="H47" s="380"/>
      <c r="I47" s="114"/>
      <c r="J47" s="43"/>
      <c r="K47" s="46"/>
    </row>
    <row r="48" spans="2:11" ht="15">
      <c r="B48" s="29"/>
      <c r="C48" s="38" t="s">
        <v>227</v>
      </c>
      <c r="D48" s="30"/>
      <c r="E48" s="30"/>
      <c r="F48" s="30"/>
      <c r="G48" s="30"/>
      <c r="H48" s="30"/>
      <c r="I48" s="113"/>
      <c r="J48" s="30"/>
      <c r="K48" s="32"/>
    </row>
    <row r="49" spans="2:47" s="1" customFormat="1" ht="16.5" customHeight="1">
      <c r="B49" s="42"/>
      <c r="C49" s="43"/>
      <c r="D49" s="43"/>
      <c r="E49" s="379" t="s">
        <v>228</v>
      </c>
      <c r="F49" s="381"/>
      <c r="G49" s="381"/>
      <c r="H49" s="381"/>
      <c r="I49" s="114"/>
      <c r="J49" s="43"/>
      <c r="K49" s="46"/>
    </row>
    <row r="50" spans="2:47" s="1" customFormat="1" ht="14.45" customHeight="1">
      <c r="B50" s="42"/>
      <c r="C50" s="38" t="s">
        <v>229</v>
      </c>
      <c r="D50" s="43"/>
      <c r="E50" s="43"/>
      <c r="F50" s="43"/>
      <c r="G50" s="43"/>
      <c r="H50" s="43"/>
      <c r="I50" s="114"/>
      <c r="J50" s="43"/>
      <c r="K50" s="46"/>
    </row>
    <row r="51" spans="2:47" s="1" customFormat="1" ht="17.25" customHeight="1">
      <c r="B51" s="42"/>
      <c r="C51" s="43"/>
      <c r="D51" s="43"/>
      <c r="E51" s="382" t="str">
        <f>E11</f>
        <v>110 - DSO-01.10 Propojovací potrubí a výtokový objekt</v>
      </c>
      <c r="F51" s="381"/>
      <c r="G51" s="381"/>
      <c r="H51" s="381"/>
      <c r="I51" s="114"/>
      <c r="J51" s="43"/>
      <c r="K51" s="46"/>
    </row>
    <row r="52" spans="2:47" s="1" customFormat="1" ht="6.95" customHeight="1">
      <c r="B52" s="42"/>
      <c r="C52" s="43"/>
      <c r="D52" s="43"/>
      <c r="E52" s="43"/>
      <c r="F52" s="43"/>
      <c r="G52" s="43"/>
      <c r="H52" s="43"/>
      <c r="I52" s="114"/>
      <c r="J52" s="43"/>
      <c r="K52" s="46"/>
    </row>
    <row r="53" spans="2:47" s="1" customFormat="1" ht="18" customHeight="1">
      <c r="B53" s="42"/>
      <c r="C53" s="38" t="s">
        <v>25</v>
      </c>
      <c r="D53" s="43"/>
      <c r="E53" s="43"/>
      <c r="F53" s="36" t="str">
        <f>F14</f>
        <v>Tehov</v>
      </c>
      <c r="G53" s="43"/>
      <c r="H53" s="43"/>
      <c r="I53" s="115" t="s">
        <v>27</v>
      </c>
      <c r="J53" s="116" t="str">
        <f>IF(J14="","",J14)</f>
        <v>1.6.2017</v>
      </c>
      <c r="K53" s="46"/>
    </row>
    <row r="54" spans="2:47" s="1" customFormat="1" ht="6.95" customHeight="1">
      <c r="B54" s="42"/>
      <c r="C54" s="43"/>
      <c r="D54" s="43"/>
      <c r="E54" s="43"/>
      <c r="F54" s="43"/>
      <c r="G54" s="43"/>
      <c r="H54" s="43"/>
      <c r="I54" s="114"/>
      <c r="J54" s="43"/>
      <c r="K54" s="46"/>
    </row>
    <row r="55" spans="2:47" s="1" customFormat="1" ht="15">
      <c r="B55" s="42"/>
      <c r="C55" s="38" t="s">
        <v>31</v>
      </c>
      <c r="D55" s="43"/>
      <c r="E55" s="43"/>
      <c r="F55" s="36" t="str">
        <f>E17</f>
        <v>Obec Tehov</v>
      </c>
      <c r="G55" s="43"/>
      <c r="H55" s="43"/>
      <c r="I55" s="115" t="s">
        <v>38</v>
      </c>
      <c r="J55" s="383" t="str">
        <f>E23</f>
        <v>Ing. Pavel Douša</v>
      </c>
      <c r="K55" s="46"/>
    </row>
    <row r="56" spans="2:47" s="1" customFormat="1" ht="14.45" customHeight="1">
      <c r="B56" s="42"/>
      <c r="C56" s="38" t="s">
        <v>36</v>
      </c>
      <c r="D56" s="43"/>
      <c r="E56" s="43"/>
      <c r="F56" s="36" t="str">
        <f>IF(E20="","",E20)</f>
        <v/>
      </c>
      <c r="G56" s="43"/>
      <c r="H56" s="43"/>
      <c r="I56" s="114"/>
      <c r="J56" s="384"/>
      <c r="K56" s="46"/>
    </row>
    <row r="57" spans="2:47" s="1" customFormat="1" ht="10.35" customHeight="1">
      <c r="B57" s="42"/>
      <c r="C57" s="43"/>
      <c r="D57" s="43"/>
      <c r="E57" s="43"/>
      <c r="F57" s="43"/>
      <c r="G57" s="43"/>
      <c r="H57" s="43"/>
      <c r="I57" s="114"/>
      <c r="J57" s="43"/>
      <c r="K57" s="46"/>
    </row>
    <row r="58" spans="2:47" s="1" customFormat="1" ht="29.25" customHeight="1">
      <c r="B58" s="42"/>
      <c r="C58" s="138" t="s">
        <v>235</v>
      </c>
      <c r="D58" s="128"/>
      <c r="E58" s="128"/>
      <c r="F58" s="128"/>
      <c r="G58" s="128"/>
      <c r="H58" s="128"/>
      <c r="I58" s="139"/>
      <c r="J58" s="140" t="s">
        <v>236</v>
      </c>
      <c r="K58" s="141"/>
    </row>
    <row r="59" spans="2:47" s="1" customFormat="1" ht="10.3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29.25" customHeight="1">
      <c r="B60" s="42"/>
      <c r="C60" s="142" t="s">
        <v>237</v>
      </c>
      <c r="D60" s="43"/>
      <c r="E60" s="43"/>
      <c r="F60" s="43"/>
      <c r="G60" s="43"/>
      <c r="H60" s="43"/>
      <c r="I60" s="114"/>
      <c r="J60" s="124">
        <f>J87</f>
        <v>0</v>
      </c>
      <c r="K60" s="46"/>
      <c r="AU60" s="25" t="s">
        <v>238</v>
      </c>
    </row>
    <row r="61" spans="2:47" s="8" customFormat="1" ht="24.95" customHeight="1">
      <c r="B61" s="143"/>
      <c r="C61" s="144"/>
      <c r="D61" s="145" t="s">
        <v>239</v>
      </c>
      <c r="E61" s="146"/>
      <c r="F61" s="146"/>
      <c r="G61" s="146"/>
      <c r="H61" s="146"/>
      <c r="I61" s="147"/>
      <c r="J61" s="148">
        <f>J88</f>
        <v>0</v>
      </c>
      <c r="K61" s="149"/>
    </row>
    <row r="62" spans="2:47" s="9" customFormat="1" ht="19.899999999999999" customHeight="1">
      <c r="B62" s="150"/>
      <c r="C62" s="151"/>
      <c r="D62" s="152" t="s">
        <v>1552</v>
      </c>
      <c r="E62" s="153"/>
      <c r="F62" s="153"/>
      <c r="G62" s="153"/>
      <c r="H62" s="153"/>
      <c r="I62" s="154"/>
      <c r="J62" s="155">
        <f>J89</f>
        <v>0</v>
      </c>
      <c r="K62" s="156"/>
    </row>
    <row r="63" spans="2:47" s="9" customFormat="1" ht="19.899999999999999" customHeight="1">
      <c r="B63" s="150"/>
      <c r="C63" s="151"/>
      <c r="D63" s="152" t="s">
        <v>242</v>
      </c>
      <c r="E63" s="153"/>
      <c r="F63" s="153"/>
      <c r="G63" s="153"/>
      <c r="H63" s="153"/>
      <c r="I63" s="154"/>
      <c r="J63" s="155">
        <f>J96</f>
        <v>0</v>
      </c>
      <c r="K63" s="156"/>
    </row>
    <row r="64" spans="2:47" s="9" customFormat="1" ht="19.899999999999999" customHeight="1">
      <c r="B64" s="150"/>
      <c r="C64" s="151"/>
      <c r="D64" s="152" t="s">
        <v>243</v>
      </c>
      <c r="E64" s="153"/>
      <c r="F64" s="153"/>
      <c r="G64" s="153"/>
      <c r="H64" s="153"/>
      <c r="I64" s="154"/>
      <c r="J64" s="155">
        <f>J125</f>
        <v>0</v>
      </c>
      <c r="K64" s="156"/>
    </row>
    <row r="65" spans="2:12" s="9" customFormat="1" ht="19.899999999999999" customHeight="1">
      <c r="B65" s="150"/>
      <c r="C65" s="151"/>
      <c r="D65" s="152" t="s">
        <v>245</v>
      </c>
      <c r="E65" s="153"/>
      <c r="F65" s="153"/>
      <c r="G65" s="153"/>
      <c r="H65" s="153"/>
      <c r="I65" s="154"/>
      <c r="J65" s="155">
        <f>J186</f>
        <v>0</v>
      </c>
      <c r="K65" s="156"/>
    </row>
    <row r="66" spans="2:12" s="1" customFormat="1" ht="21.75" customHeight="1">
      <c r="B66" s="42"/>
      <c r="C66" s="43"/>
      <c r="D66" s="43"/>
      <c r="E66" s="43"/>
      <c r="F66" s="43"/>
      <c r="G66" s="43"/>
      <c r="H66" s="43"/>
      <c r="I66" s="114"/>
      <c r="J66" s="43"/>
      <c r="K66" s="46"/>
    </row>
    <row r="67" spans="2:12" s="1" customFormat="1" ht="6.95" customHeight="1">
      <c r="B67" s="57"/>
      <c r="C67" s="58"/>
      <c r="D67" s="58"/>
      <c r="E67" s="58"/>
      <c r="F67" s="58"/>
      <c r="G67" s="58"/>
      <c r="H67" s="58"/>
      <c r="I67" s="135"/>
      <c r="J67" s="58"/>
      <c r="K67" s="59"/>
    </row>
    <row r="71" spans="2:12" s="1" customFormat="1" ht="6.95" customHeight="1">
      <c r="B71" s="60"/>
      <c r="C71" s="61"/>
      <c r="D71" s="61"/>
      <c r="E71" s="61"/>
      <c r="F71" s="61"/>
      <c r="G71" s="61"/>
      <c r="H71" s="61"/>
      <c r="I71" s="136"/>
      <c r="J71" s="61"/>
      <c r="K71" s="61"/>
      <c r="L71" s="42"/>
    </row>
    <row r="72" spans="2:12" s="1" customFormat="1" ht="36.950000000000003" customHeight="1">
      <c r="B72" s="42"/>
      <c r="C72" s="62" t="s">
        <v>248</v>
      </c>
      <c r="L72" s="42"/>
    </row>
    <row r="73" spans="2:12" s="1" customFormat="1" ht="6.95" customHeight="1">
      <c r="B73" s="42"/>
      <c r="L73" s="42"/>
    </row>
    <row r="74" spans="2:12" s="1" customFormat="1" ht="14.45" customHeight="1">
      <c r="B74" s="42"/>
      <c r="C74" s="64" t="s">
        <v>19</v>
      </c>
      <c r="L74" s="42"/>
    </row>
    <row r="75" spans="2:12" s="1" customFormat="1" ht="16.5" customHeight="1">
      <c r="B75" s="42"/>
      <c r="E75" s="374" t="str">
        <f>E7</f>
        <v>Tehov - Odkanalizování a čištění vod</v>
      </c>
      <c r="F75" s="375"/>
      <c r="G75" s="375"/>
      <c r="H75" s="375"/>
      <c r="L75" s="42"/>
    </row>
    <row r="76" spans="2:12" ht="15">
      <c r="B76" s="29"/>
      <c r="C76" s="64" t="s">
        <v>227</v>
      </c>
      <c r="L76" s="29"/>
    </row>
    <row r="77" spans="2:12" s="1" customFormat="1" ht="16.5" customHeight="1">
      <c r="B77" s="42"/>
      <c r="E77" s="374" t="s">
        <v>228</v>
      </c>
      <c r="F77" s="377"/>
      <c r="G77" s="377"/>
      <c r="H77" s="377"/>
      <c r="L77" s="42"/>
    </row>
    <row r="78" spans="2:12" s="1" customFormat="1" ht="14.45" customHeight="1">
      <c r="B78" s="42"/>
      <c r="C78" s="64" t="s">
        <v>229</v>
      </c>
      <c r="L78" s="42"/>
    </row>
    <row r="79" spans="2:12" s="1" customFormat="1" ht="17.25" customHeight="1">
      <c r="B79" s="42"/>
      <c r="E79" s="349" t="str">
        <f>E11</f>
        <v>110 - DSO-01.10 Propojovací potrubí a výtokový objekt</v>
      </c>
      <c r="F79" s="377"/>
      <c r="G79" s="377"/>
      <c r="H79" s="377"/>
      <c r="L79" s="42"/>
    </row>
    <row r="80" spans="2:12" s="1" customFormat="1" ht="6.95" customHeight="1">
      <c r="B80" s="42"/>
      <c r="L80" s="42"/>
    </row>
    <row r="81" spans="2:65" s="1" customFormat="1" ht="18" customHeight="1">
      <c r="B81" s="42"/>
      <c r="C81" s="64" t="s">
        <v>25</v>
      </c>
      <c r="F81" s="157" t="str">
        <f>F14</f>
        <v>Tehov</v>
      </c>
      <c r="I81" s="158" t="s">
        <v>27</v>
      </c>
      <c r="J81" s="68" t="str">
        <f>IF(J14="","",J14)</f>
        <v>1.6.2017</v>
      </c>
      <c r="L81" s="42"/>
    </row>
    <row r="82" spans="2:65" s="1" customFormat="1" ht="6.95" customHeight="1">
      <c r="B82" s="42"/>
      <c r="L82" s="42"/>
    </row>
    <row r="83" spans="2:65" s="1" customFormat="1" ht="15">
      <c r="B83" s="42"/>
      <c r="C83" s="64" t="s">
        <v>31</v>
      </c>
      <c r="F83" s="157" t="str">
        <f>E17</f>
        <v>Obec Tehov</v>
      </c>
      <c r="I83" s="158" t="s">
        <v>38</v>
      </c>
      <c r="J83" s="157" t="str">
        <f>E23</f>
        <v>Ing. Pavel Douša</v>
      </c>
      <c r="L83" s="42"/>
    </row>
    <row r="84" spans="2:65" s="1" customFormat="1" ht="14.45" customHeight="1">
      <c r="B84" s="42"/>
      <c r="C84" s="64" t="s">
        <v>36</v>
      </c>
      <c r="F84" s="157" t="str">
        <f>IF(E20="","",E20)</f>
        <v/>
      </c>
      <c r="L84" s="42"/>
    </row>
    <row r="85" spans="2:65" s="1" customFormat="1" ht="10.35" customHeight="1">
      <c r="B85" s="42"/>
      <c r="L85" s="42"/>
    </row>
    <row r="86" spans="2:65" s="10" customFormat="1" ht="29.25" customHeight="1">
      <c r="B86" s="159"/>
      <c r="C86" s="160" t="s">
        <v>249</v>
      </c>
      <c r="D86" s="161" t="s">
        <v>62</v>
      </c>
      <c r="E86" s="161" t="s">
        <v>58</v>
      </c>
      <c r="F86" s="161" t="s">
        <v>250</v>
      </c>
      <c r="G86" s="161" t="s">
        <v>251</v>
      </c>
      <c r="H86" s="161" t="s">
        <v>252</v>
      </c>
      <c r="I86" s="162" t="s">
        <v>253</v>
      </c>
      <c r="J86" s="161" t="s">
        <v>236</v>
      </c>
      <c r="K86" s="163" t="s">
        <v>254</v>
      </c>
      <c r="L86" s="159"/>
      <c r="M86" s="74" t="s">
        <v>255</v>
      </c>
      <c r="N86" s="75" t="s">
        <v>47</v>
      </c>
      <c r="O86" s="75" t="s">
        <v>256</v>
      </c>
      <c r="P86" s="75" t="s">
        <v>257</v>
      </c>
      <c r="Q86" s="75" t="s">
        <v>258</v>
      </c>
      <c r="R86" s="75" t="s">
        <v>259</v>
      </c>
      <c r="S86" s="75" t="s">
        <v>260</v>
      </c>
      <c r="T86" s="76" t="s">
        <v>261</v>
      </c>
    </row>
    <row r="87" spans="2:65" s="1" customFormat="1" ht="29.25" customHeight="1">
      <c r="B87" s="42"/>
      <c r="C87" s="78" t="s">
        <v>237</v>
      </c>
      <c r="J87" s="164">
        <f>BK87</f>
        <v>0</v>
      </c>
      <c r="L87" s="42"/>
      <c r="M87" s="77"/>
      <c r="N87" s="69"/>
      <c r="O87" s="69"/>
      <c r="P87" s="165">
        <f>P88</f>
        <v>0</v>
      </c>
      <c r="Q87" s="69"/>
      <c r="R87" s="165">
        <f>R88</f>
        <v>12.611579749999999</v>
      </c>
      <c r="S87" s="69"/>
      <c r="T87" s="166">
        <f>T88</f>
        <v>0</v>
      </c>
      <c r="AT87" s="25" t="s">
        <v>76</v>
      </c>
      <c r="AU87" s="25" t="s">
        <v>238</v>
      </c>
      <c r="BK87" s="167">
        <f>BK88</f>
        <v>0</v>
      </c>
    </row>
    <row r="88" spans="2:65" s="11" customFormat="1" ht="37.35" customHeight="1">
      <c r="B88" s="168"/>
      <c r="D88" s="169" t="s">
        <v>76</v>
      </c>
      <c r="E88" s="170" t="s">
        <v>262</v>
      </c>
      <c r="F88" s="170" t="s">
        <v>263</v>
      </c>
      <c r="I88" s="171"/>
      <c r="J88" s="172">
        <f>BK88</f>
        <v>0</v>
      </c>
      <c r="L88" s="168"/>
      <c r="M88" s="173"/>
      <c r="N88" s="174"/>
      <c r="O88" s="174"/>
      <c r="P88" s="175">
        <f>P89+P96+P125+P186</f>
        <v>0</v>
      </c>
      <c r="Q88" s="174"/>
      <c r="R88" s="175">
        <f>R89+R96+R125+R186</f>
        <v>12.611579749999999</v>
      </c>
      <c r="S88" s="174"/>
      <c r="T88" s="176">
        <f>T89+T96+T125+T186</f>
        <v>0</v>
      </c>
      <c r="AR88" s="169" t="s">
        <v>24</v>
      </c>
      <c r="AT88" s="177" t="s">
        <v>76</v>
      </c>
      <c r="AU88" s="177" t="s">
        <v>77</v>
      </c>
      <c r="AY88" s="169" t="s">
        <v>264</v>
      </c>
      <c r="BK88" s="178">
        <f>BK89+BK96+BK125+BK186</f>
        <v>0</v>
      </c>
    </row>
    <row r="89" spans="2:65" s="11" customFormat="1" ht="19.899999999999999" customHeight="1">
      <c r="B89" s="168"/>
      <c r="D89" s="169" t="s">
        <v>76</v>
      </c>
      <c r="E89" s="179" t="s">
        <v>24</v>
      </c>
      <c r="F89" s="179" t="s">
        <v>1558</v>
      </c>
      <c r="I89" s="171"/>
      <c r="J89" s="180">
        <f>BK89</f>
        <v>0</v>
      </c>
      <c r="L89" s="168"/>
      <c r="M89" s="173"/>
      <c r="N89" s="174"/>
      <c r="O89" s="174"/>
      <c r="P89" s="175">
        <f>SUM(P90:P95)</f>
        <v>0</v>
      </c>
      <c r="Q89" s="174"/>
      <c r="R89" s="175">
        <f>SUM(R90:R95)</f>
        <v>0</v>
      </c>
      <c r="S89" s="174"/>
      <c r="T89" s="176">
        <f>SUM(T90:T95)</f>
        <v>0</v>
      </c>
      <c r="AR89" s="169" t="s">
        <v>24</v>
      </c>
      <c r="AT89" s="177" t="s">
        <v>76</v>
      </c>
      <c r="AU89" s="177" t="s">
        <v>24</v>
      </c>
      <c r="AY89" s="169" t="s">
        <v>264</v>
      </c>
      <c r="BK89" s="178">
        <f>SUM(BK90:BK95)</f>
        <v>0</v>
      </c>
    </row>
    <row r="90" spans="2:65" s="1" customFormat="1" ht="38.25" customHeight="1">
      <c r="B90" s="181"/>
      <c r="C90" s="182" t="s">
        <v>24</v>
      </c>
      <c r="D90" s="182" t="s">
        <v>266</v>
      </c>
      <c r="E90" s="183" t="s">
        <v>2138</v>
      </c>
      <c r="F90" s="184" t="s">
        <v>2139</v>
      </c>
      <c r="G90" s="185" t="s">
        <v>269</v>
      </c>
      <c r="H90" s="186">
        <v>7.2</v>
      </c>
      <c r="I90" s="187"/>
      <c r="J90" s="188">
        <f>ROUND(I90*H90,2)</f>
        <v>0</v>
      </c>
      <c r="K90" s="184" t="s">
        <v>278</v>
      </c>
      <c r="L90" s="42"/>
      <c r="M90" s="189" t="s">
        <v>5</v>
      </c>
      <c r="N90" s="190" t="s">
        <v>48</v>
      </c>
      <c r="O90" s="43"/>
      <c r="P90" s="191">
        <f>O90*H90</f>
        <v>0</v>
      </c>
      <c r="Q90" s="191">
        <v>0</v>
      </c>
      <c r="R90" s="191">
        <f>Q90*H90</f>
        <v>0</v>
      </c>
      <c r="S90" s="191">
        <v>0</v>
      </c>
      <c r="T90" s="192">
        <f>S90*H90</f>
        <v>0</v>
      </c>
      <c r="AR90" s="25" t="s">
        <v>270</v>
      </c>
      <c r="AT90" s="25" t="s">
        <v>266</v>
      </c>
      <c r="AU90" s="25" t="s">
        <v>85</v>
      </c>
      <c r="AY90" s="25" t="s">
        <v>264</v>
      </c>
      <c r="BE90" s="193">
        <f>IF(N90="základní",J90,0)</f>
        <v>0</v>
      </c>
      <c r="BF90" s="193">
        <f>IF(N90="snížená",J90,0)</f>
        <v>0</v>
      </c>
      <c r="BG90" s="193">
        <f>IF(N90="zákl. přenesená",J90,0)</f>
        <v>0</v>
      </c>
      <c r="BH90" s="193">
        <f>IF(N90="sníž. přenesená",J90,0)</f>
        <v>0</v>
      </c>
      <c r="BI90" s="193">
        <f>IF(N90="nulová",J90,0)</f>
        <v>0</v>
      </c>
      <c r="BJ90" s="25" t="s">
        <v>24</v>
      </c>
      <c r="BK90" s="193">
        <f>ROUND(I90*H90,2)</f>
        <v>0</v>
      </c>
      <c r="BL90" s="25" t="s">
        <v>270</v>
      </c>
      <c r="BM90" s="25" t="s">
        <v>2423</v>
      </c>
    </row>
    <row r="91" spans="2:65" s="12" customFormat="1">
      <c r="B91" s="194"/>
      <c r="D91" s="195" t="s">
        <v>272</v>
      </c>
      <c r="E91" s="196" t="s">
        <v>5</v>
      </c>
      <c r="F91" s="197" t="s">
        <v>2424</v>
      </c>
      <c r="H91" s="196" t="s">
        <v>5</v>
      </c>
      <c r="I91" s="198"/>
      <c r="L91" s="194"/>
      <c r="M91" s="199"/>
      <c r="N91" s="200"/>
      <c r="O91" s="200"/>
      <c r="P91" s="200"/>
      <c r="Q91" s="200"/>
      <c r="R91" s="200"/>
      <c r="S91" s="200"/>
      <c r="T91" s="201"/>
      <c r="AT91" s="196" t="s">
        <v>272</v>
      </c>
      <c r="AU91" s="196" t="s">
        <v>85</v>
      </c>
      <c r="AV91" s="12" t="s">
        <v>24</v>
      </c>
      <c r="AW91" s="12" t="s">
        <v>41</v>
      </c>
      <c r="AX91" s="12" t="s">
        <v>77</v>
      </c>
      <c r="AY91" s="196" t="s">
        <v>264</v>
      </c>
    </row>
    <row r="92" spans="2:65" s="12" customFormat="1">
      <c r="B92" s="194"/>
      <c r="D92" s="195" t="s">
        <v>272</v>
      </c>
      <c r="E92" s="196" t="s">
        <v>5</v>
      </c>
      <c r="F92" s="197" t="s">
        <v>2425</v>
      </c>
      <c r="H92" s="196" t="s">
        <v>5</v>
      </c>
      <c r="I92" s="198"/>
      <c r="L92" s="194"/>
      <c r="M92" s="199"/>
      <c r="N92" s="200"/>
      <c r="O92" s="200"/>
      <c r="P92" s="200"/>
      <c r="Q92" s="200"/>
      <c r="R92" s="200"/>
      <c r="S92" s="200"/>
      <c r="T92" s="201"/>
      <c r="AT92" s="196" t="s">
        <v>272</v>
      </c>
      <c r="AU92" s="196" t="s">
        <v>85</v>
      </c>
      <c r="AV92" s="12" t="s">
        <v>24</v>
      </c>
      <c r="AW92" s="12" t="s">
        <v>41</v>
      </c>
      <c r="AX92" s="12" t="s">
        <v>77</v>
      </c>
      <c r="AY92" s="196" t="s">
        <v>264</v>
      </c>
    </row>
    <row r="93" spans="2:65" s="13" customFormat="1">
      <c r="B93" s="202"/>
      <c r="D93" s="195" t="s">
        <v>272</v>
      </c>
      <c r="E93" s="203" t="s">
        <v>5</v>
      </c>
      <c r="F93" s="204" t="s">
        <v>2426</v>
      </c>
      <c r="H93" s="205">
        <v>7.2</v>
      </c>
      <c r="I93" s="206"/>
      <c r="L93" s="202"/>
      <c r="M93" s="207"/>
      <c r="N93" s="208"/>
      <c r="O93" s="208"/>
      <c r="P93" s="208"/>
      <c r="Q93" s="208"/>
      <c r="R93" s="208"/>
      <c r="S93" s="208"/>
      <c r="T93" s="209"/>
      <c r="AT93" s="203" t="s">
        <v>272</v>
      </c>
      <c r="AU93" s="203" t="s">
        <v>85</v>
      </c>
      <c r="AV93" s="13" t="s">
        <v>85</v>
      </c>
      <c r="AW93" s="13" t="s">
        <v>41</v>
      </c>
      <c r="AX93" s="13" t="s">
        <v>24</v>
      </c>
      <c r="AY93" s="203" t="s">
        <v>264</v>
      </c>
    </row>
    <row r="94" spans="2:65" s="1" customFormat="1" ht="16.5" customHeight="1">
      <c r="B94" s="181"/>
      <c r="C94" s="218" t="s">
        <v>85</v>
      </c>
      <c r="D94" s="218" t="s">
        <v>345</v>
      </c>
      <c r="E94" s="219" t="s">
        <v>2143</v>
      </c>
      <c r="F94" s="220" t="s">
        <v>2144</v>
      </c>
      <c r="G94" s="221" t="s">
        <v>317</v>
      </c>
      <c r="H94" s="222">
        <v>12.96</v>
      </c>
      <c r="I94" s="223"/>
      <c r="J94" s="224">
        <f>ROUND(I94*H94,2)</f>
        <v>0</v>
      </c>
      <c r="K94" s="220" t="s">
        <v>278</v>
      </c>
      <c r="L94" s="225"/>
      <c r="M94" s="226" t="s">
        <v>5</v>
      </c>
      <c r="N94" s="227" t="s">
        <v>48</v>
      </c>
      <c r="O94" s="43"/>
      <c r="P94" s="191">
        <f>O94*H94</f>
        <v>0</v>
      </c>
      <c r="Q94" s="191">
        <v>0</v>
      </c>
      <c r="R94" s="191">
        <f>Q94*H94</f>
        <v>0</v>
      </c>
      <c r="S94" s="191">
        <v>0</v>
      </c>
      <c r="T94" s="192">
        <f>S94*H94</f>
        <v>0</v>
      </c>
      <c r="AR94" s="25" t="s">
        <v>322</v>
      </c>
      <c r="AT94" s="25" t="s">
        <v>345</v>
      </c>
      <c r="AU94" s="25" t="s">
        <v>85</v>
      </c>
      <c r="AY94" s="25" t="s">
        <v>264</v>
      </c>
      <c r="BE94" s="193">
        <f>IF(N94="základní",J94,0)</f>
        <v>0</v>
      </c>
      <c r="BF94" s="193">
        <f>IF(N94="snížená",J94,0)</f>
        <v>0</v>
      </c>
      <c r="BG94" s="193">
        <f>IF(N94="zákl. přenesená",J94,0)</f>
        <v>0</v>
      </c>
      <c r="BH94" s="193">
        <f>IF(N94="sníž. přenesená",J94,0)</f>
        <v>0</v>
      </c>
      <c r="BI94" s="193">
        <f>IF(N94="nulová",J94,0)</f>
        <v>0</v>
      </c>
      <c r="BJ94" s="25" t="s">
        <v>24</v>
      </c>
      <c r="BK94" s="193">
        <f>ROUND(I94*H94,2)</f>
        <v>0</v>
      </c>
      <c r="BL94" s="25" t="s">
        <v>270</v>
      </c>
      <c r="BM94" s="25" t="s">
        <v>2427</v>
      </c>
    </row>
    <row r="95" spans="2:65" s="13" customFormat="1">
      <c r="B95" s="202"/>
      <c r="D95" s="195" t="s">
        <v>272</v>
      </c>
      <c r="F95" s="204" t="s">
        <v>2428</v>
      </c>
      <c r="H95" s="205">
        <v>12.96</v>
      </c>
      <c r="I95" s="206"/>
      <c r="L95" s="202"/>
      <c r="M95" s="207"/>
      <c r="N95" s="208"/>
      <c r="O95" s="208"/>
      <c r="P95" s="208"/>
      <c r="Q95" s="208"/>
      <c r="R95" s="208"/>
      <c r="S95" s="208"/>
      <c r="T95" s="209"/>
      <c r="AT95" s="203" t="s">
        <v>272</v>
      </c>
      <c r="AU95" s="203" t="s">
        <v>85</v>
      </c>
      <c r="AV95" s="13" t="s">
        <v>85</v>
      </c>
      <c r="AW95" s="13" t="s">
        <v>6</v>
      </c>
      <c r="AX95" s="13" t="s">
        <v>24</v>
      </c>
      <c r="AY95" s="203" t="s">
        <v>264</v>
      </c>
    </row>
    <row r="96" spans="2:65" s="11" customFormat="1" ht="29.85" customHeight="1">
      <c r="B96" s="168"/>
      <c r="D96" s="169" t="s">
        <v>76</v>
      </c>
      <c r="E96" s="179" t="s">
        <v>270</v>
      </c>
      <c r="F96" s="179" t="s">
        <v>330</v>
      </c>
      <c r="I96" s="171"/>
      <c r="J96" s="180">
        <f>BK96</f>
        <v>0</v>
      </c>
      <c r="L96" s="168"/>
      <c r="M96" s="173"/>
      <c r="N96" s="174"/>
      <c r="O96" s="174"/>
      <c r="P96" s="175">
        <f>SUM(P97:P124)</f>
        <v>0</v>
      </c>
      <c r="Q96" s="174"/>
      <c r="R96" s="175">
        <f>SUM(R97:R124)</f>
        <v>7.8780310399999998</v>
      </c>
      <c r="S96" s="174"/>
      <c r="T96" s="176">
        <f>SUM(T97:T124)</f>
        <v>0</v>
      </c>
      <c r="AR96" s="169" t="s">
        <v>24</v>
      </c>
      <c r="AT96" s="177" t="s">
        <v>76</v>
      </c>
      <c r="AU96" s="177" t="s">
        <v>24</v>
      </c>
      <c r="AY96" s="169" t="s">
        <v>264</v>
      </c>
      <c r="BK96" s="178">
        <f>SUM(BK97:BK124)</f>
        <v>0</v>
      </c>
    </row>
    <row r="97" spans="2:65" s="1" customFormat="1" ht="38.25" customHeight="1">
      <c r="B97" s="181"/>
      <c r="C97" s="182" t="s">
        <v>93</v>
      </c>
      <c r="D97" s="182" t="s">
        <v>266</v>
      </c>
      <c r="E97" s="183" t="s">
        <v>2429</v>
      </c>
      <c r="F97" s="184" t="s">
        <v>2430</v>
      </c>
      <c r="G97" s="185" t="s">
        <v>269</v>
      </c>
      <c r="H97" s="186">
        <v>1</v>
      </c>
      <c r="I97" s="187"/>
      <c r="J97" s="188">
        <f>ROUND(I97*H97,2)</f>
        <v>0</v>
      </c>
      <c r="K97" s="184" t="s">
        <v>278</v>
      </c>
      <c r="L97" s="42"/>
      <c r="M97" s="189" t="s">
        <v>5</v>
      </c>
      <c r="N97" s="190" t="s">
        <v>48</v>
      </c>
      <c r="O97" s="43"/>
      <c r="P97" s="191">
        <f>O97*H97</f>
        <v>0</v>
      </c>
      <c r="Q97" s="191">
        <v>2</v>
      </c>
      <c r="R97" s="191">
        <f>Q97*H97</f>
        <v>2</v>
      </c>
      <c r="S97" s="191">
        <v>0</v>
      </c>
      <c r="T97" s="192">
        <f>S97*H97</f>
        <v>0</v>
      </c>
      <c r="AR97" s="25" t="s">
        <v>270</v>
      </c>
      <c r="AT97" s="25" t="s">
        <v>266</v>
      </c>
      <c r="AU97" s="25" t="s">
        <v>85</v>
      </c>
      <c r="AY97" s="25" t="s">
        <v>264</v>
      </c>
      <c r="BE97" s="193">
        <f>IF(N97="základní",J97,0)</f>
        <v>0</v>
      </c>
      <c r="BF97" s="193">
        <f>IF(N97="snížená",J97,0)</f>
        <v>0</v>
      </c>
      <c r="BG97" s="193">
        <f>IF(N97="zákl. přenesená",J97,0)</f>
        <v>0</v>
      </c>
      <c r="BH97" s="193">
        <f>IF(N97="sníž. přenesená",J97,0)</f>
        <v>0</v>
      </c>
      <c r="BI97" s="193">
        <f>IF(N97="nulová",J97,0)</f>
        <v>0</v>
      </c>
      <c r="BJ97" s="25" t="s">
        <v>24</v>
      </c>
      <c r="BK97" s="193">
        <f>ROUND(I97*H97,2)</f>
        <v>0</v>
      </c>
      <c r="BL97" s="25" t="s">
        <v>270</v>
      </c>
      <c r="BM97" s="25" t="s">
        <v>2431</v>
      </c>
    </row>
    <row r="98" spans="2:65" s="1" customFormat="1" ht="27">
      <c r="B98" s="42"/>
      <c r="D98" s="195" t="s">
        <v>369</v>
      </c>
      <c r="F98" s="228" t="s">
        <v>2432</v>
      </c>
      <c r="I98" s="229"/>
      <c r="L98" s="42"/>
      <c r="M98" s="230"/>
      <c r="N98" s="43"/>
      <c r="O98" s="43"/>
      <c r="P98" s="43"/>
      <c r="Q98" s="43"/>
      <c r="R98" s="43"/>
      <c r="S98" s="43"/>
      <c r="T98" s="71"/>
      <c r="AT98" s="25" t="s">
        <v>369</v>
      </c>
      <c r="AU98" s="25" t="s">
        <v>85</v>
      </c>
    </row>
    <row r="99" spans="2:65" s="12" customFormat="1">
      <c r="B99" s="194"/>
      <c r="D99" s="195" t="s">
        <v>272</v>
      </c>
      <c r="E99" s="196" t="s">
        <v>5</v>
      </c>
      <c r="F99" s="197" t="s">
        <v>2433</v>
      </c>
      <c r="H99" s="196" t="s">
        <v>5</v>
      </c>
      <c r="I99" s="198"/>
      <c r="L99" s="194"/>
      <c r="M99" s="199"/>
      <c r="N99" s="200"/>
      <c r="O99" s="200"/>
      <c r="P99" s="200"/>
      <c r="Q99" s="200"/>
      <c r="R99" s="200"/>
      <c r="S99" s="200"/>
      <c r="T99" s="201"/>
      <c r="AT99" s="196" t="s">
        <v>272</v>
      </c>
      <c r="AU99" s="196" t="s">
        <v>85</v>
      </c>
      <c r="AV99" s="12" t="s">
        <v>24</v>
      </c>
      <c r="AW99" s="12" t="s">
        <v>41</v>
      </c>
      <c r="AX99" s="12" t="s">
        <v>77</v>
      </c>
      <c r="AY99" s="196" t="s">
        <v>264</v>
      </c>
    </row>
    <row r="100" spans="2:65" s="13" customFormat="1">
      <c r="B100" s="202"/>
      <c r="D100" s="195" t="s">
        <v>272</v>
      </c>
      <c r="E100" s="203" t="s">
        <v>5</v>
      </c>
      <c r="F100" s="204" t="s">
        <v>1210</v>
      </c>
      <c r="H100" s="205">
        <v>1</v>
      </c>
      <c r="I100" s="206"/>
      <c r="L100" s="202"/>
      <c r="M100" s="207"/>
      <c r="N100" s="208"/>
      <c r="O100" s="208"/>
      <c r="P100" s="208"/>
      <c r="Q100" s="208"/>
      <c r="R100" s="208"/>
      <c r="S100" s="208"/>
      <c r="T100" s="209"/>
      <c r="AT100" s="203" t="s">
        <v>272</v>
      </c>
      <c r="AU100" s="203" t="s">
        <v>85</v>
      </c>
      <c r="AV100" s="13" t="s">
        <v>85</v>
      </c>
      <c r="AW100" s="13" t="s">
        <v>41</v>
      </c>
      <c r="AX100" s="13" t="s">
        <v>24</v>
      </c>
      <c r="AY100" s="203" t="s">
        <v>264</v>
      </c>
    </row>
    <row r="101" spans="2:65" s="1" customFormat="1" ht="25.5" customHeight="1">
      <c r="B101" s="181"/>
      <c r="C101" s="182" t="s">
        <v>270</v>
      </c>
      <c r="D101" s="182" t="s">
        <v>266</v>
      </c>
      <c r="E101" s="183" t="s">
        <v>2434</v>
      </c>
      <c r="F101" s="184" t="s">
        <v>2435</v>
      </c>
      <c r="G101" s="185" t="s">
        <v>269</v>
      </c>
      <c r="H101" s="186">
        <v>1.6279999999999999</v>
      </c>
      <c r="I101" s="187"/>
      <c r="J101" s="188">
        <f>ROUND(I101*H101,2)</f>
        <v>0</v>
      </c>
      <c r="K101" s="184" t="s">
        <v>334</v>
      </c>
      <c r="L101" s="42"/>
      <c r="M101" s="189" t="s">
        <v>5</v>
      </c>
      <c r="N101" s="190" t="s">
        <v>48</v>
      </c>
      <c r="O101" s="43"/>
      <c r="P101" s="191">
        <f>O101*H101</f>
        <v>0</v>
      </c>
      <c r="Q101" s="191">
        <v>2.4775800000000001</v>
      </c>
      <c r="R101" s="191">
        <f>Q101*H101</f>
        <v>4.0335002399999995</v>
      </c>
      <c r="S101" s="191">
        <v>0</v>
      </c>
      <c r="T101" s="192">
        <f>S101*H101</f>
        <v>0</v>
      </c>
      <c r="AR101" s="25" t="s">
        <v>270</v>
      </c>
      <c r="AT101" s="25" t="s">
        <v>266</v>
      </c>
      <c r="AU101" s="25" t="s">
        <v>85</v>
      </c>
      <c r="AY101" s="25" t="s">
        <v>264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5" t="s">
        <v>24</v>
      </c>
      <c r="BK101" s="193">
        <f>ROUND(I101*H101,2)</f>
        <v>0</v>
      </c>
      <c r="BL101" s="25" t="s">
        <v>270</v>
      </c>
      <c r="BM101" s="25" t="s">
        <v>2436</v>
      </c>
    </row>
    <row r="102" spans="2:65" s="1" customFormat="1" ht="27">
      <c r="B102" s="42"/>
      <c r="D102" s="195" t="s">
        <v>369</v>
      </c>
      <c r="F102" s="228" t="s">
        <v>2437</v>
      </c>
      <c r="I102" s="229"/>
      <c r="L102" s="42"/>
      <c r="M102" s="230"/>
      <c r="N102" s="43"/>
      <c r="O102" s="43"/>
      <c r="P102" s="43"/>
      <c r="Q102" s="43"/>
      <c r="R102" s="43"/>
      <c r="S102" s="43"/>
      <c r="T102" s="71"/>
      <c r="AT102" s="25" t="s">
        <v>369</v>
      </c>
      <c r="AU102" s="25" t="s">
        <v>85</v>
      </c>
    </row>
    <row r="103" spans="2:65" s="12" customFormat="1">
      <c r="B103" s="194"/>
      <c r="D103" s="195" t="s">
        <v>272</v>
      </c>
      <c r="E103" s="196" t="s">
        <v>5</v>
      </c>
      <c r="F103" s="197" t="s">
        <v>2438</v>
      </c>
      <c r="H103" s="196" t="s">
        <v>5</v>
      </c>
      <c r="I103" s="198"/>
      <c r="L103" s="194"/>
      <c r="M103" s="199"/>
      <c r="N103" s="200"/>
      <c r="O103" s="200"/>
      <c r="P103" s="200"/>
      <c r="Q103" s="200"/>
      <c r="R103" s="200"/>
      <c r="S103" s="200"/>
      <c r="T103" s="201"/>
      <c r="AT103" s="196" t="s">
        <v>272</v>
      </c>
      <c r="AU103" s="196" t="s">
        <v>85</v>
      </c>
      <c r="AV103" s="12" t="s">
        <v>24</v>
      </c>
      <c r="AW103" s="12" t="s">
        <v>41</v>
      </c>
      <c r="AX103" s="12" t="s">
        <v>77</v>
      </c>
      <c r="AY103" s="196" t="s">
        <v>264</v>
      </c>
    </row>
    <row r="104" spans="2:65" s="12" customFormat="1">
      <c r="B104" s="194"/>
      <c r="D104" s="195" t="s">
        <v>272</v>
      </c>
      <c r="E104" s="196" t="s">
        <v>5</v>
      </c>
      <c r="F104" s="197" t="s">
        <v>2439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2440</v>
      </c>
      <c r="H105" s="205">
        <v>0.85099999999999998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77</v>
      </c>
      <c r="AY105" s="203" t="s">
        <v>264</v>
      </c>
    </row>
    <row r="106" spans="2:65" s="13" customFormat="1">
      <c r="B106" s="202"/>
      <c r="D106" s="195" t="s">
        <v>272</v>
      </c>
      <c r="E106" s="203" t="s">
        <v>5</v>
      </c>
      <c r="F106" s="204" t="s">
        <v>2441</v>
      </c>
      <c r="H106" s="205">
        <v>0.32400000000000001</v>
      </c>
      <c r="I106" s="206"/>
      <c r="L106" s="202"/>
      <c r="M106" s="207"/>
      <c r="N106" s="208"/>
      <c r="O106" s="208"/>
      <c r="P106" s="208"/>
      <c r="Q106" s="208"/>
      <c r="R106" s="208"/>
      <c r="S106" s="208"/>
      <c r="T106" s="209"/>
      <c r="AT106" s="203" t="s">
        <v>272</v>
      </c>
      <c r="AU106" s="203" t="s">
        <v>85</v>
      </c>
      <c r="AV106" s="13" t="s">
        <v>85</v>
      </c>
      <c r="AW106" s="13" t="s">
        <v>41</v>
      </c>
      <c r="AX106" s="13" t="s">
        <v>77</v>
      </c>
      <c r="AY106" s="203" t="s">
        <v>264</v>
      </c>
    </row>
    <row r="107" spans="2:65" s="12" customFormat="1">
      <c r="B107" s="194"/>
      <c r="D107" s="195" t="s">
        <v>272</v>
      </c>
      <c r="E107" s="196" t="s">
        <v>5</v>
      </c>
      <c r="F107" s="197" t="s">
        <v>2442</v>
      </c>
      <c r="H107" s="196" t="s">
        <v>5</v>
      </c>
      <c r="I107" s="198"/>
      <c r="L107" s="194"/>
      <c r="M107" s="199"/>
      <c r="N107" s="200"/>
      <c r="O107" s="200"/>
      <c r="P107" s="200"/>
      <c r="Q107" s="200"/>
      <c r="R107" s="200"/>
      <c r="S107" s="200"/>
      <c r="T107" s="201"/>
      <c r="AT107" s="196" t="s">
        <v>272</v>
      </c>
      <c r="AU107" s="196" t="s">
        <v>85</v>
      </c>
      <c r="AV107" s="12" t="s">
        <v>24</v>
      </c>
      <c r="AW107" s="12" t="s">
        <v>41</v>
      </c>
      <c r="AX107" s="12" t="s">
        <v>77</v>
      </c>
      <c r="AY107" s="196" t="s">
        <v>264</v>
      </c>
    </row>
    <row r="108" spans="2:65" s="13" customFormat="1">
      <c r="B108" s="202"/>
      <c r="D108" s="195" t="s">
        <v>272</v>
      </c>
      <c r="E108" s="203" t="s">
        <v>5</v>
      </c>
      <c r="F108" s="204" t="s">
        <v>2443</v>
      </c>
      <c r="H108" s="205">
        <v>0.45300000000000001</v>
      </c>
      <c r="I108" s="206"/>
      <c r="L108" s="202"/>
      <c r="M108" s="207"/>
      <c r="N108" s="208"/>
      <c r="O108" s="208"/>
      <c r="P108" s="208"/>
      <c r="Q108" s="208"/>
      <c r="R108" s="208"/>
      <c r="S108" s="208"/>
      <c r="T108" s="209"/>
      <c r="AT108" s="203" t="s">
        <v>272</v>
      </c>
      <c r="AU108" s="203" t="s">
        <v>85</v>
      </c>
      <c r="AV108" s="13" t="s">
        <v>85</v>
      </c>
      <c r="AW108" s="13" t="s">
        <v>41</v>
      </c>
      <c r="AX108" s="13" t="s">
        <v>77</v>
      </c>
      <c r="AY108" s="203" t="s">
        <v>264</v>
      </c>
    </row>
    <row r="109" spans="2:65" s="14" customFormat="1">
      <c r="B109" s="210"/>
      <c r="D109" s="195" t="s">
        <v>272</v>
      </c>
      <c r="E109" s="211" t="s">
        <v>5</v>
      </c>
      <c r="F109" s="212" t="s">
        <v>290</v>
      </c>
      <c r="H109" s="213">
        <v>1.6279999999999999</v>
      </c>
      <c r="I109" s="214"/>
      <c r="L109" s="210"/>
      <c r="M109" s="215"/>
      <c r="N109" s="216"/>
      <c r="O109" s="216"/>
      <c r="P109" s="216"/>
      <c r="Q109" s="216"/>
      <c r="R109" s="216"/>
      <c r="S109" s="216"/>
      <c r="T109" s="217"/>
      <c r="AT109" s="211" t="s">
        <v>272</v>
      </c>
      <c r="AU109" s="211" t="s">
        <v>85</v>
      </c>
      <c r="AV109" s="14" t="s">
        <v>270</v>
      </c>
      <c r="AW109" s="14" t="s">
        <v>41</v>
      </c>
      <c r="AX109" s="14" t="s">
        <v>24</v>
      </c>
      <c r="AY109" s="211" t="s">
        <v>264</v>
      </c>
    </row>
    <row r="110" spans="2:65" s="1" customFormat="1" ht="25.5" customHeight="1">
      <c r="B110" s="181"/>
      <c r="C110" s="182" t="s">
        <v>300</v>
      </c>
      <c r="D110" s="182" t="s">
        <v>266</v>
      </c>
      <c r="E110" s="183" t="s">
        <v>2444</v>
      </c>
      <c r="F110" s="184" t="s">
        <v>2445</v>
      </c>
      <c r="G110" s="185" t="s">
        <v>293</v>
      </c>
      <c r="H110" s="186">
        <v>11.34</v>
      </c>
      <c r="I110" s="187"/>
      <c r="J110" s="188">
        <f>ROUND(I110*H110,2)</f>
        <v>0</v>
      </c>
      <c r="K110" s="184" t="s">
        <v>278</v>
      </c>
      <c r="L110" s="42"/>
      <c r="M110" s="189" t="s">
        <v>5</v>
      </c>
      <c r="N110" s="190" t="s">
        <v>48</v>
      </c>
      <c r="O110" s="43"/>
      <c r="P110" s="191">
        <f>O110*H110</f>
        <v>0</v>
      </c>
      <c r="Q110" s="191">
        <v>6.3200000000000001E-3</v>
      </c>
      <c r="R110" s="191">
        <f>Q110*H110</f>
        <v>7.1668800000000005E-2</v>
      </c>
      <c r="S110" s="191">
        <v>0</v>
      </c>
      <c r="T110" s="192">
        <f>S110*H110</f>
        <v>0</v>
      </c>
      <c r="AR110" s="25" t="s">
        <v>270</v>
      </c>
      <c r="AT110" s="25" t="s">
        <v>266</v>
      </c>
      <c r="AU110" s="25" t="s">
        <v>85</v>
      </c>
      <c r="AY110" s="25" t="s">
        <v>264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5" t="s">
        <v>24</v>
      </c>
      <c r="BK110" s="193">
        <f>ROUND(I110*H110,2)</f>
        <v>0</v>
      </c>
      <c r="BL110" s="25" t="s">
        <v>270</v>
      </c>
      <c r="BM110" s="25" t="s">
        <v>2446</v>
      </c>
    </row>
    <row r="111" spans="2:65" s="12" customFormat="1">
      <c r="B111" s="194"/>
      <c r="D111" s="195" t="s">
        <v>272</v>
      </c>
      <c r="E111" s="196" t="s">
        <v>5</v>
      </c>
      <c r="F111" s="197" t="s">
        <v>2438</v>
      </c>
      <c r="H111" s="196" t="s">
        <v>5</v>
      </c>
      <c r="I111" s="198"/>
      <c r="L111" s="194"/>
      <c r="M111" s="199"/>
      <c r="N111" s="200"/>
      <c r="O111" s="200"/>
      <c r="P111" s="200"/>
      <c r="Q111" s="200"/>
      <c r="R111" s="200"/>
      <c r="S111" s="200"/>
      <c r="T111" s="201"/>
      <c r="AT111" s="196" t="s">
        <v>272</v>
      </c>
      <c r="AU111" s="196" t="s">
        <v>85</v>
      </c>
      <c r="AV111" s="12" t="s">
        <v>24</v>
      </c>
      <c r="AW111" s="12" t="s">
        <v>41</v>
      </c>
      <c r="AX111" s="12" t="s">
        <v>77</v>
      </c>
      <c r="AY111" s="196" t="s">
        <v>264</v>
      </c>
    </row>
    <row r="112" spans="2:65" s="12" customFormat="1">
      <c r="B112" s="194"/>
      <c r="D112" s="195" t="s">
        <v>272</v>
      </c>
      <c r="E112" s="196" t="s">
        <v>5</v>
      </c>
      <c r="F112" s="197" t="s">
        <v>2439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2447</v>
      </c>
      <c r="H113" s="205">
        <v>5.94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77</v>
      </c>
      <c r="AY113" s="203" t="s">
        <v>264</v>
      </c>
    </row>
    <row r="114" spans="2:65" s="13" customFormat="1">
      <c r="B114" s="202"/>
      <c r="D114" s="195" t="s">
        <v>272</v>
      </c>
      <c r="E114" s="203" t="s">
        <v>5</v>
      </c>
      <c r="F114" s="204" t="s">
        <v>2448</v>
      </c>
      <c r="H114" s="205">
        <v>3.42</v>
      </c>
      <c r="I114" s="206"/>
      <c r="L114" s="202"/>
      <c r="M114" s="207"/>
      <c r="N114" s="208"/>
      <c r="O114" s="208"/>
      <c r="P114" s="208"/>
      <c r="Q114" s="208"/>
      <c r="R114" s="208"/>
      <c r="S114" s="208"/>
      <c r="T114" s="209"/>
      <c r="AT114" s="203" t="s">
        <v>272</v>
      </c>
      <c r="AU114" s="203" t="s">
        <v>85</v>
      </c>
      <c r="AV114" s="13" t="s">
        <v>85</v>
      </c>
      <c r="AW114" s="13" t="s">
        <v>41</v>
      </c>
      <c r="AX114" s="13" t="s">
        <v>77</v>
      </c>
      <c r="AY114" s="203" t="s">
        <v>264</v>
      </c>
    </row>
    <row r="115" spans="2:65" s="15" customFormat="1">
      <c r="B115" s="236"/>
      <c r="D115" s="195" t="s">
        <v>272</v>
      </c>
      <c r="E115" s="237" t="s">
        <v>5</v>
      </c>
      <c r="F115" s="238" t="s">
        <v>423</v>
      </c>
      <c r="H115" s="239">
        <v>9.36</v>
      </c>
      <c r="I115" s="240"/>
      <c r="L115" s="236"/>
      <c r="M115" s="241"/>
      <c r="N115" s="242"/>
      <c r="O115" s="242"/>
      <c r="P115" s="242"/>
      <c r="Q115" s="242"/>
      <c r="R115" s="242"/>
      <c r="S115" s="242"/>
      <c r="T115" s="243"/>
      <c r="AT115" s="237" t="s">
        <v>272</v>
      </c>
      <c r="AU115" s="237" t="s">
        <v>85</v>
      </c>
      <c r="AV115" s="15" t="s">
        <v>93</v>
      </c>
      <c r="AW115" s="15" t="s">
        <v>41</v>
      </c>
      <c r="AX115" s="15" t="s">
        <v>77</v>
      </c>
      <c r="AY115" s="237" t="s">
        <v>264</v>
      </c>
    </row>
    <row r="116" spans="2:65" s="12" customFormat="1">
      <c r="B116" s="194"/>
      <c r="D116" s="195" t="s">
        <v>272</v>
      </c>
      <c r="E116" s="196" t="s">
        <v>5</v>
      </c>
      <c r="F116" s="197" t="s">
        <v>2442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3" customFormat="1">
      <c r="B117" s="202"/>
      <c r="D117" s="195" t="s">
        <v>272</v>
      </c>
      <c r="E117" s="203" t="s">
        <v>5</v>
      </c>
      <c r="F117" s="204" t="s">
        <v>2449</v>
      </c>
      <c r="H117" s="205">
        <v>1.98</v>
      </c>
      <c r="I117" s="206"/>
      <c r="L117" s="202"/>
      <c r="M117" s="207"/>
      <c r="N117" s="208"/>
      <c r="O117" s="208"/>
      <c r="P117" s="208"/>
      <c r="Q117" s="208"/>
      <c r="R117" s="208"/>
      <c r="S117" s="208"/>
      <c r="T117" s="209"/>
      <c r="AT117" s="203" t="s">
        <v>272</v>
      </c>
      <c r="AU117" s="203" t="s">
        <v>85</v>
      </c>
      <c r="AV117" s="13" t="s">
        <v>85</v>
      </c>
      <c r="AW117" s="13" t="s">
        <v>41</v>
      </c>
      <c r="AX117" s="13" t="s">
        <v>77</v>
      </c>
      <c r="AY117" s="203" t="s">
        <v>264</v>
      </c>
    </row>
    <row r="118" spans="2:65" s="14" customFormat="1">
      <c r="B118" s="210"/>
      <c r="D118" s="195" t="s">
        <v>272</v>
      </c>
      <c r="E118" s="211" t="s">
        <v>5</v>
      </c>
      <c r="F118" s="212" t="s">
        <v>290</v>
      </c>
      <c r="H118" s="213">
        <v>11.34</v>
      </c>
      <c r="I118" s="214"/>
      <c r="L118" s="210"/>
      <c r="M118" s="215"/>
      <c r="N118" s="216"/>
      <c r="O118" s="216"/>
      <c r="P118" s="216"/>
      <c r="Q118" s="216"/>
      <c r="R118" s="216"/>
      <c r="S118" s="216"/>
      <c r="T118" s="217"/>
      <c r="AT118" s="211" t="s">
        <v>272</v>
      </c>
      <c r="AU118" s="211" t="s">
        <v>85</v>
      </c>
      <c r="AV118" s="14" t="s">
        <v>270</v>
      </c>
      <c r="AW118" s="14" t="s">
        <v>41</v>
      </c>
      <c r="AX118" s="14" t="s">
        <v>24</v>
      </c>
      <c r="AY118" s="211" t="s">
        <v>264</v>
      </c>
    </row>
    <row r="119" spans="2:65" s="1" customFormat="1" ht="38.25" customHeight="1">
      <c r="B119" s="181"/>
      <c r="C119" s="182" t="s">
        <v>305</v>
      </c>
      <c r="D119" s="182" t="s">
        <v>266</v>
      </c>
      <c r="E119" s="183" t="s">
        <v>2450</v>
      </c>
      <c r="F119" s="184" t="s">
        <v>2451</v>
      </c>
      <c r="G119" s="185" t="s">
        <v>293</v>
      </c>
      <c r="H119" s="186">
        <v>1.7549999999999999</v>
      </c>
      <c r="I119" s="187"/>
      <c r="J119" s="188">
        <f>ROUND(I119*H119,2)</f>
        <v>0</v>
      </c>
      <c r="K119" s="184" t="s">
        <v>278</v>
      </c>
      <c r="L119" s="42"/>
      <c r="M119" s="189" t="s">
        <v>5</v>
      </c>
      <c r="N119" s="190" t="s">
        <v>48</v>
      </c>
      <c r="O119" s="43"/>
      <c r="P119" s="191">
        <f>O119*H119</f>
        <v>0</v>
      </c>
      <c r="Q119" s="191">
        <v>0.51339999999999997</v>
      </c>
      <c r="R119" s="191">
        <f>Q119*H119</f>
        <v>0.90101699999999985</v>
      </c>
      <c r="S119" s="191">
        <v>0</v>
      </c>
      <c r="T119" s="192">
        <f>S119*H119</f>
        <v>0</v>
      </c>
      <c r="AR119" s="25" t="s">
        <v>270</v>
      </c>
      <c r="AT119" s="25" t="s">
        <v>266</v>
      </c>
      <c r="AU119" s="25" t="s">
        <v>85</v>
      </c>
      <c r="AY119" s="25" t="s">
        <v>264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5" t="s">
        <v>24</v>
      </c>
      <c r="BK119" s="193">
        <f>ROUND(I119*H119,2)</f>
        <v>0</v>
      </c>
      <c r="BL119" s="25" t="s">
        <v>270</v>
      </c>
      <c r="BM119" s="25" t="s">
        <v>2452</v>
      </c>
    </row>
    <row r="120" spans="2:65" s="12" customFormat="1">
      <c r="B120" s="194"/>
      <c r="D120" s="195" t="s">
        <v>272</v>
      </c>
      <c r="E120" s="196" t="s">
        <v>5</v>
      </c>
      <c r="F120" s="197" t="s">
        <v>2453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3" customFormat="1">
      <c r="B121" s="202"/>
      <c r="D121" s="195" t="s">
        <v>272</v>
      </c>
      <c r="E121" s="203" t="s">
        <v>5</v>
      </c>
      <c r="F121" s="204" t="s">
        <v>2454</v>
      </c>
      <c r="H121" s="205">
        <v>1.7549999999999999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41</v>
      </c>
      <c r="AX121" s="13" t="s">
        <v>24</v>
      </c>
      <c r="AY121" s="203" t="s">
        <v>264</v>
      </c>
    </row>
    <row r="122" spans="2:65" s="1" customFormat="1" ht="38.25" customHeight="1">
      <c r="B122" s="181"/>
      <c r="C122" s="182" t="s">
        <v>314</v>
      </c>
      <c r="D122" s="182" t="s">
        <v>266</v>
      </c>
      <c r="E122" s="183" t="s">
        <v>2455</v>
      </c>
      <c r="F122" s="184" t="s">
        <v>2456</v>
      </c>
      <c r="G122" s="185" t="s">
        <v>293</v>
      </c>
      <c r="H122" s="186">
        <v>1.105</v>
      </c>
      <c r="I122" s="187"/>
      <c r="J122" s="188">
        <f>ROUND(I122*H122,2)</f>
        <v>0</v>
      </c>
      <c r="K122" s="184" t="s">
        <v>278</v>
      </c>
      <c r="L122" s="42"/>
      <c r="M122" s="189" t="s">
        <v>5</v>
      </c>
      <c r="N122" s="190" t="s">
        <v>48</v>
      </c>
      <c r="O122" s="43"/>
      <c r="P122" s="191">
        <f>O122*H122</f>
        <v>0</v>
      </c>
      <c r="Q122" s="191">
        <v>0.78900000000000003</v>
      </c>
      <c r="R122" s="191">
        <f>Q122*H122</f>
        <v>0.87184499999999998</v>
      </c>
      <c r="S122" s="191">
        <v>0</v>
      </c>
      <c r="T122" s="192">
        <f>S122*H122</f>
        <v>0</v>
      </c>
      <c r="AR122" s="25" t="s">
        <v>270</v>
      </c>
      <c r="AT122" s="25" t="s">
        <v>266</v>
      </c>
      <c r="AU122" s="25" t="s">
        <v>85</v>
      </c>
      <c r="AY122" s="25" t="s">
        <v>264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5" t="s">
        <v>24</v>
      </c>
      <c r="BK122" s="193">
        <f>ROUND(I122*H122,2)</f>
        <v>0</v>
      </c>
      <c r="BL122" s="25" t="s">
        <v>270</v>
      </c>
      <c r="BM122" s="25" t="s">
        <v>2457</v>
      </c>
    </row>
    <row r="123" spans="2:65" s="12" customFormat="1">
      <c r="B123" s="194"/>
      <c r="D123" s="195" t="s">
        <v>272</v>
      </c>
      <c r="E123" s="196" t="s">
        <v>5</v>
      </c>
      <c r="F123" s="197" t="s">
        <v>2458</v>
      </c>
      <c r="H123" s="196" t="s">
        <v>5</v>
      </c>
      <c r="I123" s="198"/>
      <c r="L123" s="194"/>
      <c r="M123" s="199"/>
      <c r="N123" s="200"/>
      <c r="O123" s="200"/>
      <c r="P123" s="200"/>
      <c r="Q123" s="200"/>
      <c r="R123" s="200"/>
      <c r="S123" s="200"/>
      <c r="T123" s="201"/>
      <c r="AT123" s="196" t="s">
        <v>272</v>
      </c>
      <c r="AU123" s="196" t="s">
        <v>85</v>
      </c>
      <c r="AV123" s="12" t="s">
        <v>24</v>
      </c>
      <c r="AW123" s="12" t="s">
        <v>41</v>
      </c>
      <c r="AX123" s="12" t="s">
        <v>77</v>
      </c>
      <c r="AY123" s="196" t="s">
        <v>264</v>
      </c>
    </row>
    <row r="124" spans="2:65" s="13" customFormat="1">
      <c r="B124" s="202"/>
      <c r="D124" s="195" t="s">
        <v>272</v>
      </c>
      <c r="E124" s="203" t="s">
        <v>5</v>
      </c>
      <c r="F124" s="204" t="s">
        <v>2459</v>
      </c>
      <c r="H124" s="205">
        <v>1.105</v>
      </c>
      <c r="I124" s="206"/>
      <c r="L124" s="202"/>
      <c r="M124" s="207"/>
      <c r="N124" s="208"/>
      <c r="O124" s="208"/>
      <c r="P124" s="208"/>
      <c r="Q124" s="208"/>
      <c r="R124" s="208"/>
      <c r="S124" s="208"/>
      <c r="T124" s="209"/>
      <c r="AT124" s="203" t="s">
        <v>272</v>
      </c>
      <c r="AU124" s="203" t="s">
        <v>85</v>
      </c>
      <c r="AV124" s="13" t="s">
        <v>85</v>
      </c>
      <c r="AW124" s="13" t="s">
        <v>41</v>
      </c>
      <c r="AX124" s="13" t="s">
        <v>24</v>
      </c>
      <c r="AY124" s="203" t="s">
        <v>264</v>
      </c>
    </row>
    <row r="125" spans="2:65" s="11" customFormat="1" ht="29.85" customHeight="1">
      <c r="B125" s="168"/>
      <c r="D125" s="169" t="s">
        <v>76</v>
      </c>
      <c r="E125" s="179" t="s">
        <v>322</v>
      </c>
      <c r="F125" s="179" t="s">
        <v>338</v>
      </c>
      <c r="I125" s="171"/>
      <c r="J125" s="180">
        <f>BK125</f>
        <v>0</v>
      </c>
      <c r="L125" s="168"/>
      <c r="M125" s="173"/>
      <c r="N125" s="174"/>
      <c r="O125" s="174"/>
      <c r="P125" s="175">
        <f>SUM(P126:P185)</f>
        <v>0</v>
      </c>
      <c r="Q125" s="174"/>
      <c r="R125" s="175">
        <f>SUM(R126:R185)</f>
        <v>4.7335487099999991</v>
      </c>
      <c r="S125" s="174"/>
      <c r="T125" s="176">
        <f>SUM(T126:T185)</f>
        <v>0</v>
      </c>
      <c r="AR125" s="169" t="s">
        <v>24</v>
      </c>
      <c r="AT125" s="177" t="s">
        <v>76</v>
      </c>
      <c r="AU125" s="177" t="s">
        <v>24</v>
      </c>
      <c r="AY125" s="169" t="s">
        <v>264</v>
      </c>
      <c r="BK125" s="178">
        <f>SUM(BK126:BK185)</f>
        <v>0</v>
      </c>
    </row>
    <row r="126" spans="2:65" s="1" customFormat="1" ht="25.5" customHeight="1">
      <c r="B126" s="181"/>
      <c r="C126" s="182" t="s">
        <v>322</v>
      </c>
      <c r="D126" s="182" t="s">
        <v>266</v>
      </c>
      <c r="E126" s="183" t="s">
        <v>2460</v>
      </c>
      <c r="F126" s="184" t="s">
        <v>2461</v>
      </c>
      <c r="G126" s="185" t="s">
        <v>308</v>
      </c>
      <c r="H126" s="186">
        <v>18</v>
      </c>
      <c r="I126" s="187"/>
      <c r="J126" s="188">
        <f>ROUND(I126*H126,2)</f>
        <v>0</v>
      </c>
      <c r="K126" s="184" t="s">
        <v>278</v>
      </c>
      <c r="L126" s="42"/>
      <c r="M126" s="189" t="s">
        <v>5</v>
      </c>
      <c r="N126" s="190" t="s">
        <v>48</v>
      </c>
      <c r="O126" s="43"/>
      <c r="P126" s="191">
        <f>O126*H126</f>
        <v>0</v>
      </c>
      <c r="Q126" s="191">
        <v>1.0000000000000001E-5</v>
      </c>
      <c r="R126" s="191">
        <f>Q126*H126</f>
        <v>1.8000000000000001E-4</v>
      </c>
      <c r="S126" s="191">
        <v>0</v>
      </c>
      <c r="T126" s="192">
        <f>S126*H126</f>
        <v>0</v>
      </c>
      <c r="AR126" s="25" t="s">
        <v>270</v>
      </c>
      <c r="AT126" s="25" t="s">
        <v>266</v>
      </c>
      <c r="AU126" s="25" t="s">
        <v>85</v>
      </c>
      <c r="AY126" s="25" t="s">
        <v>264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5" t="s">
        <v>24</v>
      </c>
      <c r="BK126" s="193">
        <f>ROUND(I126*H126,2)</f>
        <v>0</v>
      </c>
      <c r="BL126" s="25" t="s">
        <v>270</v>
      </c>
      <c r="BM126" s="25" t="s">
        <v>2462</v>
      </c>
    </row>
    <row r="127" spans="2:65" s="12" customFormat="1" ht="27">
      <c r="B127" s="194"/>
      <c r="D127" s="195" t="s">
        <v>272</v>
      </c>
      <c r="E127" s="196" t="s">
        <v>5</v>
      </c>
      <c r="F127" s="197" t="s">
        <v>2463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3" customFormat="1">
      <c r="B128" s="202"/>
      <c r="D128" s="195" t="s">
        <v>272</v>
      </c>
      <c r="E128" s="203" t="s">
        <v>5</v>
      </c>
      <c r="F128" s="204" t="s">
        <v>387</v>
      </c>
      <c r="H128" s="205">
        <v>18</v>
      </c>
      <c r="I128" s="206"/>
      <c r="L128" s="202"/>
      <c r="M128" s="207"/>
      <c r="N128" s="208"/>
      <c r="O128" s="208"/>
      <c r="P128" s="208"/>
      <c r="Q128" s="208"/>
      <c r="R128" s="208"/>
      <c r="S128" s="208"/>
      <c r="T128" s="209"/>
      <c r="AT128" s="203" t="s">
        <v>272</v>
      </c>
      <c r="AU128" s="203" t="s">
        <v>85</v>
      </c>
      <c r="AV128" s="13" t="s">
        <v>85</v>
      </c>
      <c r="AW128" s="13" t="s">
        <v>41</v>
      </c>
      <c r="AX128" s="13" t="s">
        <v>24</v>
      </c>
      <c r="AY128" s="203" t="s">
        <v>264</v>
      </c>
    </row>
    <row r="129" spans="2:65" s="1" customFormat="1" ht="16.5" customHeight="1">
      <c r="B129" s="181"/>
      <c r="C129" s="218" t="s">
        <v>331</v>
      </c>
      <c r="D129" s="218" t="s">
        <v>345</v>
      </c>
      <c r="E129" s="219" t="s">
        <v>2464</v>
      </c>
      <c r="F129" s="220" t="s">
        <v>2465</v>
      </c>
      <c r="G129" s="221" t="s">
        <v>341</v>
      </c>
      <c r="H129" s="222">
        <v>9.4499999999999993</v>
      </c>
      <c r="I129" s="223"/>
      <c r="J129" s="224">
        <f>ROUND(I129*H129,2)</f>
        <v>0</v>
      </c>
      <c r="K129" s="220" t="s">
        <v>278</v>
      </c>
      <c r="L129" s="225"/>
      <c r="M129" s="226" t="s">
        <v>5</v>
      </c>
      <c r="N129" s="227" t="s">
        <v>48</v>
      </c>
      <c r="O129" s="43"/>
      <c r="P129" s="191">
        <f>O129*H129</f>
        <v>0</v>
      </c>
      <c r="Q129" s="191">
        <v>6.8999999999999999E-3</v>
      </c>
      <c r="R129" s="191">
        <f>Q129*H129</f>
        <v>6.5204999999999999E-2</v>
      </c>
      <c r="S129" s="191">
        <v>0</v>
      </c>
      <c r="T129" s="192">
        <f>S129*H129</f>
        <v>0</v>
      </c>
      <c r="AR129" s="25" t="s">
        <v>322</v>
      </c>
      <c r="AT129" s="25" t="s">
        <v>345</v>
      </c>
      <c r="AU129" s="25" t="s">
        <v>85</v>
      </c>
      <c r="AY129" s="25" t="s">
        <v>264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5" t="s">
        <v>24</v>
      </c>
      <c r="BK129" s="193">
        <f>ROUND(I129*H129,2)</f>
        <v>0</v>
      </c>
      <c r="BL129" s="25" t="s">
        <v>270</v>
      </c>
      <c r="BM129" s="25" t="s">
        <v>2466</v>
      </c>
    </row>
    <row r="130" spans="2:65" s="12" customFormat="1">
      <c r="B130" s="194"/>
      <c r="D130" s="195" t="s">
        <v>272</v>
      </c>
      <c r="E130" s="196" t="s">
        <v>5</v>
      </c>
      <c r="F130" s="197" t="s">
        <v>1192</v>
      </c>
      <c r="H130" s="196" t="s">
        <v>5</v>
      </c>
      <c r="I130" s="198"/>
      <c r="L130" s="194"/>
      <c r="M130" s="199"/>
      <c r="N130" s="200"/>
      <c r="O130" s="200"/>
      <c r="P130" s="200"/>
      <c r="Q130" s="200"/>
      <c r="R130" s="200"/>
      <c r="S130" s="200"/>
      <c r="T130" s="201"/>
      <c r="AT130" s="196" t="s">
        <v>272</v>
      </c>
      <c r="AU130" s="196" t="s">
        <v>85</v>
      </c>
      <c r="AV130" s="12" t="s">
        <v>24</v>
      </c>
      <c r="AW130" s="12" t="s">
        <v>41</v>
      </c>
      <c r="AX130" s="12" t="s">
        <v>77</v>
      </c>
      <c r="AY130" s="196" t="s">
        <v>264</v>
      </c>
    </row>
    <row r="131" spans="2:65" s="13" customFormat="1">
      <c r="B131" s="202"/>
      <c r="D131" s="195" t="s">
        <v>272</v>
      </c>
      <c r="E131" s="203" t="s">
        <v>5</v>
      </c>
      <c r="F131" s="204" t="s">
        <v>2467</v>
      </c>
      <c r="H131" s="205">
        <v>9.4499999999999993</v>
      </c>
      <c r="I131" s="206"/>
      <c r="L131" s="202"/>
      <c r="M131" s="207"/>
      <c r="N131" s="208"/>
      <c r="O131" s="208"/>
      <c r="P131" s="208"/>
      <c r="Q131" s="208"/>
      <c r="R131" s="208"/>
      <c r="S131" s="208"/>
      <c r="T131" s="209"/>
      <c r="AT131" s="203" t="s">
        <v>272</v>
      </c>
      <c r="AU131" s="203" t="s">
        <v>85</v>
      </c>
      <c r="AV131" s="13" t="s">
        <v>85</v>
      </c>
      <c r="AW131" s="13" t="s">
        <v>41</v>
      </c>
      <c r="AX131" s="13" t="s">
        <v>24</v>
      </c>
      <c r="AY131" s="203" t="s">
        <v>264</v>
      </c>
    </row>
    <row r="132" spans="2:65" s="1" customFormat="1" ht="25.5" customHeight="1">
      <c r="B132" s="181"/>
      <c r="C132" s="182" t="s">
        <v>29</v>
      </c>
      <c r="D132" s="182" t="s">
        <v>266</v>
      </c>
      <c r="E132" s="183" t="s">
        <v>2468</v>
      </c>
      <c r="F132" s="184" t="s">
        <v>2469</v>
      </c>
      <c r="G132" s="185" t="s">
        <v>341</v>
      </c>
      <c r="H132" s="186">
        <v>1</v>
      </c>
      <c r="I132" s="187"/>
      <c r="J132" s="188">
        <f>ROUND(I132*H132,2)</f>
        <v>0</v>
      </c>
      <c r="K132" s="184" t="s">
        <v>278</v>
      </c>
      <c r="L132" s="42"/>
      <c r="M132" s="189" t="s">
        <v>5</v>
      </c>
      <c r="N132" s="190" t="s">
        <v>48</v>
      </c>
      <c r="O132" s="43"/>
      <c r="P132" s="191">
        <f>O132*H132</f>
        <v>0</v>
      </c>
      <c r="Q132" s="191">
        <v>8.7000000000000001E-4</v>
      </c>
      <c r="R132" s="191">
        <f>Q132*H132</f>
        <v>8.7000000000000001E-4</v>
      </c>
      <c r="S132" s="191">
        <v>0</v>
      </c>
      <c r="T132" s="192">
        <f>S132*H132</f>
        <v>0</v>
      </c>
      <c r="AR132" s="25" t="s">
        <v>270</v>
      </c>
      <c r="AT132" s="25" t="s">
        <v>266</v>
      </c>
      <c r="AU132" s="25" t="s">
        <v>85</v>
      </c>
      <c r="AY132" s="25" t="s">
        <v>264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5" t="s">
        <v>24</v>
      </c>
      <c r="BK132" s="193">
        <f>ROUND(I132*H132,2)</f>
        <v>0</v>
      </c>
      <c r="BL132" s="25" t="s">
        <v>270</v>
      </c>
      <c r="BM132" s="25" t="s">
        <v>2470</v>
      </c>
    </row>
    <row r="133" spans="2:65" s="1" customFormat="1" ht="16.5" customHeight="1">
      <c r="B133" s="181"/>
      <c r="C133" s="218" t="s">
        <v>344</v>
      </c>
      <c r="D133" s="218" t="s">
        <v>345</v>
      </c>
      <c r="E133" s="219" t="s">
        <v>2471</v>
      </c>
      <c r="F133" s="220" t="s">
        <v>2472</v>
      </c>
      <c r="G133" s="221" t="s">
        <v>341</v>
      </c>
      <c r="H133" s="222">
        <v>1</v>
      </c>
      <c r="I133" s="223"/>
      <c r="J133" s="224">
        <f>ROUND(I133*H133,2)</f>
        <v>0</v>
      </c>
      <c r="K133" s="220" t="s">
        <v>278</v>
      </c>
      <c r="L133" s="225"/>
      <c r="M133" s="226" t="s">
        <v>5</v>
      </c>
      <c r="N133" s="227" t="s">
        <v>48</v>
      </c>
      <c r="O133" s="43"/>
      <c r="P133" s="191">
        <f>O133*H133</f>
        <v>0</v>
      </c>
      <c r="Q133" s="191">
        <v>1.0999999999999999E-2</v>
      </c>
      <c r="R133" s="191">
        <f>Q133*H133</f>
        <v>1.0999999999999999E-2</v>
      </c>
      <c r="S133" s="191">
        <v>0</v>
      </c>
      <c r="T133" s="192">
        <f>S133*H133</f>
        <v>0</v>
      </c>
      <c r="AR133" s="25" t="s">
        <v>322</v>
      </c>
      <c r="AT133" s="25" t="s">
        <v>345</v>
      </c>
      <c r="AU133" s="25" t="s">
        <v>85</v>
      </c>
      <c r="AY133" s="25" t="s">
        <v>264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5" t="s">
        <v>24</v>
      </c>
      <c r="BK133" s="193">
        <f>ROUND(I133*H133,2)</f>
        <v>0</v>
      </c>
      <c r="BL133" s="25" t="s">
        <v>270</v>
      </c>
      <c r="BM133" s="25" t="s">
        <v>2473</v>
      </c>
    </row>
    <row r="134" spans="2:65" s="1" customFormat="1" ht="38.25" customHeight="1">
      <c r="B134" s="181"/>
      <c r="C134" s="182" t="s">
        <v>349</v>
      </c>
      <c r="D134" s="182" t="s">
        <v>266</v>
      </c>
      <c r="E134" s="183" t="s">
        <v>2474</v>
      </c>
      <c r="F134" s="184" t="s">
        <v>2475</v>
      </c>
      <c r="G134" s="185" t="s">
        <v>269</v>
      </c>
      <c r="H134" s="186">
        <v>1.1739999999999999</v>
      </c>
      <c r="I134" s="187"/>
      <c r="J134" s="188">
        <f>ROUND(I134*H134,2)</f>
        <v>0</v>
      </c>
      <c r="K134" s="184" t="s">
        <v>278</v>
      </c>
      <c r="L134" s="42"/>
      <c r="M134" s="189" t="s">
        <v>5</v>
      </c>
      <c r="N134" s="190" t="s">
        <v>48</v>
      </c>
      <c r="O134" s="43"/>
      <c r="P134" s="191">
        <f>O134*H134</f>
        <v>0</v>
      </c>
      <c r="Q134" s="191">
        <v>2.4775800000000001</v>
      </c>
      <c r="R134" s="191">
        <f>Q134*H134</f>
        <v>2.9086789199999998</v>
      </c>
      <c r="S134" s="191">
        <v>0</v>
      </c>
      <c r="T134" s="192">
        <f>S134*H134</f>
        <v>0</v>
      </c>
      <c r="AR134" s="25" t="s">
        <v>270</v>
      </c>
      <c r="AT134" s="25" t="s">
        <v>266</v>
      </c>
      <c r="AU134" s="25" t="s">
        <v>85</v>
      </c>
      <c r="AY134" s="25" t="s">
        <v>264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5" t="s">
        <v>24</v>
      </c>
      <c r="BK134" s="193">
        <f>ROUND(I134*H134,2)</f>
        <v>0</v>
      </c>
      <c r="BL134" s="25" t="s">
        <v>270</v>
      </c>
      <c r="BM134" s="25" t="s">
        <v>2476</v>
      </c>
    </row>
    <row r="135" spans="2:65" s="1" customFormat="1" ht="40.5">
      <c r="B135" s="42"/>
      <c r="D135" s="195" t="s">
        <v>369</v>
      </c>
      <c r="F135" s="228" t="s">
        <v>2477</v>
      </c>
      <c r="I135" s="229"/>
      <c r="L135" s="42"/>
      <c r="M135" s="230"/>
      <c r="N135" s="43"/>
      <c r="O135" s="43"/>
      <c r="P135" s="43"/>
      <c r="Q135" s="43"/>
      <c r="R135" s="43"/>
      <c r="S135" s="43"/>
      <c r="T135" s="71"/>
      <c r="AT135" s="25" t="s">
        <v>369</v>
      </c>
      <c r="AU135" s="25" t="s">
        <v>85</v>
      </c>
    </row>
    <row r="136" spans="2:65" s="12" customFormat="1">
      <c r="B136" s="194"/>
      <c r="D136" s="195" t="s">
        <v>272</v>
      </c>
      <c r="E136" s="196" t="s">
        <v>5</v>
      </c>
      <c r="F136" s="197" t="s">
        <v>2478</v>
      </c>
      <c r="H136" s="196" t="s">
        <v>5</v>
      </c>
      <c r="I136" s="198"/>
      <c r="L136" s="194"/>
      <c r="M136" s="199"/>
      <c r="N136" s="200"/>
      <c r="O136" s="200"/>
      <c r="P136" s="200"/>
      <c r="Q136" s="200"/>
      <c r="R136" s="200"/>
      <c r="S136" s="200"/>
      <c r="T136" s="201"/>
      <c r="AT136" s="196" t="s">
        <v>272</v>
      </c>
      <c r="AU136" s="196" t="s">
        <v>85</v>
      </c>
      <c r="AV136" s="12" t="s">
        <v>24</v>
      </c>
      <c r="AW136" s="12" t="s">
        <v>41</v>
      </c>
      <c r="AX136" s="12" t="s">
        <v>77</v>
      </c>
      <c r="AY136" s="196" t="s">
        <v>264</v>
      </c>
    </row>
    <row r="137" spans="2:65" s="13" customFormat="1">
      <c r="B137" s="202"/>
      <c r="D137" s="195" t="s">
        <v>272</v>
      </c>
      <c r="E137" s="203" t="s">
        <v>5</v>
      </c>
      <c r="F137" s="204" t="s">
        <v>2479</v>
      </c>
      <c r="H137" s="205">
        <v>0.51500000000000001</v>
      </c>
      <c r="I137" s="206"/>
      <c r="L137" s="202"/>
      <c r="M137" s="207"/>
      <c r="N137" s="208"/>
      <c r="O137" s="208"/>
      <c r="P137" s="208"/>
      <c r="Q137" s="208"/>
      <c r="R137" s="208"/>
      <c r="S137" s="208"/>
      <c r="T137" s="209"/>
      <c r="AT137" s="203" t="s">
        <v>272</v>
      </c>
      <c r="AU137" s="203" t="s">
        <v>85</v>
      </c>
      <c r="AV137" s="13" t="s">
        <v>85</v>
      </c>
      <c r="AW137" s="13" t="s">
        <v>41</v>
      </c>
      <c r="AX137" s="13" t="s">
        <v>77</v>
      </c>
      <c r="AY137" s="203" t="s">
        <v>264</v>
      </c>
    </row>
    <row r="138" spans="2:65" s="12" customFormat="1">
      <c r="B138" s="194"/>
      <c r="D138" s="195" t="s">
        <v>272</v>
      </c>
      <c r="E138" s="196" t="s">
        <v>5</v>
      </c>
      <c r="F138" s="197" t="s">
        <v>2480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3" customFormat="1">
      <c r="B139" s="202"/>
      <c r="D139" s="195" t="s">
        <v>272</v>
      </c>
      <c r="E139" s="203" t="s">
        <v>5</v>
      </c>
      <c r="F139" s="204" t="s">
        <v>2481</v>
      </c>
      <c r="H139" s="205">
        <v>0.65900000000000003</v>
      </c>
      <c r="I139" s="206"/>
      <c r="L139" s="202"/>
      <c r="M139" s="207"/>
      <c r="N139" s="208"/>
      <c r="O139" s="208"/>
      <c r="P139" s="208"/>
      <c r="Q139" s="208"/>
      <c r="R139" s="208"/>
      <c r="S139" s="208"/>
      <c r="T139" s="209"/>
      <c r="AT139" s="203" t="s">
        <v>272</v>
      </c>
      <c r="AU139" s="203" t="s">
        <v>85</v>
      </c>
      <c r="AV139" s="13" t="s">
        <v>85</v>
      </c>
      <c r="AW139" s="13" t="s">
        <v>41</v>
      </c>
      <c r="AX139" s="13" t="s">
        <v>77</v>
      </c>
      <c r="AY139" s="203" t="s">
        <v>264</v>
      </c>
    </row>
    <row r="140" spans="2:65" s="14" customFormat="1">
      <c r="B140" s="210"/>
      <c r="D140" s="195" t="s">
        <v>272</v>
      </c>
      <c r="E140" s="211" t="s">
        <v>5</v>
      </c>
      <c r="F140" s="212" t="s">
        <v>290</v>
      </c>
      <c r="H140" s="213">
        <v>1.1739999999999999</v>
      </c>
      <c r="I140" s="214"/>
      <c r="L140" s="210"/>
      <c r="M140" s="215"/>
      <c r="N140" s="216"/>
      <c r="O140" s="216"/>
      <c r="P140" s="216"/>
      <c r="Q140" s="216"/>
      <c r="R140" s="216"/>
      <c r="S140" s="216"/>
      <c r="T140" s="217"/>
      <c r="AT140" s="211" t="s">
        <v>272</v>
      </c>
      <c r="AU140" s="211" t="s">
        <v>85</v>
      </c>
      <c r="AV140" s="14" t="s">
        <v>270</v>
      </c>
      <c r="AW140" s="14" t="s">
        <v>41</v>
      </c>
      <c r="AX140" s="14" t="s">
        <v>24</v>
      </c>
      <c r="AY140" s="211" t="s">
        <v>264</v>
      </c>
    </row>
    <row r="141" spans="2:65" s="1" customFormat="1" ht="25.5" customHeight="1">
      <c r="B141" s="181"/>
      <c r="C141" s="182" t="s">
        <v>354</v>
      </c>
      <c r="D141" s="182" t="s">
        <v>266</v>
      </c>
      <c r="E141" s="183" t="s">
        <v>2482</v>
      </c>
      <c r="F141" s="184" t="s">
        <v>2483</v>
      </c>
      <c r="G141" s="185" t="s">
        <v>293</v>
      </c>
      <c r="H141" s="186">
        <v>10.882999999999999</v>
      </c>
      <c r="I141" s="187"/>
      <c r="J141" s="188">
        <f>ROUND(I141*H141,2)</f>
        <v>0</v>
      </c>
      <c r="K141" s="184" t="s">
        <v>278</v>
      </c>
      <c r="L141" s="42"/>
      <c r="M141" s="189" t="s">
        <v>5</v>
      </c>
      <c r="N141" s="190" t="s">
        <v>48</v>
      </c>
      <c r="O141" s="43"/>
      <c r="P141" s="191">
        <f>O141*H141</f>
        <v>0</v>
      </c>
      <c r="Q141" s="191">
        <v>4.6499999999999996E-3</v>
      </c>
      <c r="R141" s="191">
        <f>Q141*H141</f>
        <v>5.060594999999999E-2</v>
      </c>
      <c r="S141" s="191">
        <v>0</v>
      </c>
      <c r="T141" s="192">
        <f>S141*H141</f>
        <v>0</v>
      </c>
      <c r="AR141" s="25" t="s">
        <v>270</v>
      </c>
      <c r="AT141" s="25" t="s">
        <v>266</v>
      </c>
      <c r="AU141" s="25" t="s">
        <v>85</v>
      </c>
      <c r="AY141" s="25" t="s">
        <v>264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5" t="s">
        <v>24</v>
      </c>
      <c r="BK141" s="193">
        <f>ROUND(I141*H141,2)</f>
        <v>0</v>
      </c>
      <c r="BL141" s="25" t="s">
        <v>270</v>
      </c>
      <c r="BM141" s="25" t="s">
        <v>2484</v>
      </c>
    </row>
    <row r="142" spans="2:65" s="12" customFormat="1">
      <c r="B142" s="194"/>
      <c r="D142" s="195" t="s">
        <v>272</v>
      </c>
      <c r="E142" s="196" t="s">
        <v>5</v>
      </c>
      <c r="F142" s="197" t="s">
        <v>2485</v>
      </c>
      <c r="H142" s="196" t="s">
        <v>5</v>
      </c>
      <c r="I142" s="198"/>
      <c r="L142" s="194"/>
      <c r="M142" s="199"/>
      <c r="N142" s="200"/>
      <c r="O142" s="200"/>
      <c r="P142" s="200"/>
      <c r="Q142" s="200"/>
      <c r="R142" s="200"/>
      <c r="S142" s="200"/>
      <c r="T142" s="201"/>
      <c r="AT142" s="196" t="s">
        <v>272</v>
      </c>
      <c r="AU142" s="196" t="s">
        <v>85</v>
      </c>
      <c r="AV142" s="12" t="s">
        <v>24</v>
      </c>
      <c r="AW142" s="12" t="s">
        <v>41</v>
      </c>
      <c r="AX142" s="12" t="s">
        <v>77</v>
      </c>
      <c r="AY142" s="196" t="s">
        <v>264</v>
      </c>
    </row>
    <row r="143" spans="2:65" s="13" customFormat="1">
      <c r="B143" s="202"/>
      <c r="D143" s="195" t="s">
        <v>272</v>
      </c>
      <c r="E143" s="203" t="s">
        <v>5</v>
      </c>
      <c r="F143" s="204" t="s">
        <v>2486</v>
      </c>
      <c r="H143" s="205">
        <v>3.1850000000000001</v>
      </c>
      <c r="I143" s="206"/>
      <c r="L143" s="202"/>
      <c r="M143" s="207"/>
      <c r="N143" s="208"/>
      <c r="O143" s="208"/>
      <c r="P143" s="208"/>
      <c r="Q143" s="208"/>
      <c r="R143" s="208"/>
      <c r="S143" s="208"/>
      <c r="T143" s="209"/>
      <c r="AT143" s="203" t="s">
        <v>272</v>
      </c>
      <c r="AU143" s="203" t="s">
        <v>85</v>
      </c>
      <c r="AV143" s="13" t="s">
        <v>85</v>
      </c>
      <c r="AW143" s="13" t="s">
        <v>41</v>
      </c>
      <c r="AX143" s="13" t="s">
        <v>77</v>
      </c>
      <c r="AY143" s="203" t="s">
        <v>264</v>
      </c>
    </row>
    <row r="144" spans="2:65" s="13" customFormat="1">
      <c r="B144" s="202"/>
      <c r="D144" s="195" t="s">
        <v>272</v>
      </c>
      <c r="E144" s="203" t="s">
        <v>5</v>
      </c>
      <c r="F144" s="204" t="s">
        <v>2487</v>
      </c>
      <c r="H144" s="205">
        <v>3.23</v>
      </c>
      <c r="I144" s="206"/>
      <c r="L144" s="202"/>
      <c r="M144" s="207"/>
      <c r="N144" s="208"/>
      <c r="O144" s="208"/>
      <c r="P144" s="208"/>
      <c r="Q144" s="208"/>
      <c r="R144" s="208"/>
      <c r="S144" s="208"/>
      <c r="T144" s="209"/>
      <c r="AT144" s="203" t="s">
        <v>272</v>
      </c>
      <c r="AU144" s="203" t="s">
        <v>85</v>
      </c>
      <c r="AV144" s="13" t="s">
        <v>85</v>
      </c>
      <c r="AW144" s="13" t="s">
        <v>41</v>
      </c>
      <c r="AX144" s="13" t="s">
        <v>77</v>
      </c>
      <c r="AY144" s="203" t="s">
        <v>264</v>
      </c>
    </row>
    <row r="145" spans="2:65" s="12" customFormat="1">
      <c r="B145" s="194"/>
      <c r="D145" s="195" t="s">
        <v>272</v>
      </c>
      <c r="E145" s="196" t="s">
        <v>5</v>
      </c>
      <c r="F145" s="197" t="s">
        <v>298</v>
      </c>
      <c r="H145" s="196" t="s">
        <v>5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6" t="s">
        <v>272</v>
      </c>
      <c r="AU145" s="196" t="s">
        <v>85</v>
      </c>
      <c r="AV145" s="12" t="s">
        <v>24</v>
      </c>
      <c r="AW145" s="12" t="s">
        <v>41</v>
      </c>
      <c r="AX145" s="12" t="s">
        <v>77</v>
      </c>
      <c r="AY145" s="196" t="s">
        <v>264</v>
      </c>
    </row>
    <row r="146" spans="2:65" s="13" customFormat="1">
      <c r="B146" s="202"/>
      <c r="D146" s="195" t="s">
        <v>272</v>
      </c>
      <c r="E146" s="203" t="s">
        <v>5</v>
      </c>
      <c r="F146" s="204" t="s">
        <v>2488</v>
      </c>
      <c r="H146" s="205">
        <v>1.238</v>
      </c>
      <c r="I146" s="206"/>
      <c r="L146" s="202"/>
      <c r="M146" s="207"/>
      <c r="N146" s="208"/>
      <c r="O146" s="208"/>
      <c r="P146" s="208"/>
      <c r="Q146" s="208"/>
      <c r="R146" s="208"/>
      <c r="S146" s="208"/>
      <c r="T146" s="209"/>
      <c r="AT146" s="203" t="s">
        <v>272</v>
      </c>
      <c r="AU146" s="203" t="s">
        <v>85</v>
      </c>
      <c r="AV146" s="13" t="s">
        <v>85</v>
      </c>
      <c r="AW146" s="13" t="s">
        <v>41</v>
      </c>
      <c r="AX146" s="13" t="s">
        <v>77</v>
      </c>
      <c r="AY146" s="203" t="s">
        <v>264</v>
      </c>
    </row>
    <row r="147" spans="2:65" s="13" customFormat="1">
      <c r="B147" s="202"/>
      <c r="D147" s="195" t="s">
        <v>272</v>
      </c>
      <c r="E147" s="203" t="s">
        <v>5</v>
      </c>
      <c r="F147" s="204" t="s">
        <v>2487</v>
      </c>
      <c r="H147" s="205">
        <v>3.23</v>
      </c>
      <c r="I147" s="206"/>
      <c r="L147" s="202"/>
      <c r="M147" s="207"/>
      <c r="N147" s="208"/>
      <c r="O147" s="208"/>
      <c r="P147" s="208"/>
      <c r="Q147" s="208"/>
      <c r="R147" s="208"/>
      <c r="S147" s="208"/>
      <c r="T147" s="209"/>
      <c r="AT147" s="203" t="s">
        <v>272</v>
      </c>
      <c r="AU147" s="203" t="s">
        <v>85</v>
      </c>
      <c r="AV147" s="13" t="s">
        <v>85</v>
      </c>
      <c r="AW147" s="13" t="s">
        <v>41</v>
      </c>
      <c r="AX147" s="13" t="s">
        <v>77</v>
      </c>
      <c r="AY147" s="203" t="s">
        <v>264</v>
      </c>
    </row>
    <row r="148" spans="2:65" s="14" customFormat="1">
      <c r="B148" s="210"/>
      <c r="D148" s="195" t="s">
        <v>272</v>
      </c>
      <c r="E148" s="211" t="s">
        <v>5</v>
      </c>
      <c r="F148" s="212" t="s">
        <v>290</v>
      </c>
      <c r="H148" s="213">
        <v>10.882999999999999</v>
      </c>
      <c r="I148" s="214"/>
      <c r="L148" s="210"/>
      <c r="M148" s="215"/>
      <c r="N148" s="216"/>
      <c r="O148" s="216"/>
      <c r="P148" s="216"/>
      <c r="Q148" s="216"/>
      <c r="R148" s="216"/>
      <c r="S148" s="216"/>
      <c r="T148" s="217"/>
      <c r="AT148" s="211" t="s">
        <v>272</v>
      </c>
      <c r="AU148" s="211" t="s">
        <v>85</v>
      </c>
      <c r="AV148" s="14" t="s">
        <v>270</v>
      </c>
      <c r="AW148" s="14" t="s">
        <v>41</v>
      </c>
      <c r="AX148" s="14" t="s">
        <v>24</v>
      </c>
      <c r="AY148" s="211" t="s">
        <v>264</v>
      </c>
    </row>
    <row r="149" spans="2:65" s="1" customFormat="1" ht="16.5" customHeight="1">
      <c r="B149" s="181"/>
      <c r="C149" s="182" t="s">
        <v>359</v>
      </c>
      <c r="D149" s="182" t="s">
        <v>266</v>
      </c>
      <c r="E149" s="183" t="s">
        <v>2489</v>
      </c>
      <c r="F149" s="184" t="s">
        <v>2490</v>
      </c>
      <c r="G149" s="185" t="s">
        <v>317</v>
      </c>
      <c r="H149" s="186">
        <v>3.6999999999999998E-2</v>
      </c>
      <c r="I149" s="187"/>
      <c r="J149" s="188">
        <f>ROUND(I149*H149,2)</f>
        <v>0</v>
      </c>
      <c r="K149" s="184" t="s">
        <v>278</v>
      </c>
      <c r="L149" s="42"/>
      <c r="M149" s="189" t="s">
        <v>5</v>
      </c>
      <c r="N149" s="190" t="s">
        <v>48</v>
      </c>
      <c r="O149" s="43"/>
      <c r="P149" s="191">
        <f>O149*H149</f>
        <v>0</v>
      </c>
      <c r="Q149" s="191">
        <v>1.04196</v>
      </c>
      <c r="R149" s="191">
        <f>Q149*H149</f>
        <v>3.855252E-2</v>
      </c>
      <c r="S149" s="191">
        <v>0</v>
      </c>
      <c r="T149" s="192">
        <f>S149*H149</f>
        <v>0</v>
      </c>
      <c r="AR149" s="25" t="s">
        <v>270</v>
      </c>
      <c r="AT149" s="25" t="s">
        <v>266</v>
      </c>
      <c r="AU149" s="25" t="s">
        <v>85</v>
      </c>
      <c r="AY149" s="25" t="s">
        <v>264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5" t="s">
        <v>24</v>
      </c>
      <c r="BK149" s="193">
        <f>ROUND(I149*H149,2)</f>
        <v>0</v>
      </c>
      <c r="BL149" s="25" t="s">
        <v>270</v>
      </c>
      <c r="BM149" s="25" t="s">
        <v>2491</v>
      </c>
    </row>
    <row r="150" spans="2:65" s="12" customFormat="1">
      <c r="B150" s="194"/>
      <c r="D150" s="195" t="s">
        <v>272</v>
      </c>
      <c r="E150" s="196" t="s">
        <v>5</v>
      </c>
      <c r="F150" s="197" t="s">
        <v>2492</v>
      </c>
      <c r="H150" s="196" t="s">
        <v>5</v>
      </c>
      <c r="I150" s="198"/>
      <c r="L150" s="194"/>
      <c r="M150" s="199"/>
      <c r="N150" s="200"/>
      <c r="O150" s="200"/>
      <c r="P150" s="200"/>
      <c r="Q150" s="200"/>
      <c r="R150" s="200"/>
      <c r="S150" s="200"/>
      <c r="T150" s="201"/>
      <c r="AT150" s="196" t="s">
        <v>272</v>
      </c>
      <c r="AU150" s="196" t="s">
        <v>85</v>
      </c>
      <c r="AV150" s="12" t="s">
        <v>24</v>
      </c>
      <c r="AW150" s="12" t="s">
        <v>41</v>
      </c>
      <c r="AX150" s="12" t="s">
        <v>77</v>
      </c>
      <c r="AY150" s="196" t="s">
        <v>264</v>
      </c>
    </row>
    <row r="151" spans="2:65" s="12" customFormat="1">
      <c r="B151" s="194"/>
      <c r="D151" s="195" t="s">
        <v>272</v>
      </c>
      <c r="E151" s="196" t="s">
        <v>5</v>
      </c>
      <c r="F151" s="197" t="s">
        <v>319</v>
      </c>
      <c r="H151" s="196" t="s">
        <v>5</v>
      </c>
      <c r="I151" s="198"/>
      <c r="L151" s="194"/>
      <c r="M151" s="199"/>
      <c r="N151" s="200"/>
      <c r="O151" s="200"/>
      <c r="P151" s="200"/>
      <c r="Q151" s="200"/>
      <c r="R151" s="200"/>
      <c r="S151" s="200"/>
      <c r="T151" s="201"/>
      <c r="AT151" s="196" t="s">
        <v>272</v>
      </c>
      <c r="AU151" s="196" t="s">
        <v>85</v>
      </c>
      <c r="AV151" s="12" t="s">
        <v>24</v>
      </c>
      <c r="AW151" s="12" t="s">
        <v>41</v>
      </c>
      <c r="AX151" s="12" t="s">
        <v>77</v>
      </c>
      <c r="AY151" s="196" t="s">
        <v>264</v>
      </c>
    </row>
    <row r="152" spans="2:65" s="13" customFormat="1">
      <c r="B152" s="202"/>
      <c r="D152" s="195" t="s">
        <v>272</v>
      </c>
      <c r="E152" s="203" t="s">
        <v>5</v>
      </c>
      <c r="F152" s="204" t="s">
        <v>2493</v>
      </c>
      <c r="H152" s="205">
        <v>3.6999999999999998E-2</v>
      </c>
      <c r="I152" s="206"/>
      <c r="L152" s="202"/>
      <c r="M152" s="207"/>
      <c r="N152" s="208"/>
      <c r="O152" s="208"/>
      <c r="P152" s="208"/>
      <c r="Q152" s="208"/>
      <c r="R152" s="208"/>
      <c r="S152" s="208"/>
      <c r="T152" s="209"/>
      <c r="AT152" s="203" t="s">
        <v>272</v>
      </c>
      <c r="AU152" s="203" t="s">
        <v>85</v>
      </c>
      <c r="AV152" s="13" t="s">
        <v>85</v>
      </c>
      <c r="AW152" s="13" t="s">
        <v>41</v>
      </c>
      <c r="AX152" s="13" t="s">
        <v>24</v>
      </c>
      <c r="AY152" s="203" t="s">
        <v>264</v>
      </c>
    </row>
    <row r="153" spans="2:65" s="1" customFormat="1" ht="16.5" customHeight="1">
      <c r="B153" s="181"/>
      <c r="C153" s="182" t="s">
        <v>11</v>
      </c>
      <c r="D153" s="182" t="s">
        <v>266</v>
      </c>
      <c r="E153" s="183" t="s">
        <v>2494</v>
      </c>
      <c r="F153" s="184" t="s">
        <v>2495</v>
      </c>
      <c r="G153" s="185" t="s">
        <v>317</v>
      </c>
      <c r="H153" s="186">
        <v>9.8000000000000004E-2</v>
      </c>
      <c r="I153" s="187"/>
      <c r="J153" s="188">
        <f>ROUND(I153*H153,2)</f>
        <v>0</v>
      </c>
      <c r="K153" s="184" t="s">
        <v>278</v>
      </c>
      <c r="L153" s="42"/>
      <c r="M153" s="189" t="s">
        <v>5</v>
      </c>
      <c r="N153" s="190" t="s">
        <v>48</v>
      </c>
      <c r="O153" s="43"/>
      <c r="P153" s="191">
        <f>O153*H153</f>
        <v>0</v>
      </c>
      <c r="Q153" s="191">
        <v>1.0038400000000001</v>
      </c>
      <c r="R153" s="191">
        <f>Q153*H153</f>
        <v>9.8376320000000017E-2</v>
      </c>
      <c r="S153" s="191">
        <v>0</v>
      </c>
      <c r="T153" s="192">
        <f>S153*H153</f>
        <v>0</v>
      </c>
      <c r="AR153" s="25" t="s">
        <v>270</v>
      </c>
      <c r="AT153" s="25" t="s">
        <v>266</v>
      </c>
      <c r="AU153" s="25" t="s">
        <v>85</v>
      </c>
      <c r="AY153" s="25" t="s">
        <v>264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5" t="s">
        <v>24</v>
      </c>
      <c r="BK153" s="193">
        <f>ROUND(I153*H153,2)</f>
        <v>0</v>
      </c>
      <c r="BL153" s="25" t="s">
        <v>270</v>
      </c>
      <c r="BM153" s="25" t="s">
        <v>2496</v>
      </c>
    </row>
    <row r="154" spans="2:65" s="12" customFormat="1">
      <c r="B154" s="194"/>
      <c r="D154" s="195" t="s">
        <v>272</v>
      </c>
      <c r="E154" s="196" t="s">
        <v>5</v>
      </c>
      <c r="F154" s="197" t="s">
        <v>2492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2" customFormat="1">
      <c r="B155" s="194"/>
      <c r="D155" s="195" t="s">
        <v>272</v>
      </c>
      <c r="E155" s="196" t="s">
        <v>5</v>
      </c>
      <c r="F155" s="197" t="s">
        <v>2497</v>
      </c>
      <c r="H155" s="196" t="s">
        <v>5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6" t="s">
        <v>272</v>
      </c>
      <c r="AU155" s="196" t="s">
        <v>85</v>
      </c>
      <c r="AV155" s="12" t="s">
        <v>24</v>
      </c>
      <c r="AW155" s="12" t="s">
        <v>41</v>
      </c>
      <c r="AX155" s="12" t="s">
        <v>77</v>
      </c>
      <c r="AY155" s="196" t="s">
        <v>264</v>
      </c>
    </row>
    <row r="156" spans="2:65" s="12" customFormat="1">
      <c r="B156" s="194"/>
      <c r="D156" s="195" t="s">
        <v>272</v>
      </c>
      <c r="E156" s="196" t="s">
        <v>5</v>
      </c>
      <c r="F156" s="197" t="s">
        <v>2498</v>
      </c>
      <c r="H156" s="196" t="s">
        <v>5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6" t="s">
        <v>272</v>
      </c>
      <c r="AU156" s="196" t="s">
        <v>85</v>
      </c>
      <c r="AV156" s="12" t="s">
        <v>24</v>
      </c>
      <c r="AW156" s="12" t="s">
        <v>41</v>
      </c>
      <c r="AX156" s="12" t="s">
        <v>77</v>
      </c>
      <c r="AY156" s="196" t="s">
        <v>264</v>
      </c>
    </row>
    <row r="157" spans="2:65" s="13" customFormat="1">
      <c r="B157" s="202"/>
      <c r="D157" s="195" t="s">
        <v>272</v>
      </c>
      <c r="E157" s="203" t="s">
        <v>5</v>
      </c>
      <c r="F157" s="204" t="s">
        <v>2499</v>
      </c>
      <c r="H157" s="205">
        <v>9.8000000000000004E-2</v>
      </c>
      <c r="I157" s="206"/>
      <c r="L157" s="202"/>
      <c r="M157" s="207"/>
      <c r="N157" s="208"/>
      <c r="O157" s="208"/>
      <c r="P157" s="208"/>
      <c r="Q157" s="208"/>
      <c r="R157" s="208"/>
      <c r="S157" s="208"/>
      <c r="T157" s="209"/>
      <c r="AT157" s="203" t="s">
        <v>272</v>
      </c>
      <c r="AU157" s="203" t="s">
        <v>85</v>
      </c>
      <c r="AV157" s="13" t="s">
        <v>85</v>
      </c>
      <c r="AW157" s="13" t="s">
        <v>41</v>
      </c>
      <c r="AX157" s="13" t="s">
        <v>24</v>
      </c>
      <c r="AY157" s="203" t="s">
        <v>264</v>
      </c>
    </row>
    <row r="158" spans="2:65" s="1" customFormat="1" ht="38.25" customHeight="1">
      <c r="B158" s="181"/>
      <c r="C158" s="182" t="s">
        <v>372</v>
      </c>
      <c r="D158" s="182" t="s">
        <v>266</v>
      </c>
      <c r="E158" s="183" t="s">
        <v>2500</v>
      </c>
      <c r="F158" s="184" t="s">
        <v>2501</v>
      </c>
      <c r="G158" s="185" t="s">
        <v>341</v>
      </c>
      <c r="H158" s="186">
        <v>3</v>
      </c>
      <c r="I158" s="187"/>
      <c r="J158" s="188">
        <f>ROUND(I158*H158,2)</f>
        <v>0</v>
      </c>
      <c r="K158" s="184" t="s">
        <v>278</v>
      </c>
      <c r="L158" s="42"/>
      <c r="M158" s="189" t="s">
        <v>5</v>
      </c>
      <c r="N158" s="190" t="s">
        <v>48</v>
      </c>
      <c r="O158" s="43"/>
      <c r="P158" s="191">
        <f>O158*H158</f>
        <v>0</v>
      </c>
      <c r="Q158" s="191">
        <v>0.16477</v>
      </c>
      <c r="R158" s="191">
        <f>Q158*H158</f>
        <v>0.49431000000000003</v>
      </c>
      <c r="S158" s="191">
        <v>0</v>
      </c>
      <c r="T158" s="192">
        <f>S158*H158</f>
        <v>0</v>
      </c>
      <c r="AR158" s="25" t="s">
        <v>270</v>
      </c>
      <c r="AT158" s="25" t="s">
        <v>266</v>
      </c>
      <c r="AU158" s="25" t="s">
        <v>85</v>
      </c>
      <c r="AY158" s="25" t="s">
        <v>264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5" t="s">
        <v>24</v>
      </c>
      <c r="BK158" s="193">
        <f>ROUND(I158*H158,2)</f>
        <v>0</v>
      </c>
      <c r="BL158" s="25" t="s">
        <v>270</v>
      </c>
      <c r="BM158" s="25" t="s">
        <v>2502</v>
      </c>
    </row>
    <row r="159" spans="2:65" s="12" customFormat="1">
      <c r="B159" s="194"/>
      <c r="D159" s="195" t="s">
        <v>272</v>
      </c>
      <c r="E159" s="196" t="s">
        <v>5</v>
      </c>
      <c r="F159" s="197" t="s">
        <v>2503</v>
      </c>
      <c r="H159" s="196" t="s">
        <v>5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6" t="s">
        <v>272</v>
      </c>
      <c r="AU159" s="196" t="s">
        <v>85</v>
      </c>
      <c r="AV159" s="12" t="s">
        <v>24</v>
      </c>
      <c r="AW159" s="12" t="s">
        <v>41</v>
      </c>
      <c r="AX159" s="12" t="s">
        <v>77</v>
      </c>
      <c r="AY159" s="196" t="s">
        <v>264</v>
      </c>
    </row>
    <row r="160" spans="2:65" s="13" customFormat="1">
      <c r="B160" s="202"/>
      <c r="D160" s="195" t="s">
        <v>272</v>
      </c>
      <c r="E160" s="203" t="s">
        <v>5</v>
      </c>
      <c r="F160" s="204" t="s">
        <v>24</v>
      </c>
      <c r="H160" s="205">
        <v>1</v>
      </c>
      <c r="I160" s="206"/>
      <c r="L160" s="202"/>
      <c r="M160" s="207"/>
      <c r="N160" s="208"/>
      <c r="O160" s="208"/>
      <c r="P160" s="208"/>
      <c r="Q160" s="208"/>
      <c r="R160" s="208"/>
      <c r="S160" s="208"/>
      <c r="T160" s="209"/>
      <c r="AT160" s="203" t="s">
        <v>272</v>
      </c>
      <c r="AU160" s="203" t="s">
        <v>85</v>
      </c>
      <c r="AV160" s="13" t="s">
        <v>85</v>
      </c>
      <c r="AW160" s="13" t="s">
        <v>41</v>
      </c>
      <c r="AX160" s="13" t="s">
        <v>77</v>
      </c>
      <c r="AY160" s="203" t="s">
        <v>264</v>
      </c>
    </row>
    <row r="161" spans="2:65" s="12" customFormat="1" ht="27">
      <c r="B161" s="194"/>
      <c r="D161" s="195" t="s">
        <v>272</v>
      </c>
      <c r="E161" s="196" t="s">
        <v>5</v>
      </c>
      <c r="F161" s="197" t="s">
        <v>2504</v>
      </c>
      <c r="H161" s="196" t="s">
        <v>5</v>
      </c>
      <c r="I161" s="198"/>
      <c r="L161" s="194"/>
      <c r="M161" s="199"/>
      <c r="N161" s="200"/>
      <c r="O161" s="200"/>
      <c r="P161" s="200"/>
      <c r="Q161" s="200"/>
      <c r="R161" s="200"/>
      <c r="S161" s="200"/>
      <c r="T161" s="201"/>
      <c r="AT161" s="196" t="s">
        <v>272</v>
      </c>
      <c r="AU161" s="196" t="s">
        <v>85</v>
      </c>
      <c r="AV161" s="12" t="s">
        <v>24</v>
      </c>
      <c r="AW161" s="12" t="s">
        <v>41</v>
      </c>
      <c r="AX161" s="12" t="s">
        <v>77</v>
      </c>
      <c r="AY161" s="196" t="s">
        <v>264</v>
      </c>
    </row>
    <row r="162" spans="2:65" s="13" customFormat="1">
      <c r="B162" s="202"/>
      <c r="D162" s="195" t="s">
        <v>272</v>
      </c>
      <c r="E162" s="203" t="s">
        <v>5</v>
      </c>
      <c r="F162" s="204" t="s">
        <v>24</v>
      </c>
      <c r="H162" s="205">
        <v>1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272</v>
      </c>
      <c r="AU162" s="203" t="s">
        <v>85</v>
      </c>
      <c r="AV162" s="13" t="s">
        <v>85</v>
      </c>
      <c r="AW162" s="13" t="s">
        <v>41</v>
      </c>
      <c r="AX162" s="13" t="s">
        <v>77</v>
      </c>
      <c r="AY162" s="203" t="s">
        <v>264</v>
      </c>
    </row>
    <row r="163" spans="2:65" s="12" customFormat="1">
      <c r="B163" s="194"/>
      <c r="D163" s="195" t="s">
        <v>272</v>
      </c>
      <c r="E163" s="196" t="s">
        <v>5</v>
      </c>
      <c r="F163" s="197" t="s">
        <v>2505</v>
      </c>
      <c r="H163" s="196" t="s">
        <v>5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6" t="s">
        <v>272</v>
      </c>
      <c r="AU163" s="196" t="s">
        <v>85</v>
      </c>
      <c r="AV163" s="12" t="s">
        <v>24</v>
      </c>
      <c r="AW163" s="12" t="s">
        <v>41</v>
      </c>
      <c r="AX163" s="12" t="s">
        <v>77</v>
      </c>
      <c r="AY163" s="196" t="s">
        <v>264</v>
      </c>
    </row>
    <row r="164" spans="2:65" s="13" customFormat="1">
      <c r="B164" s="202"/>
      <c r="D164" s="195" t="s">
        <v>272</v>
      </c>
      <c r="E164" s="203" t="s">
        <v>5</v>
      </c>
      <c r="F164" s="204" t="s">
        <v>24</v>
      </c>
      <c r="H164" s="205">
        <v>1</v>
      </c>
      <c r="I164" s="206"/>
      <c r="L164" s="202"/>
      <c r="M164" s="207"/>
      <c r="N164" s="208"/>
      <c r="O164" s="208"/>
      <c r="P164" s="208"/>
      <c r="Q164" s="208"/>
      <c r="R164" s="208"/>
      <c r="S164" s="208"/>
      <c r="T164" s="209"/>
      <c r="AT164" s="203" t="s">
        <v>272</v>
      </c>
      <c r="AU164" s="203" t="s">
        <v>85</v>
      </c>
      <c r="AV164" s="13" t="s">
        <v>85</v>
      </c>
      <c r="AW164" s="13" t="s">
        <v>41</v>
      </c>
      <c r="AX164" s="13" t="s">
        <v>77</v>
      </c>
      <c r="AY164" s="203" t="s">
        <v>264</v>
      </c>
    </row>
    <row r="165" spans="2:65" s="14" customFormat="1">
      <c r="B165" s="210"/>
      <c r="D165" s="195" t="s">
        <v>272</v>
      </c>
      <c r="E165" s="211" t="s">
        <v>5</v>
      </c>
      <c r="F165" s="212" t="s">
        <v>290</v>
      </c>
      <c r="H165" s="213">
        <v>3</v>
      </c>
      <c r="I165" s="214"/>
      <c r="L165" s="210"/>
      <c r="M165" s="215"/>
      <c r="N165" s="216"/>
      <c r="O165" s="216"/>
      <c r="P165" s="216"/>
      <c r="Q165" s="216"/>
      <c r="R165" s="216"/>
      <c r="S165" s="216"/>
      <c r="T165" s="217"/>
      <c r="AT165" s="211" t="s">
        <v>272</v>
      </c>
      <c r="AU165" s="211" t="s">
        <v>85</v>
      </c>
      <c r="AV165" s="14" t="s">
        <v>270</v>
      </c>
      <c r="AW165" s="14" t="s">
        <v>41</v>
      </c>
      <c r="AX165" s="14" t="s">
        <v>24</v>
      </c>
      <c r="AY165" s="211" t="s">
        <v>264</v>
      </c>
    </row>
    <row r="166" spans="2:65" s="1" customFormat="1" ht="25.5" customHeight="1">
      <c r="B166" s="181"/>
      <c r="C166" s="182" t="s">
        <v>379</v>
      </c>
      <c r="D166" s="182" t="s">
        <v>266</v>
      </c>
      <c r="E166" s="183" t="s">
        <v>2506</v>
      </c>
      <c r="F166" s="184" t="s">
        <v>2507</v>
      </c>
      <c r="G166" s="185" t="s">
        <v>341</v>
      </c>
      <c r="H166" s="186">
        <v>1</v>
      </c>
      <c r="I166" s="187"/>
      <c r="J166" s="188">
        <f>ROUND(I166*H166,2)</f>
        <v>0</v>
      </c>
      <c r="K166" s="184" t="s">
        <v>278</v>
      </c>
      <c r="L166" s="42"/>
      <c r="M166" s="189" t="s">
        <v>5</v>
      </c>
      <c r="N166" s="190" t="s">
        <v>48</v>
      </c>
      <c r="O166" s="43"/>
      <c r="P166" s="191">
        <f>O166*H166</f>
        <v>0</v>
      </c>
      <c r="Q166" s="191">
        <v>4.7660000000000001E-2</v>
      </c>
      <c r="R166" s="191">
        <f>Q166*H166</f>
        <v>4.7660000000000001E-2</v>
      </c>
      <c r="S166" s="191">
        <v>0</v>
      </c>
      <c r="T166" s="192">
        <f>S166*H166</f>
        <v>0</v>
      </c>
      <c r="AR166" s="25" t="s">
        <v>270</v>
      </c>
      <c r="AT166" s="25" t="s">
        <v>266</v>
      </c>
      <c r="AU166" s="25" t="s">
        <v>85</v>
      </c>
      <c r="AY166" s="25" t="s">
        <v>264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5" t="s">
        <v>24</v>
      </c>
      <c r="BK166" s="193">
        <f>ROUND(I166*H166,2)</f>
        <v>0</v>
      </c>
      <c r="BL166" s="25" t="s">
        <v>270</v>
      </c>
      <c r="BM166" s="25" t="s">
        <v>2508</v>
      </c>
    </row>
    <row r="167" spans="2:65" s="12" customFormat="1">
      <c r="B167" s="194"/>
      <c r="D167" s="195" t="s">
        <v>272</v>
      </c>
      <c r="E167" s="196" t="s">
        <v>5</v>
      </c>
      <c r="F167" s="197" t="s">
        <v>2503</v>
      </c>
      <c r="H167" s="196" t="s">
        <v>5</v>
      </c>
      <c r="I167" s="198"/>
      <c r="L167" s="194"/>
      <c r="M167" s="199"/>
      <c r="N167" s="200"/>
      <c r="O167" s="200"/>
      <c r="P167" s="200"/>
      <c r="Q167" s="200"/>
      <c r="R167" s="200"/>
      <c r="S167" s="200"/>
      <c r="T167" s="201"/>
      <c r="AT167" s="196" t="s">
        <v>272</v>
      </c>
      <c r="AU167" s="196" t="s">
        <v>85</v>
      </c>
      <c r="AV167" s="12" t="s">
        <v>24</v>
      </c>
      <c r="AW167" s="12" t="s">
        <v>41</v>
      </c>
      <c r="AX167" s="12" t="s">
        <v>77</v>
      </c>
      <c r="AY167" s="196" t="s">
        <v>264</v>
      </c>
    </row>
    <row r="168" spans="2:65" s="13" customFormat="1">
      <c r="B168" s="202"/>
      <c r="D168" s="195" t="s">
        <v>272</v>
      </c>
      <c r="E168" s="203" t="s">
        <v>5</v>
      </c>
      <c r="F168" s="204" t="s">
        <v>2509</v>
      </c>
      <c r="H168" s="205">
        <v>1</v>
      </c>
      <c r="I168" s="206"/>
      <c r="L168" s="202"/>
      <c r="M168" s="207"/>
      <c r="N168" s="208"/>
      <c r="O168" s="208"/>
      <c r="P168" s="208"/>
      <c r="Q168" s="208"/>
      <c r="R168" s="208"/>
      <c r="S168" s="208"/>
      <c r="T168" s="209"/>
      <c r="AT168" s="203" t="s">
        <v>272</v>
      </c>
      <c r="AU168" s="203" t="s">
        <v>85</v>
      </c>
      <c r="AV168" s="13" t="s">
        <v>85</v>
      </c>
      <c r="AW168" s="13" t="s">
        <v>41</v>
      </c>
      <c r="AX168" s="13" t="s">
        <v>24</v>
      </c>
      <c r="AY168" s="203" t="s">
        <v>264</v>
      </c>
    </row>
    <row r="169" spans="2:65" s="1" customFormat="1" ht="25.5" customHeight="1">
      <c r="B169" s="181"/>
      <c r="C169" s="182" t="s">
        <v>387</v>
      </c>
      <c r="D169" s="182" t="s">
        <v>266</v>
      </c>
      <c r="E169" s="183" t="s">
        <v>2510</v>
      </c>
      <c r="F169" s="184" t="s">
        <v>2511</v>
      </c>
      <c r="G169" s="185" t="s">
        <v>341</v>
      </c>
      <c r="H169" s="186">
        <v>2</v>
      </c>
      <c r="I169" s="187"/>
      <c r="J169" s="188">
        <f>ROUND(I169*H169,2)</f>
        <v>0</v>
      </c>
      <c r="K169" s="184" t="s">
        <v>278</v>
      </c>
      <c r="L169" s="42"/>
      <c r="M169" s="189" t="s">
        <v>5</v>
      </c>
      <c r="N169" s="190" t="s">
        <v>48</v>
      </c>
      <c r="O169" s="43"/>
      <c r="P169" s="191">
        <f>O169*H169</f>
        <v>0</v>
      </c>
      <c r="Q169" s="191">
        <v>5.5739999999999998E-2</v>
      </c>
      <c r="R169" s="191">
        <f>Q169*H169</f>
        <v>0.11148</v>
      </c>
      <c r="S169" s="191">
        <v>0</v>
      </c>
      <c r="T169" s="192">
        <f>S169*H169</f>
        <v>0</v>
      </c>
      <c r="AR169" s="25" t="s">
        <v>270</v>
      </c>
      <c r="AT169" s="25" t="s">
        <v>266</v>
      </c>
      <c r="AU169" s="25" t="s">
        <v>85</v>
      </c>
      <c r="AY169" s="25" t="s">
        <v>264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5" t="s">
        <v>24</v>
      </c>
      <c r="BK169" s="193">
        <f>ROUND(I169*H169,2)</f>
        <v>0</v>
      </c>
      <c r="BL169" s="25" t="s">
        <v>270</v>
      </c>
      <c r="BM169" s="25" t="s">
        <v>2512</v>
      </c>
    </row>
    <row r="170" spans="2:65" s="12" customFormat="1" ht="27">
      <c r="B170" s="194"/>
      <c r="D170" s="195" t="s">
        <v>272</v>
      </c>
      <c r="E170" s="196" t="s">
        <v>5</v>
      </c>
      <c r="F170" s="197" t="s">
        <v>2504</v>
      </c>
      <c r="H170" s="196" t="s">
        <v>5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6" t="s">
        <v>272</v>
      </c>
      <c r="AU170" s="196" t="s">
        <v>85</v>
      </c>
      <c r="AV170" s="12" t="s">
        <v>24</v>
      </c>
      <c r="AW170" s="12" t="s">
        <v>41</v>
      </c>
      <c r="AX170" s="12" t="s">
        <v>77</v>
      </c>
      <c r="AY170" s="196" t="s">
        <v>264</v>
      </c>
    </row>
    <row r="171" spans="2:65" s="13" customFormat="1">
      <c r="B171" s="202"/>
      <c r="D171" s="195" t="s">
        <v>272</v>
      </c>
      <c r="E171" s="203" t="s">
        <v>5</v>
      </c>
      <c r="F171" s="204" t="s">
        <v>2513</v>
      </c>
      <c r="H171" s="205">
        <v>1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272</v>
      </c>
      <c r="AU171" s="203" t="s">
        <v>85</v>
      </c>
      <c r="AV171" s="13" t="s">
        <v>85</v>
      </c>
      <c r="AW171" s="13" t="s">
        <v>41</v>
      </c>
      <c r="AX171" s="13" t="s">
        <v>77</v>
      </c>
      <c r="AY171" s="203" t="s">
        <v>264</v>
      </c>
    </row>
    <row r="172" spans="2:65" s="12" customFormat="1">
      <c r="B172" s="194"/>
      <c r="D172" s="195" t="s">
        <v>272</v>
      </c>
      <c r="E172" s="196" t="s">
        <v>5</v>
      </c>
      <c r="F172" s="197" t="s">
        <v>2505</v>
      </c>
      <c r="H172" s="196" t="s">
        <v>5</v>
      </c>
      <c r="I172" s="198"/>
      <c r="L172" s="194"/>
      <c r="M172" s="199"/>
      <c r="N172" s="200"/>
      <c r="O172" s="200"/>
      <c r="P172" s="200"/>
      <c r="Q172" s="200"/>
      <c r="R172" s="200"/>
      <c r="S172" s="200"/>
      <c r="T172" s="201"/>
      <c r="AT172" s="196" t="s">
        <v>272</v>
      </c>
      <c r="AU172" s="196" t="s">
        <v>85</v>
      </c>
      <c r="AV172" s="12" t="s">
        <v>24</v>
      </c>
      <c r="AW172" s="12" t="s">
        <v>41</v>
      </c>
      <c r="AX172" s="12" t="s">
        <v>77</v>
      </c>
      <c r="AY172" s="196" t="s">
        <v>264</v>
      </c>
    </row>
    <row r="173" spans="2:65" s="13" customFormat="1">
      <c r="B173" s="202"/>
      <c r="D173" s="195" t="s">
        <v>272</v>
      </c>
      <c r="E173" s="203" t="s">
        <v>5</v>
      </c>
      <c r="F173" s="204" t="s">
        <v>2513</v>
      </c>
      <c r="H173" s="205">
        <v>1</v>
      </c>
      <c r="I173" s="206"/>
      <c r="L173" s="202"/>
      <c r="M173" s="207"/>
      <c r="N173" s="208"/>
      <c r="O173" s="208"/>
      <c r="P173" s="208"/>
      <c r="Q173" s="208"/>
      <c r="R173" s="208"/>
      <c r="S173" s="208"/>
      <c r="T173" s="209"/>
      <c r="AT173" s="203" t="s">
        <v>272</v>
      </c>
      <c r="AU173" s="203" t="s">
        <v>85</v>
      </c>
      <c r="AV173" s="13" t="s">
        <v>85</v>
      </c>
      <c r="AW173" s="13" t="s">
        <v>41</v>
      </c>
      <c r="AX173" s="13" t="s">
        <v>77</v>
      </c>
      <c r="AY173" s="203" t="s">
        <v>264</v>
      </c>
    </row>
    <row r="174" spans="2:65" s="14" customFormat="1">
      <c r="B174" s="210"/>
      <c r="D174" s="195" t="s">
        <v>272</v>
      </c>
      <c r="E174" s="211" t="s">
        <v>5</v>
      </c>
      <c r="F174" s="212" t="s">
        <v>290</v>
      </c>
      <c r="H174" s="213">
        <v>2</v>
      </c>
      <c r="I174" s="214"/>
      <c r="L174" s="210"/>
      <c r="M174" s="215"/>
      <c r="N174" s="216"/>
      <c r="O174" s="216"/>
      <c r="P174" s="216"/>
      <c r="Q174" s="216"/>
      <c r="R174" s="216"/>
      <c r="S174" s="216"/>
      <c r="T174" s="217"/>
      <c r="AT174" s="211" t="s">
        <v>272</v>
      </c>
      <c r="AU174" s="211" t="s">
        <v>85</v>
      </c>
      <c r="AV174" s="14" t="s">
        <v>270</v>
      </c>
      <c r="AW174" s="14" t="s">
        <v>41</v>
      </c>
      <c r="AX174" s="14" t="s">
        <v>24</v>
      </c>
      <c r="AY174" s="211" t="s">
        <v>264</v>
      </c>
    </row>
    <row r="175" spans="2:65" s="1" customFormat="1" ht="25.5" customHeight="1">
      <c r="B175" s="181"/>
      <c r="C175" s="182" t="s">
        <v>393</v>
      </c>
      <c r="D175" s="182" t="s">
        <v>266</v>
      </c>
      <c r="E175" s="183" t="s">
        <v>2514</v>
      </c>
      <c r="F175" s="184" t="s">
        <v>2515</v>
      </c>
      <c r="G175" s="185" t="s">
        <v>341</v>
      </c>
      <c r="H175" s="186">
        <v>3</v>
      </c>
      <c r="I175" s="187"/>
      <c r="J175" s="188">
        <f>ROUND(I175*H175,2)</f>
        <v>0</v>
      </c>
      <c r="K175" s="184" t="s">
        <v>278</v>
      </c>
      <c r="L175" s="42"/>
      <c r="M175" s="189" t="s">
        <v>5</v>
      </c>
      <c r="N175" s="190" t="s">
        <v>48</v>
      </c>
      <c r="O175" s="43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AR175" s="25" t="s">
        <v>270</v>
      </c>
      <c r="AT175" s="25" t="s">
        <v>266</v>
      </c>
      <c r="AU175" s="25" t="s">
        <v>85</v>
      </c>
      <c r="AY175" s="25" t="s">
        <v>264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5" t="s">
        <v>24</v>
      </c>
      <c r="BK175" s="193">
        <f>ROUND(I175*H175,2)</f>
        <v>0</v>
      </c>
      <c r="BL175" s="25" t="s">
        <v>270</v>
      </c>
      <c r="BM175" s="25" t="s">
        <v>2516</v>
      </c>
    </row>
    <row r="176" spans="2:65" s="1" customFormat="1" ht="38.25" customHeight="1">
      <c r="B176" s="181"/>
      <c r="C176" s="182" t="s">
        <v>400</v>
      </c>
      <c r="D176" s="182" t="s">
        <v>266</v>
      </c>
      <c r="E176" s="183" t="s">
        <v>2517</v>
      </c>
      <c r="F176" s="184" t="s">
        <v>2518</v>
      </c>
      <c r="G176" s="185" t="s">
        <v>341</v>
      </c>
      <c r="H176" s="186">
        <v>3</v>
      </c>
      <c r="I176" s="187"/>
      <c r="J176" s="188">
        <f>ROUND(I176*H176,2)</f>
        <v>0</v>
      </c>
      <c r="K176" s="184" t="s">
        <v>278</v>
      </c>
      <c r="L176" s="42"/>
      <c r="M176" s="189" t="s">
        <v>5</v>
      </c>
      <c r="N176" s="190" t="s">
        <v>48</v>
      </c>
      <c r="O176" s="43"/>
      <c r="P176" s="191">
        <f>O176*H176</f>
        <v>0</v>
      </c>
      <c r="Q176" s="191">
        <v>0.29721999999999998</v>
      </c>
      <c r="R176" s="191">
        <f>Q176*H176</f>
        <v>0.8916599999999999</v>
      </c>
      <c r="S176" s="191">
        <v>0</v>
      </c>
      <c r="T176" s="192">
        <f>S176*H176</f>
        <v>0</v>
      </c>
      <c r="AR176" s="25" t="s">
        <v>270</v>
      </c>
      <c r="AT176" s="25" t="s">
        <v>266</v>
      </c>
      <c r="AU176" s="25" t="s">
        <v>85</v>
      </c>
      <c r="AY176" s="25" t="s">
        <v>264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5" t="s">
        <v>24</v>
      </c>
      <c r="BK176" s="193">
        <f>ROUND(I176*H176,2)</f>
        <v>0</v>
      </c>
      <c r="BL176" s="25" t="s">
        <v>270</v>
      </c>
      <c r="BM176" s="25" t="s">
        <v>2519</v>
      </c>
    </row>
    <row r="177" spans="2:65" s="12" customFormat="1">
      <c r="B177" s="194"/>
      <c r="D177" s="195" t="s">
        <v>272</v>
      </c>
      <c r="E177" s="196" t="s">
        <v>5</v>
      </c>
      <c r="F177" s="197" t="s">
        <v>2503</v>
      </c>
      <c r="H177" s="196" t="s">
        <v>5</v>
      </c>
      <c r="I177" s="198"/>
      <c r="L177" s="194"/>
      <c r="M177" s="199"/>
      <c r="N177" s="200"/>
      <c r="O177" s="200"/>
      <c r="P177" s="200"/>
      <c r="Q177" s="200"/>
      <c r="R177" s="200"/>
      <c r="S177" s="200"/>
      <c r="T177" s="201"/>
      <c r="AT177" s="196" t="s">
        <v>272</v>
      </c>
      <c r="AU177" s="196" t="s">
        <v>85</v>
      </c>
      <c r="AV177" s="12" t="s">
        <v>24</v>
      </c>
      <c r="AW177" s="12" t="s">
        <v>41</v>
      </c>
      <c r="AX177" s="12" t="s">
        <v>77</v>
      </c>
      <c r="AY177" s="196" t="s">
        <v>264</v>
      </c>
    </row>
    <row r="178" spans="2:65" s="13" customFormat="1">
      <c r="B178" s="202"/>
      <c r="D178" s="195" t="s">
        <v>272</v>
      </c>
      <c r="E178" s="203" t="s">
        <v>5</v>
      </c>
      <c r="F178" s="204" t="s">
        <v>24</v>
      </c>
      <c r="H178" s="205">
        <v>1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272</v>
      </c>
      <c r="AU178" s="203" t="s">
        <v>85</v>
      </c>
      <c r="AV178" s="13" t="s">
        <v>85</v>
      </c>
      <c r="AW178" s="13" t="s">
        <v>41</v>
      </c>
      <c r="AX178" s="13" t="s">
        <v>77</v>
      </c>
      <c r="AY178" s="203" t="s">
        <v>264</v>
      </c>
    </row>
    <row r="179" spans="2:65" s="12" customFormat="1" ht="27">
      <c r="B179" s="194"/>
      <c r="D179" s="195" t="s">
        <v>272</v>
      </c>
      <c r="E179" s="196" t="s">
        <v>5</v>
      </c>
      <c r="F179" s="197" t="s">
        <v>2504</v>
      </c>
      <c r="H179" s="196" t="s">
        <v>5</v>
      </c>
      <c r="I179" s="198"/>
      <c r="L179" s="194"/>
      <c r="M179" s="199"/>
      <c r="N179" s="200"/>
      <c r="O179" s="200"/>
      <c r="P179" s="200"/>
      <c r="Q179" s="200"/>
      <c r="R179" s="200"/>
      <c r="S179" s="200"/>
      <c r="T179" s="201"/>
      <c r="AT179" s="196" t="s">
        <v>272</v>
      </c>
      <c r="AU179" s="196" t="s">
        <v>85</v>
      </c>
      <c r="AV179" s="12" t="s">
        <v>24</v>
      </c>
      <c r="AW179" s="12" t="s">
        <v>41</v>
      </c>
      <c r="AX179" s="12" t="s">
        <v>77</v>
      </c>
      <c r="AY179" s="196" t="s">
        <v>264</v>
      </c>
    </row>
    <row r="180" spans="2:65" s="13" customFormat="1">
      <c r="B180" s="202"/>
      <c r="D180" s="195" t="s">
        <v>272</v>
      </c>
      <c r="E180" s="203" t="s">
        <v>5</v>
      </c>
      <c r="F180" s="204" t="s">
        <v>24</v>
      </c>
      <c r="H180" s="205">
        <v>1</v>
      </c>
      <c r="I180" s="206"/>
      <c r="L180" s="202"/>
      <c r="M180" s="207"/>
      <c r="N180" s="208"/>
      <c r="O180" s="208"/>
      <c r="P180" s="208"/>
      <c r="Q180" s="208"/>
      <c r="R180" s="208"/>
      <c r="S180" s="208"/>
      <c r="T180" s="209"/>
      <c r="AT180" s="203" t="s">
        <v>272</v>
      </c>
      <c r="AU180" s="203" t="s">
        <v>85</v>
      </c>
      <c r="AV180" s="13" t="s">
        <v>85</v>
      </c>
      <c r="AW180" s="13" t="s">
        <v>41</v>
      </c>
      <c r="AX180" s="13" t="s">
        <v>77</v>
      </c>
      <c r="AY180" s="203" t="s">
        <v>264</v>
      </c>
    </row>
    <row r="181" spans="2:65" s="12" customFormat="1">
      <c r="B181" s="194"/>
      <c r="D181" s="195" t="s">
        <v>272</v>
      </c>
      <c r="E181" s="196" t="s">
        <v>5</v>
      </c>
      <c r="F181" s="197" t="s">
        <v>2505</v>
      </c>
      <c r="H181" s="196" t="s">
        <v>5</v>
      </c>
      <c r="I181" s="198"/>
      <c r="L181" s="194"/>
      <c r="M181" s="199"/>
      <c r="N181" s="200"/>
      <c r="O181" s="200"/>
      <c r="P181" s="200"/>
      <c r="Q181" s="200"/>
      <c r="R181" s="200"/>
      <c r="S181" s="200"/>
      <c r="T181" s="201"/>
      <c r="AT181" s="196" t="s">
        <v>272</v>
      </c>
      <c r="AU181" s="196" t="s">
        <v>85</v>
      </c>
      <c r="AV181" s="12" t="s">
        <v>24</v>
      </c>
      <c r="AW181" s="12" t="s">
        <v>41</v>
      </c>
      <c r="AX181" s="12" t="s">
        <v>77</v>
      </c>
      <c r="AY181" s="196" t="s">
        <v>264</v>
      </c>
    </row>
    <row r="182" spans="2:65" s="13" customFormat="1">
      <c r="B182" s="202"/>
      <c r="D182" s="195" t="s">
        <v>272</v>
      </c>
      <c r="E182" s="203" t="s">
        <v>5</v>
      </c>
      <c r="F182" s="204" t="s">
        <v>24</v>
      </c>
      <c r="H182" s="205">
        <v>1</v>
      </c>
      <c r="I182" s="206"/>
      <c r="L182" s="202"/>
      <c r="M182" s="207"/>
      <c r="N182" s="208"/>
      <c r="O182" s="208"/>
      <c r="P182" s="208"/>
      <c r="Q182" s="208"/>
      <c r="R182" s="208"/>
      <c r="S182" s="208"/>
      <c r="T182" s="209"/>
      <c r="AT182" s="203" t="s">
        <v>272</v>
      </c>
      <c r="AU182" s="203" t="s">
        <v>85</v>
      </c>
      <c r="AV182" s="13" t="s">
        <v>85</v>
      </c>
      <c r="AW182" s="13" t="s">
        <v>41</v>
      </c>
      <c r="AX182" s="13" t="s">
        <v>77</v>
      </c>
      <c r="AY182" s="203" t="s">
        <v>264</v>
      </c>
    </row>
    <row r="183" spans="2:65" s="14" customFormat="1">
      <c r="B183" s="210"/>
      <c r="D183" s="195" t="s">
        <v>272</v>
      </c>
      <c r="E183" s="211" t="s">
        <v>5</v>
      </c>
      <c r="F183" s="212" t="s">
        <v>290</v>
      </c>
      <c r="H183" s="213">
        <v>3</v>
      </c>
      <c r="I183" s="214"/>
      <c r="L183" s="210"/>
      <c r="M183" s="215"/>
      <c r="N183" s="216"/>
      <c r="O183" s="216"/>
      <c r="P183" s="216"/>
      <c r="Q183" s="216"/>
      <c r="R183" s="216"/>
      <c r="S183" s="216"/>
      <c r="T183" s="217"/>
      <c r="AT183" s="211" t="s">
        <v>272</v>
      </c>
      <c r="AU183" s="211" t="s">
        <v>85</v>
      </c>
      <c r="AV183" s="14" t="s">
        <v>270</v>
      </c>
      <c r="AW183" s="14" t="s">
        <v>41</v>
      </c>
      <c r="AX183" s="14" t="s">
        <v>24</v>
      </c>
      <c r="AY183" s="211" t="s">
        <v>264</v>
      </c>
    </row>
    <row r="184" spans="2:65" s="1" customFormat="1" ht="16.5" customHeight="1">
      <c r="B184" s="181"/>
      <c r="C184" s="218" t="s">
        <v>10</v>
      </c>
      <c r="D184" s="218" t="s">
        <v>345</v>
      </c>
      <c r="E184" s="219" t="s">
        <v>2520</v>
      </c>
      <c r="F184" s="220" t="s">
        <v>2521</v>
      </c>
      <c r="G184" s="221" t="s">
        <v>341</v>
      </c>
      <c r="H184" s="222">
        <v>3</v>
      </c>
      <c r="I184" s="223"/>
      <c r="J184" s="224">
        <f>ROUND(I184*H184,2)</f>
        <v>0</v>
      </c>
      <c r="K184" s="220" t="s">
        <v>278</v>
      </c>
      <c r="L184" s="225"/>
      <c r="M184" s="226" t="s">
        <v>5</v>
      </c>
      <c r="N184" s="227" t="s">
        <v>48</v>
      </c>
      <c r="O184" s="43"/>
      <c r="P184" s="191">
        <f>O184*H184</f>
        <v>0</v>
      </c>
      <c r="Q184" s="191">
        <v>4.5999999999999999E-3</v>
      </c>
      <c r="R184" s="191">
        <f>Q184*H184</f>
        <v>1.38E-2</v>
      </c>
      <c r="S184" s="191">
        <v>0</v>
      </c>
      <c r="T184" s="192">
        <f>S184*H184</f>
        <v>0</v>
      </c>
      <c r="AR184" s="25" t="s">
        <v>322</v>
      </c>
      <c r="AT184" s="25" t="s">
        <v>345</v>
      </c>
      <c r="AU184" s="25" t="s">
        <v>85</v>
      </c>
      <c r="AY184" s="25" t="s">
        <v>264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5" t="s">
        <v>24</v>
      </c>
      <c r="BK184" s="193">
        <f>ROUND(I184*H184,2)</f>
        <v>0</v>
      </c>
      <c r="BL184" s="25" t="s">
        <v>270</v>
      </c>
      <c r="BM184" s="25" t="s">
        <v>2522</v>
      </c>
    </row>
    <row r="185" spans="2:65" s="1" customFormat="1" ht="16.5" customHeight="1">
      <c r="B185" s="181"/>
      <c r="C185" s="218" t="s">
        <v>410</v>
      </c>
      <c r="D185" s="218" t="s">
        <v>345</v>
      </c>
      <c r="E185" s="219" t="s">
        <v>2523</v>
      </c>
      <c r="F185" s="220" t="s">
        <v>2524</v>
      </c>
      <c r="G185" s="221" t="s">
        <v>341</v>
      </c>
      <c r="H185" s="222">
        <v>3</v>
      </c>
      <c r="I185" s="223"/>
      <c r="J185" s="224">
        <f>ROUND(I185*H185,2)</f>
        <v>0</v>
      </c>
      <c r="K185" s="220" t="s">
        <v>278</v>
      </c>
      <c r="L185" s="225"/>
      <c r="M185" s="226" t="s">
        <v>5</v>
      </c>
      <c r="N185" s="227" t="s">
        <v>48</v>
      </c>
      <c r="O185" s="43"/>
      <c r="P185" s="191">
        <f>O185*H185</f>
        <v>0</v>
      </c>
      <c r="Q185" s="191">
        <v>3.8999999999999999E-4</v>
      </c>
      <c r="R185" s="191">
        <f>Q185*H185</f>
        <v>1.17E-3</v>
      </c>
      <c r="S185" s="191">
        <v>0</v>
      </c>
      <c r="T185" s="192">
        <f>S185*H185</f>
        <v>0</v>
      </c>
      <c r="AR185" s="25" t="s">
        <v>322</v>
      </c>
      <c r="AT185" s="25" t="s">
        <v>345</v>
      </c>
      <c r="AU185" s="25" t="s">
        <v>85</v>
      </c>
      <c r="AY185" s="25" t="s">
        <v>264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25" t="s">
        <v>24</v>
      </c>
      <c r="BK185" s="193">
        <f>ROUND(I185*H185,2)</f>
        <v>0</v>
      </c>
      <c r="BL185" s="25" t="s">
        <v>270</v>
      </c>
      <c r="BM185" s="25" t="s">
        <v>2525</v>
      </c>
    </row>
    <row r="186" spans="2:65" s="11" customFormat="1" ht="29.85" customHeight="1">
      <c r="B186" s="168"/>
      <c r="D186" s="169" t="s">
        <v>76</v>
      </c>
      <c r="E186" s="179" t="s">
        <v>377</v>
      </c>
      <c r="F186" s="179" t="s">
        <v>378</v>
      </c>
      <c r="I186" s="171"/>
      <c r="J186" s="180">
        <f>BK186</f>
        <v>0</v>
      </c>
      <c r="L186" s="168"/>
      <c r="M186" s="173"/>
      <c r="N186" s="174"/>
      <c r="O186" s="174"/>
      <c r="P186" s="175">
        <f>P187</f>
        <v>0</v>
      </c>
      <c r="Q186" s="174"/>
      <c r="R186" s="175">
        <f>R187</f>
        <v>0</v>
      </c>
      <c r="S186" s="174"/>
      <c r="T186" s="176">
        <f>T187</f>
        <v>0</v>
      </c>
      <c r="AR186" s="169" t="s">
        <v>24</v>
      </c>
      <c r="AT186" s="177" t="s">
        <v>76</v>
      </c>
      <c r="AU186" s="177" t="s">
        <v>24</v>
      </c>
      <c r="AY186" s="169" t="s">
        <v>264</v>
      </c>
      <c r="BK186" s="178">
        <f>BK187</f>
        <v>0</v>
      </c>
    </row>
    <row r="187" spans="2:65" s="1" customFormat="1" ht="38.25" customHeight="1">
      <c r="B187" s="181"/>
      <c r="C187" s="182" t="s">
        <v>623</v>
      </c>
      <c r="D187" s="182" t="s">
        <v>266</v>
      </c>
      <c r="E187" s="183" t="s">
        <v>2401</v>
      </c>
      <c r="F187" s="184" t="s">
        <v>2402</v>
      </c>
      <c r="G187" s="185" t="s">
        <v>317</v>
      </c>
      <c r="H187" s="186">
        <v>12.612</v>
      </c>
      <c r="I187" s="187"/>
      <c r="J187" s="188">
        <f>ROUND(I187*H187,2)</f>
        <v>0</v>
      </c>
      <c r="K187" s="184" t="s">
        <v>278</v>
      </c>
      <c r="L187" s="42"/>
      <c r="M187" s="189" t="s">
        <v>5</v>
      </c>
      <c r="N187" s="232" t="s">
        <v>48</v>
      </c>
      <c r="O187" s="233"/>
      <c r="P187" s="234">
        <f>O187*H187</f>
        <v>0</v>
      </c>
      <c r="Q187" s="234">
        <v>0</v>
      </c>
      <c r="R187" s="234">
        <f>Q187*H187</f>
        <v>0</v>
      </c>
      <c r="S187" s="234">
        <v>0</v>
      </c>
      <c r="T187" s="235">
        <f>S187*H187</f>
        <v>0</v>
      </c>
      <c r="AR187" s="25" t="s">
        <v>270</v>
      </c>
      <c r="AT187" s="25" t="s">
        <v>266</v>
      </c>
      <c r="AU187" s="25" t="s">
        <v>85</v>
      </c>
      <c r="AY187" s="25" t="s">
        <v>264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5" t="s">
        <v>24</v>
      </c>
      <c r="BK187" s="193">
        <f>ROUND(I187*H187,2)</f>
        <v>0</v>
      </c>
      <c r="BL187" s="25" t="s">
        <v>270</v>
      </c>
      <c r="BM187" s="25" t="s">
        <v>2526</v>
      </c>
    </row>
    <row r="188" spans="2:65" s="1" customFormat="1" ht="6.95" customHeight="1">
      <c r="B188" s="57"/>
      <c r="C188" s="58"/>
      <c r="D188" s="58"/>
      <c r="E188" s="58"/>
      <c r="F188" s="58"/>
      <c r="G188" s="58"/>
      <c r="H188" s="58"/>
      <c r="I188" s="135"/>
      <c r="J188" s="58"/>
      <c r="K188" s="58"/>
      <c r="L188" s="42"/>
    </row>
  </sheetData>
  <autoFilter ref="C86:K187"/>
  <mergeCells count="13">
    <mergeCell ref="E79:H79"/>
    <mergeCell ref="G1:H1"/>
    <mergeCell ref="L2:V2"/>
    <mergeCell ref="E49:H49"/>
    <mergeCell ref="E51:H51"/>
    <mergeCell ref="J55:J56"/>
    <mergeCell ref="E75:H75"/>
    <mergeCell ref="E77:H77"/>
    <mergeCell ref="E7:H7"/>
    <mergeCell ref="E9:H9"/>
    <mergeCell ref="E11:H11"/>
    <mergeCell ref="E26:H26"/>
    <mergeCell ref="E47:H47"/>
  </mergeCells>
  <hyperlinks>
    <hyperlink ref="F1:G1" location="C2" display="1) Krycí list soupisu"/>
    <hyperlink ref="G1:H1" location="C58" display="2) Rekapitulace"/>
    <hyperlink ref="J1" location="C86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11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148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s="1" customFormat="1" ht="15">
      <c r="B8" s="42"/>
      <c r="C8" s="43"/>
      <c r="D8" s="38" t="s">
        <v>227</v>
      </c>
      <c r="E8" s="43"/>
      <c r="F8" s="43"/>
      <c r="G8" s="43"/>
      <c r="H8" s="43"/>
      <c r="I8" s="114"/>
      <c r="J8" s="43"/>
      <c r="K8" s="46"/>
    </row>
    <row r="9" spans="1:70" s="1" customFormat="1" ht="36.950000000000003" customHeight="1">
      <c r="B9" s="42"/>
      <c r="C9" s="43"/>
      <c r="D9" s="43"/>
      <c r="E9" s="382" t="s">
        <v>2527</v>
      </c>
      <c r="F9" s="381"/>
      <c r="G9" s="381"/>
      <c r="H9" s="381"/>
      <c r="I9" s="114"/>
      <c r="J9" s="43"/>
      <c r="K9" s="46"/>
    </row>
    <row r="10" spans="1:70" s="1" customFormat="1">
      <c r="B10" s="42"/>
      <c r="C10" s="43"/>
      <c r="D10" s="43"/>
      <c r="E10" s="43"/>
      <c r="F10" s="43"/>
      <c r="G10" s="43"/>
      <c r="H10" s="43"/>
      <c r="I10" s="114"/>
      <c r="J10" s="43"/>
      <c r="K10" s="46"/>
    </row>
    <row r="11" spans="1:70" s="1" customFormat="1" ht="14.45" customHeight="1">
      <c r="B11" s="42"/>
      <c r="C11" s="43"/>
      <c r="D11" s="38" t="s">
        <v>22</v>
      </c>
      <c r="E11" s="43"/>
      <c r="F11" s="36" t="s">
        <v>149</v>
      </c>
      <c r="G11" s="43"/>
      <c r="H11" s="43"/>
      <c r="I11" s="115" t="s">
        <v>23</v>
      </c>
      <c r="J11" s="36" t="s">
        <v>5</v>
      </c>
      <c r="K11" s="46"/>
    </row>
    <row r="12" spans="1:70" s="1" customFormat="1" ht="14.45" customHeight="1">
      <c r="B12" s="42"/>
      <c r="C12" s="43"/>
      <c r="D12" s="38" t="s">
        <v>25</v>
      </c>
      <c r="E12" s="43"/>
      <c r="F12" s="36" t="s">
        <v>26</v>
      </c>
      <c r="G12" s="43"/>
      <c r="H12" s="43"/>
      <c r="I12" s="115" t="s">
        <v>27</v>
      </c>
      <c r="J12" s="116" t="str">
        <f>'Rekapitulace stavby'!AN8</f>
        <v>1.6.2017</v>
      </c>
      <c r="K12" s="46"/>
    </row>
    <row r="13" spans="1:70" s="1" customFormat="1" ht="10.9" customHeight="1">
      <c r="B13" s="42"/>
      <c r="C13" s="43"/>
      <c r="D13" s="43"/>
      <c r="E13" s="43"/>
      <c r="F13" s="43"/>
      <c r="G13" s="43"/>
      <c r="H13" s="43"/>
      <c r="I13" s="114"/>
      <c r="J13" s="43"/>
      <c r="K13" s="46"/>
    </row>
    <row r="14" spans="1:70" s="1" customFormat="1" ht="14.45" customHeight="1">
      <c r="B14" s="42"/>
      <c r="C14" s="43"/>
      <c r="D14" s="38" t="s">
        <v>31</v>
      </c>
      <c r="E14" s="43"/>
      <c r="F14" s="43"/>
      <c r="G14" s="43"/>
      <c r="H14" s="43"/>
      <c r="I14" s="115" t="s">
        <v>32</v>
      </c>
      <c r="J14" s="36" t="s">
        <v>33</v>
      </c>
      <c r="K14" s="46"/>
    </row>
    <row r="15" spans="1:70" s="1" customFormat="1" ht="18" customHeight="1">
      <c r="B15" s="42"/>
      <c r="C15" s="43"/>
      <c r="D15" s="43"/>
      <c r="E15" s="36" t="s">
        <v>34</v>
      </c>
      <c r="F15" s="43"/>
      <c r="G15" s="43"/>
      <c r="H15" s="43"/>
      <c r="I15" s="115" t="s">
        <v>35</v>
      </c>
      <c r="J15" s="36" t="s">
        <v>5</v>
      </c>
      <c r="K15" s="46"/>
    </row>
    <row r="16" spans="1:70" s="1" customFormat="1" ht="6.95" customHeight="1">
      <c r="B16" s="42"/>
      <c r="C16" s="43"/>
      <c r="D16" s="43"/>
      <c r="E16" s="43"/>
      <c r="F16" s="43"/>
      <c r="G16" s="43"/>
      <c r="H16" s="43"/>
      <c r="I16" s="114"/>
      <c r="J16" s="43"/>
      <c r="K16" s="46"/>
    </row>
    <row r="17" spans="2:11" s="1" customFormat="1" ht="14.45" customHeight="1">
      <c r="B17" s="42"/>
      <c r="C17" s="43"/>
      <c r="D17" s="38" t="s">
        <v>36</v>
      </c>
      <c r="E17" s="43"/>
      <c r="F17" s="43"/>
      <c r="G17" s="43"/>
      <c r="H17" s="43"/>
      <c r="I17" s="115" t="s">
        <v>32</v>
      </c>
      <c r="J17" s="36" t="str">
        <f>IF('Rekapitulace stavby'!AN13="Vyplň údaj","",IF('Rekapitulace stavby'!AN13="","",'Rekapitulace stavby'!AN13))</f>
        <v/>
      </c>
      <c r="K17" s="46"/>
    </row>
    <row r="18" spans="2:11" s="1" customFormat="1" ht="18" customHeight="1">
      <c r="B18" s="42"/>
      <c r="C18" s="43"/>
      <c r="D18" s="43"/>
      <c r="E18" s="36" t="str">
        <f>IF('Rekapitulace stavby'!E14="Vyplň údaj","",IF('Rekapitulace stavby'!E14="","",'Rekapitulace stavby'!E14))</f>
        <v/>
      </c>
      <c r="F18" s="43"/>
      <c r="G18" s="43"/>
      <c r="H18" s="43"/>
      <c r="I18" s="115" t="s">
        <v>35</v>
      </c>
      <c r="J18" s="36" t="str">
        <f>IF('Rekapitulace stavby'!AN14="Vyplň údaj","",IF('Rekapitulace stavby'!AN14="","",'Rekapitulace stavby'!AN14))</f>
        <v/>
      </c>
      <c r="K18" s="46"/>
    </row>
    <row r="19" spans="2:11" s="1" customFormat="1" ht="6.95" customHeight="1">
      <c r="B19" s="42"/>
      <c r="C19" s="43"/>
      <c r="D19" s="43"/>
      <c r="E19" s="43"/>
      <c r="F19" s="43"/>
      <c r="G19" s="43"/>
      <c r="H19" s="43"/>
      <c r="I19" s="114"/>
      <c r="J19" s="43"/>
      <c r="K19" s="46"/>
    </row>
    <row r="20" spans="2:11" s="1" customFormat="1" ht="14.45" customHeight="1">
      <c r="B20" s="42"/>
      <c r="C20" s="43"/>
      <c r="D20" s="38" t="s">
        <v>38</v>
      </c>
      <c r="E20" s="43"/>
      <c r="F20" s="43"/>
      <c r="G20" s="43"/>
      <c r="H20" s="43"/>
      <c r="I20" s="115" t="s">
        <v>32</v>
      </c>
      <c r="J20" s="36" t="s">
        <v>39</v>
      </c>
      <c r="K20" s="46"/>
    </row>
    <row r="21" spans="2:11" s="1" customFormat="1" ht="18" customHeight="1">
      <c r="B21" s="42"/>
      <c r="C21" s="43"/>
      <c r="D21" s="43"/>
      <c r="E21" s="36" t="s">
        <v>40</v>
      </c>
      <c r="F21" s="43"/>
      <c r="G21" s="43"/>
      <c r="H21" s="43"/>
      <c r="I21" s="115" t="s">
        <v>35</v>
      </c>
      <c r="J21" s="36" t="s">
        <v>5</v>
      </c>
      <c r="K21" s="46"/>
    </row>
    <row r="22" spans="2:11" s="1" customFormat="1" ht="6.95" customHeight="1">
      <c r="B22" s="42"/>
      <c r="C22" s="43"/>
      <c r="D22" s="43"/>
      <c r="E22" s="43"/>
      <c r="F22" s="43"/>
      <c r="G22" s="43"/>
      <c r="H22" s="43"/>
      <c r="I22" s="114"/>
      <c r="J22" s="43"/>
      <c r="K22" s="46"/>
    </row>
    <row r="23" spans="2:11" s="1" customFormat="1" ht="14.45" customHeight="1">
      <c r="B23" s="42"/>
      <c r="C23" s="43"/>
      <c r="D23" s="38" t="s">
        <v>42</v>
      </c>
      <c r="E23" s="43"/>
      <c r="F23" s="43"/>
      <c r="G23" s="43"/>
      <c r="H23" s="43"/>
      <c r="I23" s="114"/>
      <c r="J23" s="43"/>
      <c r="K23" s="46"/>
    </row>
    <row r="24" spans="2:11" s="7" customFormat="1" ht="16.5" customHeight="1">
      <c r="B24" s="117"/>
      <c r="C24" s="118"/>
      <c r="D24" s="118"/>
      <c r="E24" s="383" t="s">
        <v>2528</v>
      </c>
      <c r="F24" s="383"/>
      <c r="G24" s="383"/>
      <c r="H24" s="383"/>
      <c r="I24" s="119"/>
      <c r="J24" s="118"/>
      <c r="K24" s="120"/>
    </row>
    <row r="25" spans="2:11" s="1" customFormat="1" ht="6.95" customHeight="1">
      <c r="B25" s="42"/>
      <c r="C25" s="43"/>
      <c r="D25" s="43"/>
      <c r="E25" s="43"/>
      <c r="F25" s="43"/>
      <c r="G25" s="43"/>
      <c r="H25" s="43"/>
      <c r="I25" s="114"/>
      <c r="J25" s="43"/>
      <c r="K25" s="46"/>
    </row>
    <row r="26" spans="2:11" s="1" customFormat="1" ht="6.95" customHeight="1">
      <c r="B26" s="42"/>
      <c r="C26" s="43"/>
      <c r="D26" s="69"/>
      <c r="E26" s="69"/>
      <c r="F26" s="69"/>
      <c r="G26" s="69"/>
      <c r="H26" s="69"/>
      <c r="I26" s="121"/>
      <c r="J26" s="69"/>
      <c r="K26" s="122"/>
    </row>
    <row r="27" spans="2:11" s="1" customFormat="1" ht="25.35" customHeight="1">
      <c r="B27" s="42"/>
      <c r="C27" s="43"/>
      <c r="D27" s="123" t="s">
        <v>43</v>
      </c>
      <c r="E27" s="43"/>
      <c r="F27" s="43"/>
      <c r="G27" s="43"/>
      <c r="H27" s="43"/>
      <c r="I27" s="114"/>
      <c r="J27" s="124">
        <f>ROUND(J84,2)</f>
        <v>0</v>
      </c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14.45" customHeight="1">
      <c r="B29" s="42"/>
      <c r="C29" s="43"/>
      <c r="D29" s="43"/>
      <c r="E29" s="43"/>
      <c r="F29" s="47" t="s">
        <v>45</v>
      </c>
      <c r="G29" s="43"/>
      <c r="H29" s="43"/>
      <c r="I29" s="125" t="s">
        <v>44</v>
      </c>
      <c r="J29" s="47" t="s">
        <v>46</v>
      </c>
      <c r="K29" s="46"/>
    </row>
    <row r="30" spans="2:11" s="1" customFormat="1" ht="14.45" customHeight="1">
      <c r="B30" s="42"/>
      <c r="C30" s="43"/>
      <c r="D30" s="50" t="s">
        <v>47</v>
      </c>
      <c r="E30" s="50" t="s">
        <v>48</v>
      </c>
      <c r="F30" s="126">
        <f>ROUND(SUM(BE84:BE210), 2)</f>
        <v>0</v>
      </c>
      <c r="G30" s="43"/>
      <c r="H30" s="43"/>
      <c r="I30" s="127">
        <v>0.21</v>
      </c>
      <c r="J30" s="126">
        <f>ROUND(ROUND((SUM(BE84:BE210)), 2)*I30, 2)</f>
        <v>0</v>
      </c>
      <c r="K30" s="46"/>
    </row>
    <row r="31" spans="2:11" s="1" customFormat="1" ht="14.45" customHeight="1">
      <c r="B31" s="42"/>
      <c r="C31" s="43"/>
      <c r="D31" s="43"/>
      <c r="E31" s="50" t="s">
        <v>49</v>
      </c>
      <c r="F31" s="126">
        <f>ROUND(SUM(BF84:BF210), 2)</f>
        <v>0</v>
      </c>
      <c r="G31" s="43"/>
      <c r="H31" s="43"/>
      <c r="I31" s="127">
        <v>0.15</v>
      </c>
      <c r="J31" s="126">
        <f>ROUND(ROUND((SUM(BF84:BF210)), 2)*I31, 2)</f>
        <v>0</v>
      </c>
      <c r="K31" s="46"/>
    </row>
    <row r="32" spans="2:11" s="1" customFormat="1" ht="14.45" hidden="1" customHeight="1">
      <c r="B32" s="42"/>
      <c r="C32" s="43"/>
      <c r="D32" s="43"/>
      <c r="E32" s="50" t="s">
        <v>50</v>
      </c>
      <c r="F32" s="126">
        <f>ROUND(SUM(BG84:BG210), 2)</f>
        <v>0</v>
      </c>
      <c r="G32" s="43"/>
      <c r="H32" s="43"/>
      <c r="I32" s="127">
        <v>0.21</v>
      </c>
      <c r="J32" s="126">
        <v>0</v>
      </c>
      <c r="K32" s="46"/>
    </row>
    <row r="33" spans="2:11" s="1" customFormat="1" ht="14.45" hidden="1" customHeight="1">
      <c r="B33" s="42"/>
      <c r="C33" s="43"/>
      <c r="D33" s="43"/>
      <c r="E33" s="50" t="s">
        <v>51</v>
      </c>
      <c r="F33" s="126">
        <f>ROUND(SUM(BH84:BH210), 2)</f>
        <v>0</v>
      </c>
      <c r="G33" s="43"/>
      <c r="H33" s="43"/>
      <c r="I33" s="127">
        <v>0.15</v>
      </c>
      <c r="J33" s="126"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52</v>
      </c>
      <c r="F34" s="126">
        <f>ROUND(SUM(BI84:BI210), 2)</f>
        <v>0</v>
      </c>
      <c r="G34" s="43"/>
      <c r="H34" s="43"/>
      <c r="I34" s="127">
        <v>0</v>
      </c>
      <c r="J34" s="126">
        <v>0</v>
      </c>
      <c r="K34" s="46"/>
    </row>
    <row r="35" spans="2:11" s="1" customFormat="1" ht="6.95" customHeight="1">
      <c r="B35" s="42"/>
      <c r="C35" s="43"/>
      <c r="D35" s="43"/>
      <c r="E35" s="43"/>
      <c r="F35" s="43"/>
      <c r="G35" s="43"/>
      <c r="H35" s="43"/>
      <c r="I35" s="114"/>
      <c r="J35" s="43"/>
      <c r="K35" s="46"/>
    </row>
    <row r="36" spans="2:11" s="1" customFormat="1" ht="25.35" customHeight="1">
      <c r="B36" s="42"/>
      <c r="C36" s="128"/>
      <c r="D36" s="129" t="s">
        <v>53</v>
      </c>
      <c r="E36" s="72"/>
      <c r="F36" s="72"/>
      <c r="G36" s="130" t="s">
        <v>54</v>
      </c>
      <c r="H36" s="131" t="s">
        <v>55</v>
      </c>
      <c r="I36" s="132"/>
      <c r="J36" s="133">
        <f>SUM(J27:J34)</f>
        <v>0</v>
      </c>
      <c r="K36" s="134"/>
    </row>
    <row r="37" spans="2:11" s="1" customFormat="1" ht="14.45" customHeight="1">
      <c r="B37" s="57"/>
      <c r="C37" s="58"/>
      <c r="D37" s="58"/>
      <c r="E37" s="58"/>
      <c r="F37" s="58"/>
      <c r="G37" s="58"/>
      <c r="H37" s="58"/>
      <c r="I37" s="135"/>
      <c r="J37" s="58"/>
      <c r="K37" s="59"/>
    </row>
    <row r="41" spans="2:11" s="1" customFormat="1" ht="6.95" customHeight="1">
      <c r="B41" s="60"/>
      <c r="C41" s="61"/>
      <c r="D41" s="61"/>
      <c r="E41" s="61"/>
      <c r="F41" s="61"/>
      <c r="G41" s="61"/>
      <c r="H41" s="61"/>
      <c r="I41" s="136"/>
      <c r="J41" s="61"/>
      <c r="K41" s="137"/>
    </row>
    <row r="42" spans="2:11" s="1" customFormat="1" ht="36.950000000000003" customHeight="1">
      <c r="B42" s="42"/>
      <c r="C42" s="31" t="s">
        <v>234</v>
      </c>
      <c r="D42" s="43"/>
      <c r="E42" s="43"/>
      <c r="F42" s="43"/>
      <c r="G42" s="43"/>
      <c r="H42" s="43"/>
      <c r="I42" s="114"/>
      <c r="J42" s="43"/>
      <c r="K42" s="46"/>
    </row>
    <row r="43" spans="2:11" s="1" customFormat="1" ht="6.95" customHeight="1">
      <c r="B43" s="42"/>
      <c r="C43" s="43"/>
      <c r="D43" s="43"/>
      <c r="E43" s="43"/>
      <c r="F43" s="43"/>
      <c r="G43" s="43"/>
      <c r="H43" s="43"/>
      <c r="I43" s="114"/>
      <c r="J43" s="43"/>
      <c r="K43" s="46"/>
    </row>
    <row r="44" spans="2:11" s="1" customFormat="1" ht="14.45" customHeight="1">
      <c r="B44" s="42"/>
      <c r="C44" s="38" t="s">
        <v>19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16.5" customHeight="1">
      <c r="B45" s="42"/>
      <c r="C45" s="43"/>
      <c r="D45" s="43"/>
      <c r="E45" s="379" t="str">
        <f>E7</f>
        <v>Tehov - Odkanalizování a čištění vod</v>
      </c>
      <c r="F45" s="380"/>
      <c r="G45" s="380"/>
      <c r="H45" s="380"/>
      <c r="I45" s="114"/>
      <c r="J45" s="43"/>
      <c r="K45" s="46"/>
    </row>
    <row r="46" spans="2:11" s="1" customFormat="1" ht="14.45" customHeight="1">
      <c r="B46" s="42"/>
      <c r="C46" s="38" t="s">
        <v>227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7.25" customHeight="1">
      <c r="B47" s="42"/>
      <c r="C47" s="43"/>
      <c r="D47" s="43"/>
      <c r="E47" s="382" t="str">
        <f>E9</f>
        <v>002 - SO 02 Účelová komunikace</v>
      </c>
      <c r="F47" s="381"/>
      <c r="G47" s="381"/>
      <c r="H47" s="381"/>
      <c r="I47" s="114"/>
      <c r="J47" s="43"/>
      <c r="K47" s="46"/>
    </row>
    <row r="48" spans="2:11" s="1" customFormat="1" ht="6.95" customHeight="1">
      <c r="B48" s="42"/>
      <c r="C48" s="43"/>
      <c r="D48" s="43"/>
      <c r="E48" s="43"/>
      <c r="F48" s="43"/>
      <c r="G48" s="43"/>
      <c r="H48" s="43"/>
      <c r="I48" s="114"/>
      <c r="J48" s="43"/>
      <c r="K48" s="46"/>
    </row>
    <row r="49" spans="2:47" s="1" customFormat="1" ht="18" customHeight="1">
      <c r="B49" s="42"/>
      <c r="C49" s="38" t="s">
        <v>25</v>
      </c>
      <c r="D49" s="43"/>
      <c r="E49" s="43"/>
      <c r="F49" s="36" t="str">
        <f>F12</f>
        <v>Tehov</v>
      </c>
      <c r="G49" s="43"/>
      <c r="H49" s="43"/>
      <c r="I49" s="115" t="s">
        <v>27</v>
      </c>
      <c r="J49" s="116" t="str">
        <f>IF(J12="","",J12)</f>
        <v>1.6.2017</v>
      </c>
      <c r="K49" s="46"/>
    </row>
    <row r="50" spans="2:47" s="1" customFormat="1" ht="6.95" customHeight="1">
      <c r="B50" s="42"/>
      <c r="C50" s="43"/>
      <c r="D50" s="43"/>
      <c r="E50" s="43"/>
      <c r="F50" s="43"/>
      <c r="G50" s="43"/>
      <c r="H50" s="43"/>
      <c r="I50" s="114"/>
      <c r="J50" s="43"/>
      <c r="K50" s="46"/>
    </row>
    <row r="51" spans="2:47" s="1" customFormat="1" ht="15">
      <c r="B51" s="42"/>
      <c r="C51" s="38" t="s">
        <v>31</v>
      </c>
      <c r="D51" s="43"/>
      <c r="E51" s="43"/>
      <c r="F51" s="36" t="str">
        <f>E15</f>
        <v>Obec Tehov</v>
      </c>
      <c r="G51" s="43"/>
      <c r="H51" s="43"/>
      <c r="I51" s="115" t="s">
        <v>38</v>
      </c>
      <c r="J51" s="383" t="str">
        <f>E21</f>
        <v>Ing. Pavel Douša</v>
      </c>
      <c r="K51" s="46"/>
    </row>
    <row r="52" spans="2:47" s="1" customFormat="1" ht="14.45" customHeight="1">
      <c r="B52" s="42"/>
      <c r="C52" s="38" t="s">
        <v>36</v>
      </c>
      <c r="D52" s="43"/>
      <c r="E52" s="43"/>
      <c r="F52" s="36" t="str">
        <f>IF(E18="","",E18)</f>
        <v/>
      </c>
      <c r="G52" s="43"/>
      <c r="H52" s="43"/>
      <c r="I52" s="114"/>
      <c r="J52" s="384"/>
      <c r="K52" s="46"/>
    </row>
    <row r="53" spans="2:47" s="1" customFormat="1" ht="10.35" customHeight="1">
      <c r="B53" s="42"/>
      <c r="C53" s="43"/>
      <c r="D53" s="43"/>
      <c r="E53" s="43"/>
      <c r="F53" s="43"/>
      <c r="G53" s="43"/>
      <c r="H53" s="43"/>
      <c r="I53" s="114"/>
      <c r="J53" s="43"/>
      <c r="K53" s="46"/>
    </row>
    <row r="54" spans="2:47" s="1" customFormat="1" ht="29.25" customHeight="1">
      <c r="B54" s="42"/>
      <c r="C54" s="138" t="s">
        <v>235</v>
      </c>
      <c r="D54" s="128"/>
      <c r="E54" s="128"/>
      <c r="F54" s="128"/>
      <c r="G54" s="128"/>
      <c r="H54" s="128"/>
      <c r="I54" s="139"/>
      <c r="J54" s="140" t="s">
        <v>236</v>
      </c>
      <c r="K54" s="141"/>
    </row>
    <row r="55" spans="2:47" s="1" customFormat="1" ht="10.35" customHeight="1">
      <c r="B55" s="42"/>
      <c r="C55" s="43"/>
      <c r="D55" s="43"/>
      <c r="E55" s="43"/>
      <c r="F55" s="43"/>
      <c r="G55" s="43"/>
      <c r="H55" s="43"/>
      <c r="I55" s="114"/>
      <c r="J55" s="43"/>
      <c r="K55" s="46"/>
    </row>
    <row r="56" spans="2:47" s="1" customFormat="1" ht="29.25" customHeight="1">
      <c r="B56" s="42"/>
      <c r="C56" s="142" t="s">
        <v>237</v>
      </c>
      <c r="D56" s="43"/>
      <c r="E56" s="43"/>
      <c r="F56" s="43"/>
      <c r="G56" s="43"/>
      <c r="H56" s="43"/>
      <c r="I56" s="114"/>
      <c r="J56" s="124">
        <f>J84</f>
        <v>0</v>
      </c>
      <c r="K56" s="46"/>
      <c r="AU56" s="25" t="s">
        <v>238</v>
      </c>
    </row>
    <row r="57" spans="2:47" s="8" customFormat="1" ht="24.95" customHeight="1">
      <c r="B57" s="143"/>
      <c r="C57" s="144"/>
      <c r="D57" s="145" t="s">
        <v>239</v>
      </c>
      <c r="E57" s="146"/>
      <c r="F57" s="146"/>
      <c r="G57" s="146"/>
      <c r="H57" s="146"/>
      <c r="I57" s="147"/>
      <c r="J57" s="148">
        <f>J85</f>
        <v>0</v>
      </c>
      <c r="K57" s="149"/>
    </row>
    <row r="58" spans="2:47" s="9" customFormat="1" ht="19.899999999999999" customHeight="1">
      <c r="B58" s="150"/>
      <c r="C58" s="151"/>
      <c r="D58" s="152" t="s">
        <v>1552</v>
      </c>
      <c r="E58" s="153"/>
      <c r="F58" s="153"/>
      <c r="G58" s="153"/>
      <c r="H58" s="153"/>
      <c r="I58" s="154"/>
      <c r="J58" s="155">
        <f>J86</f>
        <v>0</v>
      </c>
      <c r="K58" s="156"/>
    </row>
    <row r="59" spans="2:47" s="9" customFormat="1" ht="19.899999999999999" customHeight="1">
      <c r="B59" s="150"/>
      <c r="C59" s="151"/>
      <c r="D59" s="152" t="s">
        <v>240</v>
      </c>
      <c r="E59" s="153"/>
      <c r="F59" s="153"/>
      <c r="G59" s="153"/>
      <c r="H59" s="153"/>
      <c r="I59" s="154"/>
      <c r="J59" s="155">
        <f>J148</f>
        <v>0</v>
      </c>
      <c r="K59" s="156"/>
    </row>
    <row r="60" spans="2:47" s="9" customFormat="1" ht="19.899999999999999" customHeight="1">
      <c r="B60" s="150"/>
      <c r="C60" s="151"/>
      <c r="D60" s="152" t="s">
        <v>2017</v>
      </c>
      <c r="E60" s="153"/>
      <c r="F60" s="153"/>
      <c r="G60" s="153"/>
      <c r="H60" s="153"/>
      <c r="I60" s="154"/>
      <c r="J60" s="155">
        <f>J153</f>
        <v>0</v>
      </c>
      <c r="K60" s="156"/>
    </row>
    <row r="61" spans="2:47" s="9" customFormat="1" ht="19.899999999999999" customHeight="1">
      <c r="B61" s="150"/>
      <c r="C61" s="151"/>
      <c r="D61" s="152" t="s">
        <v>243</v>
      </c>
      <c r="E61" s="153"/>
      <c r="F61" s="153"/>
      <c r="G61" s="153"/>
      <c r="H61" s="153"/>
      <c r="I61" s="154"/>
      <c r="J61" s="155">
        <f>J190</f>
        <v>0</v>
      </c>
      <c r="K61" s="156"/>
    </row>
    <row r="62" spans="2:47" s="9" customFormat="1" ht="19.899999999999999" customHeight="1">
      <c r="B62" s="150"/>
      <c r="C62" s="151"/>
      <c r="D62" s="152" t="s">
        <v>245</v>
      </c>
      <c r="E62" s="153"/>
      <c r="F62" s="153"/>
      <c r="G62" s="153"/>
      <c r="H62" s="153"/>
      <c r="I62" s="154"/>
      <c r="J62" s="155">
        <f>J194</f>
        <v>0</v>
      </c>
      <c r="K62" s="156"/>
    </row>
    <row r="63" spans="2:47" s="8" customFormat="1" ht="24.95" customHeight="1">
      <c r="B63" s="143"/>
      <c r="C63" s="144"/>
      <c r="D63" s="145" t="s">
        <v>2066</v>
      </c>
      <c r="E63" s="146"/>
      <c r="F63" s="146"/>
      <c r="G63" s="146"/>
      <c r="H63" s="146"/>
      <c r="I63" s="147"/>
      <c r="J63" s="148">
        <f>J196</f>
        <v>0</v>
      </c>
      <c r="K63" s="149"/>
    </row>
    <row r="64" spans="2:47" s="9" customFormat="1" ht="19.899999999999999" customHeight="1">
      <c r="B64" s="150"/>
      <c r="C64" s="151"/>
      <c r="D64" s="152" t="s">
        <v>2067</v>
      </c>
      <c r="E64" s="153"/>
      <c r="F64" s="153"/>
      <c r="G64" s="153"/>
      <c r="H64" s="153"/>
      <c r="I64" s="154"/>
      <c r="J64" s="155">
        <f>J197</f>
        <v>0</v>
      </c>
      <c r="K64" s="156"/>
    </row>
    <row r="65" spans="2:12" s="1" customFormat="1" ht="21.75" customHeight="1">
      <c r="B65" s="42"/>
      <c r="C65" s="43"/>
      <c r="D65" s="43"/>
      <c r="E65" s="43"/>
      <c r="F65" s="43"/>
      <c r="G65" s="43"/>
      <c r="H65" s="43"/>
      <c r="I65" s="114"/>
      <c r="J65" s="43"/>
      <c r="K65" s="46"/>
    </row>
    <row r="66" spans="2:12" s="1" customFormat="1" ht="6.95" customHeight="1">
      <c r="B66" s="57"/>
      <c r="C66" s="58"/>
      <c r="D66" s="58"/>
      <c r="E66" s="58"/>
      <c r="F66" s="58"/>
      <c r="G66" s="58"/>
      <c r="H66" s="58"/>
      <c r="I66" s="135"/>
      <c r="J66" s="58"/>
      <c r="K66" s="59"/>
    </row>
    <row r="70" spans="2:12" s="1" customFormat="1" ht="6.95" customHeight="1">
      <c r="B70" s="60"/>
      <c r="C70" s="61"/>
      <c r="D70" s="61"/>
      <c r="E70" s="61"/>
      <c r="F70" s="61"/>
      <c r="G70" s="61"/>
      <c r="H70" s="61"/>
      <c r="I70" s="136"/>
      <c r="J70" s="61"/>
      <c r="K70" s="61"/>
      <c r="L70" s="42"/>
    </row>
    <row r="71" spans="2:12" s="1" customFormat="1" ht="36.950000000000003" customHeight="1">
      <c r="B71" s="42"/>
      <c r="C71" s="62" t="s">
        <v>248</v>
      </c>
      <c r="L71" s="42"/>
    </row>
    <row r="72" spans="2:12" s="1" customFormat="1" ht="6.95" customHeight="1">
      <c r="B72" s="42"/>
      <c r="L72" s="42"/>
    </row>
    <row r="73" spans="2:12" s="1" customFormat="1" ht="14.45" customHeight="1">
      <c r="B73" s="42"/>
      <c r="C73" s="64" t="s">
        <v>19</v>
      </c>
      <c r="L73" s="42"/>
    </row>
    <row r="74" spans="2:12" s="1" customFormat="1" ht="16.5" customHeight="1">
      <c r="B74" s="42"/>
      <c r="E74" s="374" t="str">
        <f>E7</f>
        <v>Tehov - Odkanalizování a čištění vod</v>
      </c>
      <c r="F74" s="375"/>
      <c r="G74" s="375"/>
      <c r="H74" s="375"/>
      <c r="L74" s="42"/>
    </row>
    <row r="75" spans="2:12" s="1" customFormat="1" ht="14.45" customHeight="1">
      <c r="B75" s="42"/>
      <c r="C75" s="64" t="s">
        <v>227</v>
      </c>
      <c r="L75" s="42"/>
    </row>
    <row r="76" spans="2:12" s="1" customFormat="1" ht="17.25" customHeight="1">
      <c r="B76" s="42"/>
      <c r="E76" s="349" t="str">
        <f>E9</f>
        <v>002 - SO 02 Účelová komunikace</v>
      </c>
      <c r="F76" s="377"/>
      <c r="G76" s="377"/>
      <c r="H76" s="377"/>
      <c r="L76" s="42"/>
    </row>
    <row r="77" spans="2:12" s="1" customFormat="1" ht="6.95" customHeight="1">
      <c r="B77" s="42"/>
      <c r="L77" s="42"/>
    </row>
    <row r="78" spans="2:12" s="1" customFormat="1" ht="18" customHeight="1">
      <c r="B78" s="42"/>
      <c r="C78" s="64" t="s">
        <v>25</v>
      </c>
      <c r="F78" s="157" t="str">
        <f>F12</f>
        <v>Tehov</v>
      </c>
      <c r="I78" s="158" t="s">
        <v>27</v>
      </c>
      <c r="J78" s="68" t="str">
        <f>IF(J12="","",J12)</f>
        <v>1.6.2017</v>
      </c>
      <c r="L78" s="42"/>
    </row>
    <row r="79" spans="2:12" s="1" customFormat="1" ht="6.95" customHeight="1">
      <c r="B79" s="42"/>
      <c r="L79" s="42"/>
    </row>
    <row r="80" spans="2:12" s="1" customFormat="1" ht="15">
      <c r="B80" s="42"/>
      <c r="C80" s="64" t="s">
        <v>31</v>
      </c>
      <c r="F80" s="157" t="str">
        <f>E15</f>
        <v>Obec Tehov</v>
      </c>
      <c r="I80" s="158" t="s">
        <v>38</v>
      </c>
      <c r="J80" s="157" t="str">
        <f>E21</f>
        <v>Ing. Pavel Douša</v>
      </c>
      <c r="L80" s="42"/>
    </row>
    <row r="81" spans="2:65" s="1" customFormat="1" ht="14.45" customHeight="1">
      <c r="B81" s="42"/>
      <c r="C81" s="64" t="s">
        <v>36</v>
      </c>
      <c r="F81" s="157" t="str">
        <f>IF(E18="","",E18)</f>
        <v/>
      </c>
      <c r="L81" s="42"/>
    </row>
    <row r="82" spans="2:65" s="1" customFormat="1" ht="10.35" customHeight="1">
      <c r="B82" s="42"/>
      <c r="L82" s="42"/>
    </row>
    <row r="83" spans="2:65" s="10" customFormat="1" ht="29.25" customHeight="1">
      <c r="B83" s="159"/>
      <c r="C83" s="160" t="s">
        <v>249</v>
      </c>
      <c r="D83" s="161" t="s">
        <v>62</v>
      </c>
      <c r="E83" s="161" t="s">
        <v>58</v>
      </c>
      <c r="F83" s="161" t="s">
        <v>250</v>
      </c>
      <c r="G83" s="161" t="s">
        <v>251</v>
      </c>
      <c r="H83" s="161" t="s">
        <v>252</v>
      </c>
      <c r="I83" s="162" t="s">
        <v>253</v>
      </c>
      <c r="J83" s="161" t="s">
        <v>236</v>
      </c>
      <c r="K83" s="163" t="s">
        <v>254</v>
      </c>
      <c r="L83" s="159"/>
      <c r="M83" s="74" t="s">
        <v>255</v>
      </c>
      <c r="N83" s="75" t="s">
        <v>47</v>
      </c>
      <c r="O83" s="75" t="s">
        <v>256</v>
      </c>
      <c r="P83" s="75" t="s">
        <v>257</v>
      </c>
      <c r="Q83" s="75" t="s">
        <v>258</v>
      </c>
      <c r="R83" s="75" t="s">
        <v>259</v>
      </c>
      <c r="S83" s="75" t="s">
        <v>260</v>
      </c>
      <c r="T83" s="76" t="s">
        <v>261</v>
      </c>
    </row>
    <row r="84" spans="2:65" s="1" customFormat="1" ht="29.25" customHeight="1">
      <c r="B84" s="42"/>
      <c r="C84" s="78" t="s">
        <v>237</v>
      </c>
      <c r="J84" s="164">
        <f>BK84</f>
        <v>0</v>
      </c>
      <c r="L84" s="42"/>
      <c r="M84" s="77"/>
      <c r="N84" s="69"/>
      <c r="O84" s="69"/>
      <c r="P84" s="165">
        <f>P85+P196</f>
        <v>0</v>
      </c>
      <c r="Q84" s="69"/>
      <c r="R84" s="165">
        <f>R85+R196</f>
        <v>128.16255799999999</v>
      </c>
      <c r="S84" s="69"/>
      <c r="T84" s="166">
        <f>T85+T196</f>
        <v>0</v>
      </c>
      <c r="AT84" s="25" t="s">
        <v>76</v>
      </c>
      <c r="AU84" s="25" t="s">
        <v>238</v>
      </c>
      <c r="BK84" s="167">
        <f>BK85+BK196</f>
        <v>0</v>
      </c>
    </row>
    <row r="85" spans="2:65" s="11" customFormat="1" ht="37.35" customHeight="1">
      <c r="B85" s="168"/>
      <c r="D85" s="169" t="s">
        <v>76</v>
      </c>
      <c r="E85" s="170" t="s">
        <v>262</v>
      </c>
      <c r="F85" s="170" t="s">
        <v>263</v>
      </c>
      <c r="I85" s="171"/>
      <c r="J85" s="172">
        <f>BK85</f>
        <v>0</v>
      </c>
      <c r="L85" s="168"/>
      <c r="M85" s="173"/>
      <c r="N85" s="174"/>
      <c r="O85" s="174"/>
      <c r="P85" s="175">
        <f>P86+P148+P153+P190+P194</f>
        <v>0</v>
      </c>
      <c r="Q85" s="174"/>
      <c r="R85" s="175">
        <f>R86+R148+R153+R190+R194</f>
        <v>128.16255799999999</v>
      </c>
      <c r="S85" s="174"/>
      <c r="T85" s="176">
        <f>T86+T148+T153+T190+T194</f>
        <v>0</v>
      </c>
      <c r="AR85" s="169" t="s">
        <v>24</v>
      </c>
      <c r="AT85" s="177" t="s">
        <v>76</v>
      </c>
      <c r="AU85" s="177" t="s">
        <v>77</v>
      </c>
      <c r="AY85" s="169" t="s">
        <v>264</v>
      </c>
      <c r="BK85" s="178">
        <f>BK86+BK148+BK153+BK190+BK194</f>
        <v>0</v>
      </c>
    </row>
    <row r="86" spans="2:65" s="11" customFormat="1" ht="19.899999999999999" customHeight="1">
      <c r="B86" s="168"/>
      <c r="D86" s="169" t="s">
        <v>76</v>
      </c>
      <c r="E86" s="179" t="s">
        <v>24</v>
      </c>
      <c r="F86" s="179" t="s">
        <v>1558</v>
      </c>
      <c r="I86" s="171"/>
      <c r="J86" s="180">
        <f>BK86</f>
        <v>0</v>
      </c>
      <c r="L86" s="168"/>
      <c r="M86" s="173"/>
      <c r="N86" s="174"/>
      <c r="O86" s="174"/>
      <c r="P86" s="175">
        <f>SUM(P87:P147)</f>
        <v>0</v>
      </c>
      <c r="Q86" s="174"/>
      <c r="R86" s="175">
        <f>SUM(R87:R147)</f>
        <v>0</v>
      </c>
      <c r="S86" s="174"/>
      <c r="T86" s="176">
        <f>SUM(T87:T147)</f>
        <v>0</v>
      </c>
      <c r="AR86" s="169" t="s">
        <v>24</v>
      </c>
      <c r="AT86" s="177" t="s">
        <v>76</v>
      </c>
      <c r="AU86" s="177" t="s">
        <v>24</v>
      </c>
      <c r="AY86" s="169" t="s">
        <v>264</v>
      </c>
      <c r="BK86" s="178">
        <f>SUM(BK87:BK147)</f>
        <v>0</v>
      </c>
    </row>
    <row r="87" spans="2:65" s="1" customFormat="1" ht="25.5" customHeight="1">
      <c r="B87" s="181"/>
      <c r="C87" s="182" t="s">
        <v>24</v>
      </c>
      <c r="D87" s="182" t="s">
        <v>266</v>
      </c>
      <c r="E87" s="183" t="s">
        <v>2529</v>
      </c>
      <c r="F87" s="184" t="s">
        <v>2530</v>
      </c>
      <c r="G87" s="185" t="s">
        <v>269</v>
      </c>
      <c r="H87" s="186">
        <v>9.5210000000000008</v>
      </c>
      <c r="I87" s="187"/>
      <c r="J87" s="188">
        <f>ROUND(I87*H87,2)</f>
        <v>0</v>
      </c>
      <c r="K87" s="184" t="s">
        <v>278</v>
      </c>
      <c r="L87" s="42"/>
      <c r="M87" s="189" t="s">
        <v>5</v>
      </c>
      <c r="N87" s="190" t="s">
        <v>48</v>
      </c>
      <c r="O87" s="43"/>
      <c r="P87" s="191">
        <f>O87*H87</f>
        <v>0</v>
      </c>
      <c r="Q87" s="191">
        <v>0</v>
      </c>
      <c r="R87" s="191">
        <f>Q87*H87</f>
        <v>0</v>
      </c>
      <c r="S87" s="191">
        <v>0</v>
      </c>
      <c r="T87" s="192">
        <f>S87*H87</f>
        <v>0</v>
      </c>
      <c r="AR87" s="25" t="s">
        <v>270</v>
      </c>
      <c r="AT87" s="25" t="s">
        <v>266</v>
      </c>
      <c r="AU87" s="25" t="s">
        <v>85</v>
      </c>
      <c r="AY87" s="25" t="s">
        <v>264</v>
      </c>
      <c r="BE87" s="193">
        <f>IF(N87="základní",J87,0)</f>
        <v>0</v>
      </c>
      <c r="BF87" s="193">
        <f>IF(N87="snížená",J87,0)</f>
        <v>0</v>
      </c>
      <c r="BG87" s="193">
        <f>IF(N87="zákl. přenesená",J87,0)</f>
        <v>0</v>
      </c>
      <c r="BH87" s="193">
        <f>IF(N87="sníž. přenesená",J87,0)</f>
        <v>0</v>
      </c>
      <c r="BI87" s="193">
        <f>IF(N87="nulová",J87,0)</f>
        <v>0</v>
      </c>
      <c r="BJ87" s="25" t="s">
        <v>24</v>
      </c>
      <c r="BK87" s="193">
        <f>ROUND(I87*H87,2)</f>
        <v>0</v>
      </c>
      <c r="BL87" s="25" t="s">
        <v>270</v>
      </c>
      <c r="BM87" s="25" t="s">
        <v>2531</v>
      </c>
    </row>
    <row r="88" spans="2:65" s="12" customFormat="1">
      <c r="B88" s="194"/>
      <c r="D88" s="195" t="s">
        <v>272</v>
      </c>
      <c r="E88" s="196" t="s">
        <v>5</v>
      </c>
      <c r="F88" s="197" t="s">
        <v>2532</v>
      </c>
      <c r="H88" s="196" t="s">
        <v>5</v>
      </c>
      <c r="I88" s="198"/>
      <c r="L88" s="194"/>
      <c r="M88" s="199"/>
      <c r="N88" s="200"/>
      <c r="O88" s="200"/>
      <c r="P88" s="200"/>
      <c r="Q88" s="200"/>
      <c r="R88" s="200"/>
      <c r="S88" s="200"/>
      <c r="T88" s="201"/>
      <c r="AT88" s="196" t="s">
        <v>272</v>
      </c>
      <c r="AU88" s="196" t="s">
        <v>85</v>
      </c>
      <c r="AV88" s="12" t="s">
        <v>24</v>
      </c>
      <c r="AW88" s="12" t="s">
        <v>41</v>
      </c>
      <c r="AX88" s="12" t="s">
        <v>77</v>
      </c>
      <c r="AY88" s="196" t="s">
        <v>264</v>
      </c>
    </row>
    <row r="89" spans="2:65" s="12" customFormat="1" ht="27">
      <c r="B89" s="194"/>
      <c r="D89" s="195" t="s">
        <v>272</v>
      </c>
      <c r="E89" s="196" t="s">
        <v>5</v>
      </c>
      <c r="F89" s="197" t="s">
        <v>2533</v>
      </c>
      <c r="H89" s="196" t="s">
        <v>5</v>
      </c>
      <c r="I89" s="198"/>
      <c r="L89" s="194"/>
      <c r="M89" s="199"/>
      <c r="N89" s="200"/>
      <c r="O89" s="200"/>
      <c r="P89" s="200"/>
      <c r="Q89" s="200"/>
      <c r="R89" s="200"/>
      <c r="S89" s="200"/>
      <c r="T89" s="201"/>
      <c r="AT89" s="196" t="s">
        <v>272</v>
      </c>
      <c r="AU89" s="196" t="s">
        <v>85</v>
      </c>
      <c r="AV89" s="12" t="s">
        <v>24</v>
      </c>
      <c r="AW89" s="12" t="s">
        <v>41</v>
      </c>
      <c r="AX89" s="12" t="s">
        <v>77</v>
      </c>
      <c r="AY89" s="196" t="s">
        <v>264</v>
      </c>
    </row>
    <row r="90" spans="2:65" s="13" customFormat="1">
      <c r="B90" s="202"/>
      <c r="D90" s="195" t="s">
        <v>272</v>
      </c>
      <c r="E90" s="203" t="s">
        <v>5</v>
      </c>
      <c r="F90" s="204" t="s">
        <v>2534</v>
      </c>
      <c r="H90" s="205">
        <v>0.89600000000000002</v>
      </c>
      <c r="I90" s="206"/>
      <c r="L90" s="202"/>
      <c r="M90" s="207"/>
      <c r="N90" s="208"/>
      <c r="O90" s="208"/>
      <c r="P90" s="208"/>
      <c r="Q90" s="208"/>
      <c r="R90" s="208"/>
      <c r="S90" s="208"/>
      <c r="T90" s="209"/>
      <c r="AT90" s="203" t="s">
        <v>272</v>
      </c>
      <c r="AU90" s="203" t="s">
        <v>85</v>
      </c>
      <c r="AV90" s="13" t="s">
        <v>85</v>
      </c>
      <c r="AW90" s="13" t="s">
        <v>41</v>
      </c>
      <c r="AX90" s="13" t="s">
        <v>77</v>
      </c>
      <c r="AY90" s="203" t="s">
        <v>264</v>
      </c>
    </row>
    <row r="91" spans="2:65" s="12" customFormat="1">
      <c r="B91" s="194"/>
      <c r="D91" s="195" t="s">
        <v>272</v>
      </c>
      <c r="E91" s="196" t="s">
        <v>5</v>
      </c>
      <c r="F91" s="197" t="s">
        <v>2535</v>
      </c>
      <c r="H91" s="196" t="s">
        <v>5</v>
      </c>
      <c r="I91" s="198"/>
      <c r="L91" s="194"/>
      <c r="M91" s="199"/>
      <c r="N91" s="200"/>
      <c r="O91" s="200"/>
      <c r="P91" s="200"/>
      <c r="Q91" s="200"/>
      <c r="R91" s="200"/>
      <c r="S91" s="200"/>
      <c r="T91" s="201"/>
      <c r="AT91" s="196" t="s">
        <v>272</v>
      </c>
      <c r="AU91" s="196" t="s">
        <v>85</v>
      </c>
      <c r="AV91" s="12" t="s">
        <v>24</v>
      </c>
      <c r="AW91" s="12" t="s">
        <v>41</v>
      </c>
      <c r="AX91" s="12" t="s">
        <v>77</v>
      </c>
      <c r="AY91" s="196" t="s">
        <v>264</v>
      </c>
    </row>
    <row r="92" spans="2:65" s="13" customFormat="1">
      <c r="B92" s="202"/>
      <c r="D92" s="195" t="s">
        <v>272</v>
      </c>
      <c r="E92" s="203" t="s">
        <v>5</v>
      </c>
      <c r="F92" s="204" t="s">
        <v>2536</v>
      </c>
      <c r="H92" s="205">
        <v>8.625</v>
      </c>
      <c r="I92" s="206"/>
      <c r="L92" s="202"/>
      <c r="M92" s="207"/>
      <c r="N92" s="208"/>
      <c r="O92" s="208"/>
      <c r="P92" s="208"/>
      <c r="Q92" s="208"/>
      <c r="R92" s="208"/>
      <c r="S92" s="208"/>
      <c r="T92" s="209"/>
      <c r="AT92" s="203" t="s">
        <v>272</v>
      </c>
      <c r="AU92" s="203" t="s">
        <v>85</v>
      </c>
      <c r="AV92" s="13" t="s">
        <v>85</v>
      </c>
      <c r="AW92" s="13" t="s">
        <v>41</v>
      </c>
      <c r="AX92" s="13" t="s">
        <v>77</v>
      </c>
      <c r="AY92" s="203" t="s">
        <v>264</v>
      </c>
    </row>
    <row r="93" spans="2:65" s="14" customFormat="1">
      <c r="B93" s="210"/>
      <c r="D93" s="195" t="s">
        <v>272</v>
      </c>
      <c r="E93" s="211" t="s">
        <v>5</v>
      </c>
      <c r="F93" s="212" t="s">
        <v>290</v>
      </c>
      <c r="H93" s="213">
        <v>9.5210000000000008</v>
      </c>
      <c r="I93" s="214"/>
      <c r="L93" s="210"/>
      <c r="M93" s="215"/>
      <c r="N93" s="216"/>
      <c r="O93" s="216"/>
      <c r="P93" s="216"/>
      <c r="Q93" s="216"/>
      <c r="R93" s="216"/>
      <c r="S93" s="216"/>
      <c r="T93" s="217"/>
      <c r="AT93" s="211" t="s">
        <v>272</v>
      </c>
      <c r="AU93" s="211" t="s">
        <v>85</v>
      </c>
      <c r="AV93" s="14" t="s">
        <v>270</v>
      </c>
      <c r="AW93" s="14" t="s">
        <v>41</v>
      </c>
      <c r="AX93" s="14" t="s">
        <v>24</v>
      </c>
      <c r="AY93" s="211" t="s">
        <v>264</v>
      </c>
    </row>
    <row r="94" spans="2:65" s="1" customFormat="1" ht="38.25" customHeight="1">
      <c r="B94" s="181"/>
      <c r="C94" s="182" t="s">
        <v>85</v>
      </c>
      <c r="D94" s="182" t="s">
        <v>266</v>
      </c>
      <c r="E94" s="183" t="s">
        <v>2537</v>
      </c>
      <c r="F94" s="184" t="s">
        <v>2538</v>
      </c>
      <c r="G94" s="185" t="s">
        <v>269</v>
      </c>
      <c r="H94" s="186">
        <v>180</v>
      </c>
      <c r="I94" s="187"/>
      <c r="J94" s="188">
        <f>ROUND(I94*H94,2)</f>
        <v>0</v>
      </c>
      <c r="K94" s="184" t="s">
        <v>278</v>
      </c>
      <c r="L94" s="42"/>
      <c r="M94" s="189" t="s">
        <v>5</v>
      </c>
      <c r="N94" s="190" t="s">
        <v>48</v>
      </c>
      <c r="O94" s="43"/>
      <c r="P94" s="191">
        <f>O94*H94</f>
        <v>0</v>
      </c>
      <c r="Q94" s="191">
        <v>0</v>
      </c>
      <c r="R94" s="191">
        <f>Q94*H94</f>
        <v>0</v>
      </c>
      <c r="S94" s="191">
        <v>0</v>
      </c>
      <c r="T94" s="192">
        <f>S94*H94</f>
        <v>0</v>
      </c>
      <c r="AR94" s="25" t="s">
        <v>270</v>
      </c>
      <c r="AT94" s="25" t="s">
        <v>266</v>
      </c>
      <c r="AU94" s="25" t="s">
        <v>85</v>
      </c>
      <c r="AY94" s="25" t="s">
        <v>264</v>
      </c>
      <c r="BE94" s="193">
        <f>IF(N94="základní",J94,0)</f>
        <v>0</v>
      </c>
      <c r="BF94" s="193">
        <f>IF(N94="snížená",J94,0)</f>
        <v>0</v>
      </c>
      <c r="BG94" s="193">
        <f>IF(N94="zákl. přenesená",J94,0)</f>
        <v>0</v>
      </c>
      <c r="BH94" s="193">
        <f>IF(N94="sníž. přenesená",J94,0)</f>
        <v>0</v>
      </c>
      <c r="BI94" s="193">
        <f>IF(N94="nulová",J94,0)</f>
        <v>0</v>
      </c>
      <c r="BJ94" s="25" t="s">
        <v>24</v>
      </c>
      <c r="BK94" s="193">
        <f>ROUND(I94*H94,2)</f>
        <v>0</v>
      </c>
      <c r="BL94" s="25" t="s">
        <v>270</v>
      </c>
      <c r="BM94" s="25" t="s">
        <v>2539</v>
      </c>
    </row>
    <row r="95" spans="2:65" s="12" customFormat="1">
      <c r="B95" s="194"/>
      <c r="D95" s="195" t="s">
        <v>272</v>
      </c>
      <c r="E95" s="196" t="s">
        <v>5</v>
      </c>
      <c r="F95" s="197" t="s">
        <v>2540</v>
      </c>
      <c r="H95" s="196" t="s">
        <v>5</v>
      </c>
      <c r="I95" s="198"/>
      <c r="L95" s="194"/>
      <c r="M95" s="199"/>
      <c r="N95" s="200"/>
      <c r="O95" s="200"/>
      <c r="P95" s="200"/>
      <c r="Q95" s="200"/>
      <c r="R95" s="200"/>
      <c r="S95" s="200"/>
      <c r="T95" s="201"/>
      <c r="AT95" s="196" t="s">
        <v>272</v>
      </c>
      <c r="AU95" s="196" t="s">
        <v>85</v>
      </c>
      <c r="AV95" s="12" t="s">
        <v>24</v>
      </c>
      <c r="AW95" s="12" t="s">
        <v>41</v>
      </c>
      <c r="AX95" s="12" t="s">
        <v>77</v>
      </c>
      <c r="AY95" s="196" t="s">
        <v>264</v>
      </c>
    </row>
    <row r="96" spans="2:65" s="13" customFormat="1">
      <c r="B96" s="202"/>
      <c r="D96" s="195" t="s">
        <v>272</v>
      </c>
      <c r="E96" s="203" t="s">
        <v>5</v>
      </c>
      <c r="F96" s="204" t="s">
        <v>2541</v>
      </c>
      <c r="H96" s="205">
        <v>180</v>
      </c>
      <c r="I96" s="206"/>
      <c r="L96" s="202"/>
      <c r="M96" s="207"/>
      <c r="N96" s="208"/>
      <c r="O96" s="208"/>
      <c r="P96" s="208"/>
      <c r="Q96" s="208"/>
      <c r="R96" s="208"/>
      <c r="S96" s="208"/>
      <c r="T96" s="209"/>
      <c r="AT96" s="203" t="s">
        <v>272</v>
      </c>
      <c r="AU96" s="203" t="s">
        <v>85</v>
      </c>
      <c r="AV96" s="13" t="s">
        <v>85</v>
      </c>
      <c r="AW96" s="13" t="s">
        <v>41</v>
      </c>
      <c r="AX96" s="13" t="s">
        <v>24</v>
      </c>
      <c r="AY96" s="203" t="s">
        <v>264</v>
      </c>
    </row>
    <row r="97" spans="2:65" s="1" customFormat="1" ht="38.25" customHeight="1">
      <c r="B97" s="181"/>
      <c r="C97" s="182" t="s">
        <v>93</v>
      </c>
      <c r="D97" s="182" t="s">
        <v>266</v>
      </c>
      <c r="E97" s="183" t="s">
        <v>2542</v>
      </c>
      <c r="F97" s="184" t="s">
        <v>2543</v>
      </c>
      <c r="G97" s="185" t="s">
        <v>269</v>
      </c>
      <c r="H97" s="186">
        <v>310.608</v>
      </c>
      <c r="I97" s="187"/>
      <c r="J97" s="188">
        <f>ROUND(I97*H97,2)</f>
        <v>0</v>
      </c>
      <c r="K97" s="184" t="s">
        <v>278</v>
      </c>
      <c r="L97" s="42"/>
      <c r="M97" s="189" t="s">
        <v>5</v>
      </c>
      <c r="N97" s="190" t="s">
        <v>48</v>
      </c>
      <c r="O97" s="43"/>
      <c r="P97" s="191">
        <f>O97*H97</f>
        <v>0</v>
      </c>
      <c r="Q97" s="191">
        <v>0</v>
      </c>
      <c r="R97" s="191">
        <f>Q97*H97</f>
        <v>0</v>
      </c>
      <c r="S97" s="191">
        <v>0</v>
      </c>
      <c r="T97" s="192">
        <f>S97*H97</f>
        <v>0</v>
      </c>
      <c r="AR97" s="25" t="s">
        <v>270</v>
      </c>
      <c r="AT97" s="25" t="s">
        <v>266</v>
      </c>
      <c r="AU97" s="25" t="s">
        <v>85</v>
      </c>
      <c r="AY97" s="25" t="s">
        <v>264</v>
      </c>
      <c r="BE97" s="193">
        <f>IF(N97="základní",J97,0)</f>
        <v>0</v>
      </c>
      <c r="BF97" s="193">
        <f>IF(N97="snížená",J97,0)</f>
        <v>0</v>
      </c>
      <c r="BG97" s="193">
        <f>IF(N97="zákl. přenesená",J97,0)</f>
        <v>0</v>
      </c>
      <c r="BH97" s="193">
        <f>IF(N97="sníž. přenesená",J97,0)</f>
        <v>0</v>
      </c>
      <c r="BI97" s="193">
        <f>IF(N97="nulová",J97,0)</f>
        <v>0</v>
      </c>
      <c r="BJ97" s="25" t="s">
        <v>24</v>
      </c>
      <c r="BK97" s="193">
        <f>ROUND(I97*H97,2)</f>
        <v>0</v>
      </c>
      <c r="BL97" s="25" t="s">
        <v>270</v>
      </c>
      <c r="BM97" s="25" t="s">
        <v>2544</v>
      </c>
    </row>
    <row r="98" spans="2:65" s="12" customFormat="1">
      <c r="B98" s="194"/>
      <c r="D98" s="195" t="s">
        <v>272</v>
      </c>
      <c r="E98" s="196" t="s">
        <v>5</v>
      </c>
      <c r="F98" s="197" t="s">
        <v>2545</v>
      </c>
      <c r="H98" s="196" t="s">
        <v>5</v>
      </c>
      <c r="I98" s="198"/>
      <c r="L98" s="194"/>
      <c r="M98" s="199"/>
      <c r="N98" s="200"/>
      <c r="O98" s="200"/>
      <c r="P98" s="200"/>
      <c r="Q98" s="200"/>
      <c r="R98" s="200"/>
      <c r="S98" s="200"/>
      <c r="T98" s="201"/>
      <c r="AT98" s="196" t="s">
        <v>272</v>
      </c>
      <c r="AU98" s="196" t="s">
        <v>85</v>
      </c>
      <c r="AV98" s="12" t="s">
        <v>24</v>
      </c>
      <c r="AW98" s="12" t="s">
        <v>41</v>
      </c>
      <c r="AX98" s="12" t="s">
        <v>77</v>
      </c>
      <c r="AY98" s="196" t="s">
        <v>264</v>
      </c>
    </row>
    <row r="99" spans="2:65" s="13" customFormat="1">
      <c r="B99" s="202"/>
      <c r="D99" s="195" t="s">
        <v>272</v>
      </c>
      <c r="E99" s="203" t="s">
        <v>5</v>
      </c>
      <c r="F99" s="204" t="s">
        <v>2546</v>
      </c>
      <c r="H99" s="205">
        <v>172.5</v>
      </c>
      <c r="I99" s="206"/>
      <c r="L99" s="202"/>
      <c r="M99" s="207"/>
      <c r="N99" s="208"/>
      <c r="O99" s="208"/>
      <c r="P99" s="208"/>
      <c r="Q99" s="208"/>
      <c r="R99" s="208"/>
      <c r="S99" s="208"/>
      <c r="T99" s="209"/>
      <c r="AT99" s="203" t="s">
        <v>272</v>
      </c>
      <c r="AU99" s="203" t="s">
        <v>85</v>
      </c>
      <c r="AV99" s="13" t="s">
        <v>85</v>
      </c>
      <c r="AW99" s="13" t="s">
        <v>41</v>
      </c>
      <c r="AX99" s="13" t="s">
        <v>77</v>
      </c>
      <c r="AY99" s="203" t="s">
        <v>264</v>
      </c>
    </row>
    <row r="100" spans="2:65" s="12" customFormat="1">
      <c r="B100" s="194"/>
      <c r="D100" s="195" t="s">
        <v>272</v>
      </c>
      <c r="E100" s="196" t="s">
        <v>5</v>
      </c>
      <c r="F100" s="197" t="s">
        <v>2547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3" customFormat="1">
      <c r="B101" s="202"/>
      <c r="D101" s="195" t="s">
        <v>272</v>
      </c>
      <c r="E101" s="203" t="s">
        <v>5</v>
      </c>
      <c r="F101" s="204" t="s">
        <v>2548</v>
      </c>
      <c r="H101" s="205">
        <v>138.108</v>
      </c>
      <c r="I101" s="206"/>
      <c r="L101" s="202"/>
      <c r="M101" s="207"/>
      <c r="N101" s="208"/>
      <c r="O101" s="208"/>
      <c r="P101" s="208"/>
      <c r="Q101" s="208"/>
      <c r="R101" s="208"/>
      <c r="S101" s="208"/>
      <c r="T101" s="209"/>
      <c r="AT101" s="203" t="s">
        <v>272</v>
      </c>
      <c r="AU101" s="203" t="s">
        <v>85</v>
      </c>
      <c r="AV101" s="13" t="s">
        <v>85</v>
      </c>
      <c r="AW101" s="13" t="s">
        <v>41</v>
      </c>
      <c r="AX101" s="13" t="s">
        <v>77</v>
      </c>
      <c r="AY101" s="203" t="s">
        <v>264</v>
      </c>
    </row>
    <row r="102" spans="2:65" s="14" customFormat="1">
      <c r="B102" s="210"/>
      <c r="D102" s="195" t="s">
        <v>272</v>
      </c>
      <c r="E102" s="211" t="s">
        <v>5</v>
      </c>
      <c r="F102" s="212" t="s">
        <v>290</v>
      </c>
      <c r="H102" s="213">
        <v>310.608</v>
      </c>
      <c r="I102" s="214"/>
      <c r="L102" s="210"/>
      <c r="M102" s="215"/>
      <c r="N102" s="216"/>
      <c r="O102" s="216"/>
      <c r="P102" s="216"/>
      <c r="Q102" s="216"/>
      <c r="R102" s="216"/>
      <c r="S102" s="216"/>
      <c r="T102" s="217"/>
      <c r="AT102" s="211" t="s">
        <v>272</v>
      </c>
      <c r="AU102" s="211" t="s">
        <v>85</v>
      </c>
      <c r="AV102" s="14" t="s">
        <v>270</v>
      </c>
      <c r="AW102" s="14" t="s">
        <v>41</v>
      </c>
      <c r="AX102" s="14" t="s">
        <v>24</v>
      </c>
      <c r="AY102" s="211" t="s">
        <v>264</v>
      </c>
    </row>
    <row r="103" spans="2:65" s="1" customFormat="1" ht="38.25" customHeight="1">
      <c r="B103" s="181"/>
      <c r="C103" s="182" t="s">
        <v>270</v>
      </c>
      <c r="D103" s="182" t="s">
        <v>266</v>
      </c>
      <c r="E103" s="183" t="s">
        <v>2549</v>
      </c>
      <c r="F103" s="184" t="s">
        <v>2550</v>
      </c>
      <c r="G103" s="185" t="s">
        <v>269</v>
      </c>
      <c r="H103" s="186">
        <v>155.304</v>
      </c>
      <c r="I103" s="187"/>
      <c r="J103" s="188">
        <f>ROUND(I103*H103,2)</f>
        <v>0</v>
      </c>
      <c r="K103" s="184" t="s">
        <v>278</v>
      </c>
      <c r="L103" s="42"/>
      <c r="M103" s="189" t="s">
        <v>5</v>
      </c>
      <c r="N103" s="190" t="s">
        <v>48</v>
      </c>
      <c r="O103" s="43"/>
      <c r="P103" s="191">
        <f>O103*H103</f>
        <v>0</v>
      </c>
      <c r="Q103" s="191">
        <v>0</v>
      </c>
      <c r="R103" s="191">
        <f>Q103*H103</f>
        <v>0</v>
      </c>
      <c r="S103" s="191">
        <v>0</v>
      </c>
      <c r="T103" s="192">
        <f>S103*H103</f>
        <v>0</v>
      </c>
      <c r="AR103" s="25" t="s">
        <v>270</v>
      </c>
      <c r="AT103" s="25" t="s">
        <v>266</v>
      </c>
      <c r="AU103" s="25" t="s">
        <v>85</v>
      </c>
      <c r="AY103" s="25" t="s">
        <v>264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5" t="s">
        <v>24</v>
      </c>
      <c r="BK103" s="193">
        <f>ROUND(I103*H103,2)</f>
        <v>0</v>
      </c>
      <c r="BL103" s="25" t="s">
        <v>270</v>
      </c>
      <c r="BM103" s="25" t="s">
        <v>2551</v>
      </c>
    </row>
    <row r="104" spans="2:65" s="12" customFormat="1">
      <c r="B104" s="194"/>
      <c r="D104" s="195" t="s">
        <v>272</v>
      </c>
      <c r="E104" s="196" t="s">
        <v>5</v>
      </c>
      <c r="F104" s="197" t="s">
        <v>2552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2553</v>
      </c>
      <c r="H105" s="205">
        <v>155.304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24</v>
      </c>
      <c r="AY105" s="203" t="s">
        <v>264</v>
      </c>
    </row>
    <row r="106" spans="2:65" s="1" customFormat="1" ht="25.5" customHeight="1">
      <c r="B106" s="181"/>
      <c r="C106" s="182" t="s">
        <v>300</v>
      </c>
      <c r="D106" s="182" t="s">
        <v>266</v>
      </c>
      <c r="E106" s="183" t="s">
        <v>2098</v>
      </c>
      <c r="F106" s="184" t="s">
        <v>2099</v>
      </c>
      <c r="G106" s="185" t="s">
        <v>269</v>
      </c>
      <c r="H106" s="186">
        <v>8.9600000000000009</v>
      </c>
      <c r="I106" s="187"/>
      <c r="J106" s="188">
        <f>ROUND(I106*H106,2)</f>
        <v>0</v>
      </c>
      <c r="K106" s="184" t="s">
        <v>278</v>
      </c>
      <c r="L106" s="42"/>
      <c r="M106" s="189" t="s">
        <v>5</v>
      </c>
      <c r="N106" s="190" t="s">
        <v>48</v>
      </c>
      <c r="O106" s="43"/>
      <c r="P106" s="191">
        <f>O106*H106</f>
        <v>0</v>
      </c>
      <c r="Q106" s="191">
        <v>0</v>
      </c>
      <c r="R106" s="191">
        <f>Q106*H106</f>
        <v>0</v>
      </c>
      <c r="S106" s="191">
        <v>0</v>
      </c>
      <c r="T106" s="192">
        <f>S106*H106</f>
        <v>0</v>
      </c>
      <c r="AR106" s="25" t="s">
        <v>270</v>
      </c>
      <c r="AT106" s="25" t="s">
        <v>266</v>
      </c>
      <c r="AU106" s="25" t="s">
        <v>85</v>
      </c>
      <c r="AY106" s="25" t="s">
        <v>264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5" t="s">
        <v>24</v>
      </c>
      <c r="BK106" s="193">
        <f>ROUND(I106*H106,2)</f>
        <v>0</v>
      </c>
      <c r="BL106" s="25" t="s">
        <v>270</v>
      </c>
      <c r="BM106" s="25" t="s">
        <v>2554</v>
      </c>
    </row>
    <row r="107" spans="2:65" s="12" customFormat="1" ht="27">
      <c r="B107" s="194"/>
      <c r="D107" s="195" t="s">
        <v>272</v>
      </c>
      <c r="E107" s="196" t="s">
        <v>5</v>
      </c>
      <c r="F107" s="197" t="s">
        <v>2555</v>
      </c>
      <c r="H107" s="196" t="s">
        <v>5</v>
      </c>
      <c r="I107" s="198"/>
      <c r="L107" s="194"/>
      <c r="M107" s="199"/>
      <c r="N107" s="200"/>
      <c r="O107" s="200"/>
      <c r="P107" s="200"/>
      <c r="Q107" s="200"/>
      <c r="R107" s="200"/>
      <c r="S107" s="200"/>
      <c r="T107" s="201"/>
      <c r="AT107" s="196" t="s">
        <v>272</v>
      </c>
      <c r="AU107" s="196" t="s">
        <v>85</v>
      </c>
      <c r="AV107" s="12" t="s">
        <v>24</v>
      </c>
      <c r="AW107" s="12" t="s">
        <v>41</v>
      </c>
      <c r="AX107" s="12" t="s">
        <v>77</v>
      </c>
      <c r="AY107" s="196" t="s">
        <v>264</v>
      </c>
    </row>
    <row r="108" spans="2:65" s="13" customFormat="1">
      <c r="B108" s="202"/>
      <c r="D108" s="195" t="s">
        <v>272</v>
      </c>
      <c r="E108" s="203" t="s">
        <v>5</v>
      </c>
      <c r="F108" s="204" t="s">
        <v>2556</v>
      </c>
      <c r="H108" s="205">
        <v>8.9600000000000009</v>
      </c>
      <c r="I108" s="206"/>
      <c r="L108" s="202"/>
      <c r="M108" s="207"/>
      <c r="N108" s="208"/>
      <c r="O108" s="208"/>
      <c r="P108" s="208"/>
      <c r="Q108" s="208"/>
      <c r="R108" s="208"/>
      <c r="S108" s="208"/>
      <c r="T108" s="209"/>
      <c r="AT108" s="203" t="s">
        <v>272</v>
      </c>
      <c r="AU108" s="203" t="s">
        <v>85</v>
      </c>
      <c r="AV108" s="13" t="s">
        <v>85</v>
      </c>
      <c r="AW108" s="13" t="s">
        <v>41</v>
      </c>
      <c r="AX108" s="13" t="s">
        <v>24</v>
      </c>
      <c r="AY108" s="203" t="s">
        <v>264</v>
      </c>
    </row>
    <row r="109" spans="2:65" s="1" customFormat="1" ht="38.25" customHeight="1">
      <c r="B109" s="181"/>
      <c r="C109" s="182" t="s">
        <v>305</v>
      </c>
      <c r="D109" s="182" t="s">
        <v>266</v>
      </c>
      <c r="E109" s="183" t="s">
        <v>2103</v>
      </c>
      <c r="F109" s="184" t="s">
        <v>2104</v>
      </c>
      <c r="G109" s="185" t="s">
        <v>269</v>
      </c>
      <c r="H109" s="186">
        <v>4.4800000000000004</v>
      </c>
      <c r="I109" s="187"/>
      <c r="J109" s="188">
        <f>ROUND(I109*H109,2)</f>
        <v>0</v>
      </c>
      <c r="K109" s="184" t="s">
        <v>278</v>
      </c>
      <c r="L109" s="42"/>
      <c r="M109" s="189" t="s">
        <v>5</v>
      </c>
      <c r="N109" s="190" t="s">
        <v>48</v>
      </c>
      <c r="O109" s="43"/>
      <c r="P109" s="191">
        <f>O109*H109</f>
        <v>0</v>
      </c>
      <c r="Q109" s="191">
        <v>0</v>
      </c>
      <c r="R109" s="191">
        <f>Q109*H109</f>
        <v>0</v>
      </c>
      <c r="S109" s="191">
        <v>0</v>
      </c>
      <c r="T109" s="192">
        <f>S109*H109</f>
        <v>0</v>
      </c>
      <c r="AR109" s="25" t="s">
        <v>270</v>
      </c>
      <c r="AT109" s="25" t="s">
        <v>266</v>
      </c>
      <c r="AU109" s="25" t="s">
        <v>85</v>
      </c>
      <c r="AY109" s="25" t="s">
        <v>264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5" t="s">
        <v>24</v>
      </c>
      <c r="BK109" s="193">
        <f>ROUND(I109*H109,2)</f>
        <v>0</v>
      </c>
      <c r="BL109" s="25" t="s">
        <v>270</v>
      </c>
      <c r="BM109" s="25" t="s">
        <v>2557</v>
      </c>
    </row>
    <row r="110" spans="2:65" s="12" customFormat="1">
      <c r="B110" s="194"/>
      <c r="D110" s="195" t="s">
        <v>272</v>
      </c>
      <c r="E110" s="196" t="s">
        <v>5</v>
      </c>
      <c r="F110" s="197" t="s">
        <v>2558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2559</v>
      </c>
      <c r="H111" s="205">
        <v>4.4800000000000004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24</v>
      </c>
      <c r="AY111" s="203" t="s">
        <v>264</v>
      </c>
    </row>
    <row r="112" spans="2:65" s="1" customFormat="1" ht="38.25" customHeight="1">
      <c r="B112" s="181"/>
      <c r="C112" s="182" t="s">
        <v>314</v>
      </c>
      <c r="D112" s="182" t="s">
        <v>266</v>
      </c>
      <c r="E112" s="183" t="s">
        <v>1692</v>
      </c>
      <c r="F112" s="184" t="s">
        <v>1693</v>
      </c>
      <c r="G112" s="185" t="s">
        <v>269</v>
      </c>
      <c r="H112" s="186">
        <v>138.101</v>
      </c>
      <c r="I112" s="187"/>
      <c r="J112" s="188">
        <f>ROUND(I112*H112,2)</f>
        <v>0</v>
      </c>
      <c r="K112" s="184" t="s">
        <v>278</v>
      </c>
      <c r="L112" s="42"/>
      <c r="M112" s="189" t="s">
        <v>5</v>
      </c>
      <c r="N112" s="190" t="s">
        <v>48</v>
      </c>
      <c r="O112" s="43"/>
      <c r="P112" s="191">
        <f>O112*H112</f>
        <v>0</v>
      </c>
      <c r="Q112" s="191">
        <v>0</v>
      </c>
      <c r="R112" s="191">
        <f>Q112*H112</f>
        <v>0</v>
      </c>
      <c r="S112" s="191">
        <v>0</v>
      </c>
      <c r="T112" s="192">
        <f>S112*H112</f>
        <v>0</v>
      </c>
      <c r="AR112" s="25" t="s">
        <v>270</v>
      </c>
      <c r="AT112" s="25" t="s">
        <v>266</v>
      </c>
      <c r="AU112" s="25" t="s">
        <v>85</v>
      </c>
      <c r="AY112" s="25" t="s">
        <v>264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5" t="s">
        <v>24</v>
      </c>
      <c r="BK112" s="193">
        <f>ROUND(I112*H112,2)</f>
        <v>0</v>
      </c>
      <c r="BL112" s="25" t="s">
        <v>270</v>
      </c>
      <c r="BM112" s="25" t="s">
        <v>2560</v>
      </c>
    </row>
    <row r="113" spans="2:65" s="12" customFormat="1">
      <c r="B113" s="194"/>
      <c r="D113" s="195" t="s">
        <v>272</v>
      </c>
      <c r="E113" s="196" t="s">
        <v>5</v>
      </c>
      <c r="F113" s="197" t="s">
        <v>2561</v>
      </c>
      <c r="H113" s="196" t="s">
        <v>5</v>
      </c>
      <c r="I113" s="198"/>
      <c r="L113" s="194"/>
      <c r="M113" s="199"/>
      <c r="N113" s="200"/>
      <c r="O113" s="200"/>
      <c r="P113" s="200"/>
      <c r="Q113" s="200"/>
      <c r="R113" s="200"/>
      <c r="S113" s="200"/>
      <c r="T113" s="201"/>
      <c r="AT113" s="196" t="s">
        <v>272</v>
      </c>
      <c r="AU113" s="196" t="s">
        <v>85</v>
      </c>
      <c r="AV113" s="12" t="s">
        <v>24</v>
      </c>
      <c r="AW113" s="12" t="s">
        <v>41</v>
      </c>
      <c r="AX113" s="12" t="s">
        <v>77</v>
      </c>
      <c r="AY113" s="196" t="s">
        <v>264</v>
      </c>
    </row>
    <row r="114" spans="2:65" s="13" customFormat="1">
      <c r="B114" s="202"/>
      <c r="D114" s="195" t="s">
        <v>272</v>
      </c>
      <c r="E114" s="203" t="s">
        <v>5</v>
      </c>
      <c r="F114" s="204" t="s">
        <v>2562</v>
      </c>
      <c r="H114" s="205">
        <v>138.101</v>
      </c>
      <c r="I114" s="206"/>
      <c r="L114" s="202"/>
      <c r="M114" s="207"/>
      <c r="N114" s="208"/>
      <c r="O114" s="208"/>
      <c r="P114" s="208"/>
      <c r="Q114" s="208"/>
      <c r="R114" s="208"/>
      <c r="S114" s="208"/>
      <c r="T114" s="209"/>
      <c r="AT114" s="203" t="s">
        <v>272</v>
      </c>
      <c r="AU114" s="203" t="s">
        <v>85</v>
      </c>
      <c r="AV114" s="13" t="s">
        <v>85</v>
      </c>
      <c r="AW114" s="13" t="s">
        <v>41</v>
      </c>
      <c r="AX114" s="13" t="s">
        <v>24</v>
      </c>
      <c r="AY114" s="203" t="s">
        <v>264</v>
      </c>
    </row>
    <row r="115" spans="2:65" s="1" customFormat="1" ht="38.25" customHeight="1">
      <c r="B115" s="181"/>
      <c r="C115" s="182" t="s">
        <v>322</v>
      </c>
      <c r="D115" s="182" t="s">
        <v>266</v>
      </c>
      <c r="E115" s="183" t="s">
        <v>1705</v>
      </c>
      <c r="F115" s="184" t="s">
        <v>1706</v>
      </c>
      <c r="G115" s="185" t="s">
        <v>269</v>
      </c>
      <c r="H115" s="186">
        <v>181.46</v>
      </c>
      <c r="I115" s="187"/>
      <c r="J115" s="188">
        <f>ROUND(I115*H115,2)</f>
        <v>0</v>
      </c>
      <c r="K115" s="184" t="s">
        <v>278</v>
      </c>
      <c r="L115" s="42"/>
      <c r="M115" s="189" t="s">
        <v>5</v>
      </c>
      <c r="N115" s="190" t="s">
        <v>48</v>
      </c>
      <c r="O115" s="43"/>
      <c r="P115" s="191">
        <f>O115*H115</f>
        <v>0</v>
      </c>
      <c r="Q115" s="191">
        <v>0</v>
      </c>
      <c r="R115" s="191">
        <f>Q115*H115</f>
        <v>0</v>
      </c>
      <c r="S115" s="191">
        <v>0</v>
      </c>
      <c r="T115" s="192">
        <f>S115*H115</f>
        <v>0</v>
      </c>
      <c r="AR115" s="25" t="s">
        <v>270</v>
      </c>
      <c r="AT115" s="25" t="s">
        <v>266</v>
      </c>
      <c r="AU115" s="25" t="s">
        <v>85</v>
      </c>
      <c r="AY115" s="25" t="s">
        <v>264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5" t="s">
        <v>24</v>
      </c>
      <c r="BK115" s="193">
        <f>ROUND(I115*H115,2)</f>
        <v>0</v>
      </c>
      <c r="BL115" s="25" t="s">
        <v>270</v>
      </c>
      <c r="BM115" s="25" t="s">
        <v>2563</v>
      </c>
    </row>
    <row r="116" spans="2:65" s="12" customFormat="1">
      <c r="B116" s="194"/>
      <c r="D116" s="195" t="s">
        <v>272</v>
      </c>
      <c r="E116" s="196" t="s">
        <v>5</v>
      </c>
      <c r="F116" s="197" t="s">
        <v>2123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2" customFormat="1">
      <c r="B117" s="194"/>
      <c r="D117" s="195" t="s">
        <v>272</v>
      </c>
      <c r="E117" s="196" t="s">
        <v>5</v>
      </c>
      <c r="F117" s="197" t="s">
        <v>2545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2564</v>
      </c>
      <c r="H118" s="205">
        <v>172.5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77</v>
      </c>
      <c r="AY118" s="203" t="s">
        <v>264</v>
      </c>
    </row>
    <row r="119" spans="2:65" s="13" customFormat="1">
      <c r="B119" s="202"/>
      <c r="D119" s="195" t="s">
        <v>272</v>
      </c>
      <c r="E119" s="203" t="s">
        <v>5</v>
      </c>
      <c r="F119" s="204" t="s">
        <v>2565</v>
      </c>
      <c r="H119" s="205">
        <v>8.9600000000000009</v>
      </c>
      <c r="I119" s="206"/>
      <c r="L119" s="202"/>
      <c r="M119" s="207"/>
      <c r="N119" s="208"/>
      <c r="O119" s="208"/>
      <c r="P119" s="208"/>
      <c r="Q119" s="208"/>
      <c r="R119" s="208"/>
      <c r="S119" s="208"/>
      <c r="T119" s="209"/>
      <c r="AT119" s="203" t="s">
        <v>272</v>
      </c>
      <c r="AU119" s="203" t="s">
        <v>85</v>
      </c>
      <c r="AV119" s="13" t="s">
        <v>85</v>
      </c>
      <c r="AW119" s="13" t="s">
        <v>41</v>
      </c>
      <c r="AX119" s="13" t="s">
        <v>77</v>
      </c>
      <c r="AY119" s="203" t="s">
        <v>264</v>
      </c>
    </row>
    <row r="120" spans="2:65" s="14" customFormat="1">
      <c r="B120" s="210"/>
      <c r="D120" s="195" t="s">
        <v>272</v>
      </c>
      <c r="E120" s="211" t="s">
        <v>5</v>
      </c>
      <c r="F120" s="212" t="s">
        <v>290</v>
      </c>
      <c r="H120" s="213">
        <v>181.46</v>
      </c>
      <c r="I120" s="214"/>
      <c r="L120" s="210"/>
      <c r="M120" s="215"/>
      <c r="N120" s="216"/>
      <c r="O120" s="216"/>
      <c r="P120" s="216"/>
      <c r="Q120" s="216"/>
      <c r="R120" s="216"/>
      <c r="S120" s="216"/>
      <c r="T120" s="217"/>
      <c r="AT120" s="211" t="s">
        <v>272</v>
      </c>
      <c r="AU120" s="211" t="s">
        <v>85</v>
      </c>
      <c r="AV120" s="14" t="s">
        <v>270</v>
      </c>
      <c r="AW120" s="14" t="s">
        <v>41</v>
      </c>
      <c r="AX120" s="14" t="s">
        <v>24</v>
      </c>
      <c r="AY120" s="211" t="s">
        <v>264</v>
      </c>
    </row>
    <row r="121" spans="2:65" s="1" customFormat="1" ht="25.5" customHeight="1">
      <c r="B121" s="181"/>
      <c r="C121" s="182" t="s">
        <v>331</v>
      </c>
      <c r="D121" s="182" t="s">
        <v>266</v>
      </c>
      <c r="E121" s="183" t="s">
        <v>1710</v>
      </c>
      <c r="F121" s="184" t="s">
        <v>1711</v>
      </c>
      <c r="G121" s="185" t="s">
        <v>269</v>
      </c>
      <c r="H121" s="186">
        <v>181.46</v>
      </c>
      <c r="I121" s="187"/>
      <c r="J121" s="188">
        <f>ROUND(I121*H121,2)</f>
        <v>0</v>
      </c>
      <c r="K121" s="184" t="s">
        <v>278</v>
      </c>
      <c r="L121" s="42"/>
      <c r="M121" s="189" t="s">
        <v>5</v>
      </c>
      <c r="N121" s="190" t="s">
        <v>48</v>
      </c>
      <c r="O121" s="43"/>
      <c r="P121" s="191">
        <f>O121*H121</f>
        <v>0</v>
      </c>
      <c r="Q121" s="191">
        <v>0</v>
      </c>
      <c r="R121" s="191">
        <f>Q121*H121</f>
        <v>0</v>
      </c>
      <c r="S121" s="191">
        <v>0</v>
      </c>
      <c r="T121" s="192">
        <f>S121*H121</f>
        <v>0</v>
      </c>
      <c r="AR121" s="25" t="s">
        <v>270</v>
      </c>
      <c r="AT121" s="25" t="s">
        <v>266</v>
      </c>
      <c r="AU121" s="25" t="s">
        <v>85</v>
      </c>
      <c r="AY121" s="25" t="s">
        <v>264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5" t="s">
        <v>24</v>
      </c>
      <c r="BK121" s="193">
        <f>ROUND(I121*H121,2)</f>
        <v>0</v>
      </c>
      <c r="BL121" s="25" t="s">
        <v>270</v>
      </c>
      <c r="BM121" s="25" t="s">
        <v>2566</v>
      </c>
    </row>
    <row r="122" spans="2:65" s="12" customFormat="1">
      <c r="B122" s="194"/>
      <c r="D122" s="195" t="s">
        <v>272</v>
      </c>
      <c r="E122" s="196" t="s">
        <v>5</v>
      </c>
      <c r="F122" s="197" t="s">
        <v>2567</v>
      </c>
      <c r="H122" s="196" t="s">
        <v>5</v>
      </c>
      <c r="I122" s="198"/>
      <c r="L122" s="194"/>
      <c r="M122" s="199"/>
      <c r="N122" s="200"/>
      <c r="O122" s="200"/>
      <c r="P122" s="200"/>
      <c r="Q122" s="200"/>
      <c r="R122" s="200"/>
      <c r="S122" s="200"/>
      <c r="T122" s="201"/>
      <c r="AT122" s="196" t="s">
        <v>272</v>
      </c>
      <c r="AU122" s="196" t="s">
        <v>85</v>
      </c>
      <c r="AV122" s="12" t="s">
        <v>24</v>
      </c>
      <c r="AW122" s="12" t="s">
        <v>41</v>
      </c>
      <c r="AX122" s="12" t="s">
        <v>77</v>
      </c>
      <c r="AY122" s="196" t="s">
        <v>264</v>
      </c>
    </row>
    <row r="123" spans="2:65" s="13" customFormat="1">
      <c r="B123" s="202"/>
      <c r="D123" s="195" t="s">
        <v>272</v>
      </c>
      <c r="E123" s="203" t="s">
        <v>5</v>
      </c>
      <c r="F123" s="204" t="s">
        <v>2565</v>
      </c>
      <c r="H123" s="205">
        <v>8.9600000000000009</v>
      </c>
      <c r="I123" s="206"/>
      <c r="L123" s="202"/>
      <c r="M123" s="207"/>
      <c r="N123" s="208"/>
      <c r="O123" s="208"/>
      <c r="P123" s="208"/>
      <c r="Q123" s="208"/>
      <c r="R123" s="208"/>
      <c r="S123" s="208"/>
      <c r="T123" s="209"/>
      <c r="AT123" s="203" t="s">
        <v>272</v>
      </c>
      <c r="AU123" s="203" t="s">
        <v>85</v>
      </c>
      <c r="AV123" s="13" t="s">
        <v>85</v>
      </c>
      <c r="AW123" s="13" t="s">
        <v>41</v>
      </c>
      <c r="AX123" s="13" t="s">
        <v>77</v>
      </c>
      <c r="AY123" s="203" t="s">
        <v>264</v>
      </c>
    </row>
    <row r="124" spans="2:65" s="13" customFormat="1">
      <c r="B124" s="202"/>
      <c r="D124" s="195" t="s">
        <v>272</v>
      </c>
      <c r="E124" s="203" t="s">
        <v>5</v>
      </c>
      <c r="F124" s="204" t="s">
        <v>2568</v>
      </c>
      <c r="H124" s="205">
        <v>172.5</v>
      </c>
      <c r="I124" s="206"/>
      <c r="L124" s="202"/>
      <c r="M124" s="207"/>
      <c r="N124" s="208"/>
      <c r="O124" s="208"/>
      <c r="P124" s="208"/>
      <c r="Q124" s="208"/>
      <c r="R124" s="208"/>
      <c r="S124" s="208"/>
      <c r="T124" s="209"/>
      <c r="AT124" s="203" t="s">
        <v>272</v>
      </c>
      <c r="AU124" s="203" t="s">
        <v>85</v>
      </c>
      <c r="AV124" s="13" t="s">
        <v>85</v>
      </c>
      <c r="AW124" s="13" t="s">
        <v>41</v>
      </c>
      <c r="AX124" s="13" t="s">
        <v>77</v>
      </c>
      <c r="AY124" s="203" t="s">
        <v>264</v>
      </c>
    </row>
    <row r="125" spans="2:65" s="14" customFormat="1">
      <c r="B125" s="210"/>
      <c r="D125" s="195" t="s">
        <v>272</v>
      </c>
      <c r="E125" s="211" t="s">
        <v>5</v>
      </c>
      <c r="F125" s="212" t="s">
        <v>290</v>
      </c>
      <c r="H125" s="213">
        <v>181.46</v>
      </c>
      <c r="I125" s="214"/>
      <c r="L125" s="210"/>
      <c r="M125" s="215"/>
      <c r="N125" s="216"/>
      <c r="O125" s="216"/>
      <c r="P125" s="216"/>
      <c r="Q125" s="216"/>
      <c r="R125" s="216"/>
      <c r="S125" s="216"/>
      <c r="T125" s="217"/>
      <c r="AT125" s="211" t="s">
        <v>272</v>
      </c>
      <c r="AU125" s="211" t="s">
        <v>85</v>
      </c>
      <c r="AV125" s="14" t="s">
        <v>270</v>
      </c>
      <c r="AW125" s="14" t="s">
        <v>41</v>
      </c>
      <c r="AX125" s="14" t="s">
        <v>24</v>
      </c>
      <c r="AY125" s="211" t="s">
        <v>264</v>
      </c>
    </row>
    <row r="126" spans="2:65" s="1" customFormat="1" ht="16.5" customHeight="1">
      <c r="B126" s="181"/>
      <c r="C126" s="182" t="s">
        <v>29</v>
      </c>
      <c r="D126" s="182" t="s">
        <v>266</v>
      </c>
      <c r="E126" s="183" t="s">
        <v>1718</v>
      </c>
      <c r="F126" s="184" t="s">
        <v>1719</v>
      </c>
      <c r="G126" s="185" t="s">
        <v>269</v>
      </c>
      <c r="H126" s="186">
        <v>361.46</v>
      </c>
      <c r="I126" s="187"/>
      <c r="J126" s="188">
        <f>ROUND(I126*H126,2)</f>
        <v>0</v>
      </c>
      <c r="K126" s="184" t="s">
        <v>278</v>
      </c>
      <c r="L126" s="42"/>
      <c r="M126" s="189" t="s">
        <v>5</v>
      </c>
      <c r="N126" s="190" t="s">
        <v>48</v>
      </c>
      <c r="O126" s="43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AR126" s="25" t="s">
        <v>270</v>
      </c>
      <c r="AT126" s="25" t="s">
        <v>266</v>
      </c>
      <c r="AU126" s="25" t="s">
        <v>85</v>
      </c>
      <c r="AY126" s="25" t="s">
        <v>264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5" t="s">
        <v>24</v>
      </c>
      <c r="BK126" s="193">
        <f>ROUND(I126*H126,2)</f>
        <v>0</v>
      </c>
      <c r="BL126" s="25" t="s">
        <v>270</v>
      </c>
      <c r="BM126" s="25" t="s">
        <v>2569</v>
      </c>
    </row>
    <row r="127" spans="2:65" s="12" customFormat="1">
      <c r="B127" s="194"/>
      <c r="D127" s="195" t="s">
        <v>272</v>
      </c>
      <c r="E127" s="196" t="s">
        <v>5</v>
      </c>
      <c r="F127" s="197" t="s">
        <v>2570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3" customFormat="1">
      <c r="B128" s="202"/>
      <c r="D128" s="195" t="s">
        <v>272</v>
      </c>
      <c r="E128" s="203" t="s">
        <v>5</v>
      </c>
      <c r="F128" s="204" t="s">
        <v>2571</v>
      </c>
      <c r="H128" s="205">
        <v>180</v>
      </c>
      <c r="I128" s="206"/>
      <c r="L128" s="202"/>
      <c r="M128" s="207"/>
      <c r="N128" s="208"/>
      <c r="O128" s="208"/>
      <c r="P128" s="208"/>
      <c r="Q128" s="208"/>
      <c r="R128" s="208"/>
      <c r="S128" s="208"/>
      <c r="T128" s="209"/>
      <c r="AT128" s="203" t="s">
        <v>272</v>
      </c>
      <c r="AU128" s="203" t="s">
        <v>85</v>
      </c>
      <c r="AV128" s="13" t="s">
        <v>85</v>
      </c>
      <c r="AW128" s="13" t="s">
        <v>41</v>
      </c>
      <c r="AX128" s="13" t="s">
        <v>77</v>
      </c>
      <c r="AY128" s="203" t="s">
        <v>264</v>
      </c>
    </row>
    <row r="129" spans="2:65" s="12" customFormat="1">
      <c r="B129" s="194"/>
      <c r="D129" s="195" t="s">
        <v>272</v>
      </c>
      <c r="E129" s="196" t="s">
        <v>5</v>
      </c>
      <c r="F129" s="197" t="s">
        <v>2572</v>
      </c>
      <c r="H129" s="196" t="s">
        <v>5</v>
      </c>
      <c r="I129" s="198"/>
      <c r="L129" s="194"/>
      <c r="M129" s="199"/>
      <c r="N129" s="200"/>
      <c r="O129" s="200"/>
      <c r="P129" s="200"/>
      <c r="Q129" s="200"/>
      <c r="R129" s="200"/>
      <c r="S129" s="200"/>
      <c r="T129" s="201"/>
      <c r="AT129" s="196" t="s">
        <v>272</v>
      </c>
      <c r="AU129" s="196" t="s">
        <v>85</v>
      </c>
      <c r="AV129" s="12" t="s">
        <v>24</v>
      </c>
      <c r="AW129" s="12" t="s">
        <v>41</v>
      </c>
      <c r="AX129" s="12" t="s">
        <v>77</v>
      </c>
      <c r="AY129" s="196" t="s">
        <v>264</v>
      </c>
    </row>
    <row r="130" spans="2:65" s="13" customFormat="1">
      <c r="B130" s="202"/>
      <c r="D130" s="195" t="s">
        <v>272</v>
      </c>
      <c r="E130" s="203" t="s">
        <v>5</v>
      </c>
      <c r="F130" s="204" t="s">
        <v>2564</v>
      </c>
      <c r="H130" s="205">
        <v>172.5</v>
      </c>
      <c r="I130" s="206"/>
      <c r="L130" s="202"/>
      <c r="M130" s="207"/>
      <c r="N130" s="208"/>
      <c r="O130" s="208"/>
      <c r="P130" s="208"/>
      <c r="Q130" s="208"/>
      <c r="R130" s="208"/>
      <c r="S130" s="208"/>
      <c r="T130" s="209"/>
      <c r="AT130" s="203" t="s">
        <v>272</v>
      </c>
      <c r="AU130" s="203" t="s">
        <v>85</v>
      </c>
      <c r="AV130" s="13" t="s">
        <v>85</v>
      </c>
      <c r="AW130" s="13" t="s">
        <v>41</v>
      </c>
      <c r="AX130" s="13" t="s">
        <v>77</v>
      </c>
      <c r="AY130" s="203" t="s">
        <v>264</v>
      </c>
    </row>
    <row r="131" spans="2:65" s="13" customFormat="1">
      <c r="B131" s="202"/>
      <c r="D131" s="195" t="s">
        <v>272</v>
      </c>
      <c r="E131" s="203" t="s">
        <v>5</v>
      </c>
      <c r="F131" s="204" t="s">
        <v>2565</v>
      </c>
      <c r="H131" s="205">
        <v>8.9600000000000009</v>
      </c>
      <c r="I131" s="206"/>
      <c r="L131" s="202"/>
      <c r="M131" s="207"/>
      <c r="N131" s="208"/>
      <c r="O131" s="208"/>
      <c r="P131" s="208"/>
      <c r="Q131" s="208"/>
      <c r="R131" s="208"/>
      <c r="S131" s="208"/>
      <c r="T131" s="209"/>
      <c r="AT131" s="203" t="s">
        <v>272</v>
      </c>
      <c r="AU131" s="203" t="s">
        <v>85</v>
      </c>
      <c r="AV131" s="13" t="s">
        <v>85</v>
      </c>
      <c r="AW131" s="13" t="s">
        <v>41</v>
      </c>
      <c r="AX131" s="13" t="s">
        <v>77</v>
      </c>
      <c r="AY131" s="203" t="s">
        <v>264</v>
      </c>
    </row>
    <row r="132" spans="2:65" s="14" customFormat="1">
      <c r="B132" s="210"/>
      <c r="D132" s="195" t="s">
        <v>272</v>
      </c>
      <c r="E132" s="211" t="s">
        <v>5</v>
      </c>
      <c r="F132" s="212" t="s">
        <v>290</v>
      </c>
      <c r="H132" s="213">
        <v>361.46</v>
      </c>
      <c r="I132" s="214"/>
      <c r="L132" s="210"/>
      <c r="M132" s="215"/>
      <c r="N132" s="216"/>
      <c r="O132" s="216"/>
      <c r="P132" s="216"/>
      <c r="Q132" s="216"/>
      <c r="R132" s="216"/>
      <c r="S132" s="216"/>
      <c r="T132" s="217"/>
      <c r="AT132" s="211" t="s">
        <v>272</v>
      </c>
      <c r="AU132" s="211" t="s">
        <v>85</v>
      </c>
      <c r="AV132" s="14" t="s">
        <v>270</v>
      </c>
      <c r="AW132" s="14" t="s">
        <v>41</v>
      </c>
      <c r="AX132" s="14" t="s">
        <v>24</v>
      </c>
      <c r="AY132" s="211" t="s">
        <v>264</v>
      </c>
    </row>
    <row r="133" spans="2:65" s="1" customFormat="1" ht="16.5" customHeight="1">
      <c r="B133" s="181"/>
      <c r="C133" s="182" t="s">
        <v>344</v>
      </c>
      <c r="D133" s="182" t="s">
        <v>266</v>
      </c>
      <c r="E133" s="183" t="s">
        <v>2573</v>
      </c>
      <c r="F133" s="184" t="s">
        <v>2574</v>
      </c>
      <c r="G133" s="185" t="s">
        <v>317</v>
      </c>
      <c r="H133" s="186">
        <v>290.33600000000001</v>
      </c>
      <c r="I133" s="187"/>
      <c r="J133" s="188">
        <f>ROUND(I133*H133,2)</f>
        <v>0</v>
      </c>
      <c r="K133" s="184" t="s">
        <v>278</v>
      </c>
      <c r="L133" s="42"/>
      <c r="M133" s="189" t="s">
        <v>5</v>
      </c>
      <c r="N133" s="190" t="s">
        <v>48</v>
      </c>
      <c r="O133" s="43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AR133" s="25" t="s">
        <v>270</v>
      </c>
      <c r="AT133" s="25" t="s">
        <v>266</v>
      </c>
      <c r="AU133" s="25" t="s">
        <v>85</v>
      </c>
      <c r="AY133" s="25" t="s">
        <v>264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5" t="s">
        <v>24</v>
      </c>
      <c r="BK133" s="193">
        <f>ROUND(I133*H133,2)</f>
        <v>0</v>
      </c>
      <c r="BL133" s="25" t="s">
        <v>270</v>
      </c>
      <c r="BM133" s="25" t="s">
        <v>2575</v>
      </c>
    </row>
    <row r="134" spans="2:65" s="12" customFormat="1">
      <c r="B134" s="194"/>
      <c r="D134" s="195" t="s">
        <v>272</v>
      </c>
      <c r="E134" s="196" t="s">
        <v>5</v>
      </c>
      <c r="F134" s="197" t="s">
        <v>2576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3" customFormat="1">
      <c r="B135" s="202"/>
      <c r="D135" s="195" t="s">
        <v>272</v>
      </c>
      <c r="E135" s="203" t="s">
        <v>5</v>
      </c>
      <c r="F135" s="204" t="s">
        <v>2577</v>
      </c>
      <c r="H135" s="205">
        <v>290.33600000000001</v>
      </c>
      <c r="I135" s="206"/>
      <c r="L135" s="202"/>
      <c r="M135" s="207"/>
      <c r="N135" s="208"/>
      <c r="O135" s="208"/>
      <c r="P135" s="208"/>
      <c r="Q135" s="208"/>
      <c r="R135" s="208"/>
      <c r="S135" s="208"/>
      <c r="T135" s="209"/>
      <c r="AT135" s="203" t="s">
        <v>272</v>
      </c>
      <c r="AU135" s="203" t="s">
        <v>85</v>
      </c>
      <c r="AV135" s="13" t="s">
        <v>85</v>
      </c>
      <c r="AW135" s="13" t="s">
        <v>41</v>
      </c>
      <c r="AX135" s="13" t="s">
        <v>24</v>
      </c>
      <c r="AY135" s="203" t="s">
        <v>264</v>
      </c>
    </row>
    <row r="136" spans="2:65" s="1" customFormat="1" ht="16.5" customHeight="1">
      <c r="B136" s="181"/>
      <c r="C136" s="182" t="s">
        <v>349</v>
      </c>
      <c r="D136" s="182" t="s">
        <v>266</v>
      </c>
      <c r="E136" s="183" t="s">
        <v>2578</v>
      </c>
      <c r="F136" s="184" t="s">
        <v>2579</v>
      </c>
      <c r="G136" s="185" t="s">
        <v>269</v>
      </c>
      <c r="H136" s="186">
        <v>138.101</v>
      </c>
      <c r="I136" s="187"/>
      <c r="J136" s="188">
        <f>ROUND(I136*H136,2)</f>
        <v>0</v>
      </c>
      <c r="K136" s="184" t="s">
        <v>309</v>
      </c>
      <c r="L136" s="42"/>
      <c r="M136" s="189" t="s">
        <v>5</v>
      </c>
      <c r="N136" s="190" t="s">
        <v>48</v>
      </c>
      <c r="O136" s="43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AR136" s="25" t="s">
        <v>270</v>
      </c>
      <c r="AT136" s="25" t="s">
        <v>266</v>
      </c>
      <c r="AU136" s="25" t="s">
        <v>85</v>
      </c>
      <c r="AY136" s="25" t="s">
        <v>264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5" t="s">
        <v>24</v>
      </c>
      <c r="BK136" s="193">
        <f>ROUND(I136*H136,2)</f>
        <v>0</v>
      </c>
      <c r="BL136" s="25" t="s">
        <v>270</v>
      </c>
      <c r="BM136" s="25" t="s">
        <v>2580</v>
      </c>
    </row>
    <row r="137" spans="2:65" s="12" customFormat="1">
      <c r="B137" s="194"/>
      <c r="D137" s="195" t="s">
        <v>272</v>
      </c>
      <c r="E137" s="196" t="s">
        <v>5</v>
      </c>
      <c r="F137" s="197" t="s">
        <v>2581</v>
      </c>
      <c r="H137" s="196" t="s">
        <v>5</v>
      </c>
      <c r="I137" s="198"/>
      <c r="L137" s="194"/>
      <c r="M137" s="199"/>
      <c r="N137" s="200"/>
      <c r="O137" s="200"/>
      <c r="P137" s="200"/>
      <c r="Q137" s="200"/>
      <c r="R137" s="200"/>
      <c r="S137" s="200"/>
      <c r="T137" s="201"/>
      <c r="AT137" s="196" t="s">
        <v>272</v>
      </c>
      <c r="AU137" s="196" t="s">
        <v>85</v>
      </c>
      <c r="AV137" s="12" t="s">
        <v>24</v>
      </c>
      <c r="AW137" s="12" t="s">
        <v>41</v>
      </c>
      <c r="AX137" s="12" t="s">
        <v>77</v>
      </c>
      <c r="AY137" s="196" t="s">
        <v>264</v>
      </c>
    </row>
    <row r="138" spans="2:65" s="13" customFormat="1">
      <c r="B138" s="202"/>
      <c r="D138" s="195" t="s">
        <v>272</v>
      </c>
      <c r="E138" s="203" t="s">
        <v>5</v>
      </c>
      <c r="F138" s="204" t="s">
        <v>2562</v>
      </c>
      <c r="H138" s="205">
        <v>138.101</v>
      </c>
      <c r="I138" s="206"/>
      <c r="L138" s="202"/>
      <c r="M138" s="207"/>
      <c r="N138" s="208"/>
      <c r="O138" s="208"/>
      <c r="P138" s="208"/>
      <c r="Q138" s="208"/>
      <c r="R138" s="208"/>
      <c r="S138" s="208"/>
      <c r="T138" s="209"/>
      <c r="AT138" s="203" t="s">
        <v>272</v>
      </c>
      <c r="AU138" s="203" t="s">
        <v>85</v>
      </c>
      <c r="AV138" s="13" t="s">
        <v>85</v>
      </c>
      <c r="AW138" s="13" t="s">
        <v>41</v>
      </c>
      <c r="AX138" s="13" t="s">
        <v>24</v>
      </c>
      <c r="AY138" s="203" t="s">
        <v>264</v>
      </c>
    </row>
    <row r="139" spans="2:65" s="1" customFormat="1" ht="16.5" customHeight="1">
      <c r="B139" s="181"/>
      <c r="C139" s="182" t="s">
        <v>354</v>
      </c>
      <c r="D139" s="182" t="s">
        <v>266</v>
      </c>
      <c r="E139" s="183" t="s">
        <v>2019</v>
      </c>
      <c r="F139" s="184" t="s">
        <v>2020</v>
      </c>
      <c r="G139" s="185" t="s">
        <v>293</v>
      </c>
      <c r="H139" s="186">
        <v>690.54</v>
      </c>
      <c r="I139" s="187"/>
      <c r="J139" s="188">
        <f>ROUND(I139*H139,2)</f>
        <v>0</v>
      </c>
      <c r="K139" s="184" t="s">
        <v>278</v>
      </c>
      <c r="L139" s="42"/>
      <c r="M139" s="189" t="s">
        <v>5</v>
      </c>
      <c r="N139" s="190" t="s">
        <v>48</v>
      </c>
      <c r="O139" s="43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AR139" s="25" t="s">
        <v>270</v>
      </c>
      <c r="AT139" s="25" t="s">
        <v>266</v>
      </c>
      <c r="AU139" s="25" t="s">
        <v>85</v>
      </c>
      <c r="AY139" s="25" t="s">
        <v>264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5" t="s">
        <v>24</v>
      </c>
      <c r="BK139" s="193">
        <f>ROUND(I139*H139,2)</f>
        <v>0</v>
      </c>
      <c r="BL139" s="25" t="s">
        <v>270</v>
      </c>
      <c r="BM139" s="25" t="s">
        <v>2582</v>
      </c>
    </row>
    <row r="140" spans="2:65" s="1" customFormat="1" ht="27">
      <c r="B140" s="42"/>
      <c r="D140" s="195" t="s">
        <v>369</v>
      </c>
      <c r="F140" s="228" t="s">
        <v>2583</v>
      </c>
      <c r="I140" s="229"/>
      <c r="L140" s="42"/>
      <c r="M140" s="230"/>
      <c r="N140" s="43"/>
      <c r="O140" s="43"/>
      <c r="P140" s="43"/>
      <c r="Q140" s="43"/>
      <c r="R140" s="43"/>
      <c r="S140" s="43"/>
      <c r="T140" s="71"/>
      <c r="AT140" s="25" t="s">
        <v>369</v>
      </c>
      <c r="AU140" s="25" t="s">
        <v>85</v>
      </c>
    </row>
    <row r="141" spans="2:65" s="12" customFormat="1">
      <c r="B141" s="194"/>
      <c r="D141" s="195" t="s">
        <v>272</v>
      </c>
      <c r="E141" s="196" t="s">
        <v>5</v>
      </c>
      <c r="F141" s="197" t="s">
        <v>2584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3" customFormat="1">
      <c r="B142" s="202"/>
      <c r="D142" s="195" t="s">
        <v>272</v>
      </c>
      <c r="E142" s="203" t="s">
        <v>5</v>
      </c>
      <c r="F142" s="204" t="s">
        <v>2585</v>
      </c>
      <c r="H142" s="205">
        <v>595.20000000000005</v>
      </c>
      <c r="I142" s="206"/>
      <c r="L142" s="202"/>
      <c r="M142" s="207"/>
      <c r="N142" s="208"/>
      <c r="O142" s="208"/>
      <c r="P142" s="208"/>
      <c r="Q142" s="208"/>
      <c r="R142" s="208"/>
      <c r="S142" s="208"/>
      <c r="T142" s="209"/>
      <c r="AT142" s="203" t="s">
        <v>272</v>
      </c>
      <c r="AU142" s="203" t="s">
        <v>85</v>
      </c>
      <c r="AV142" s="13" t="s">
        <v>85</v>
      </c>
      <c r="AW142" s="13" t="s">
        <v>41</v>
      </c>
      <c r="AX142" s="13" t="s">
        <v>77</v>
      </c>
      <c r="AY142" s="203" t="s">
        <v>264</v>
      </c>
    </row>
    <row r="143" spans="2:65" s="13" customFormat="1">
      <c r="B143" s="202"/>
      <c r="D143" s="195" t="s">
        <v>272</v>
      </c>
      <c r="E143" s="203" t="s">
        <v>5</v>
      </c>
      <c r="F143" s="204" t="s">
        <v>2586</v>
      </c>
      <c r="H143" s="205">
        <v>95.34</v>
      </c>
      <c r="I143" s="206"/>
      <c r="L143" s="202"/>
      <c r="M143" s="207"/>
      <c r="N143" s="208"/>
      <c r="O143" s="208"/>
      <c r="P143" s="208"/>
      <c r="Q143" s="208"/>
      <c r="R143" s="208"/>
      <c r="S143" s="208"/>
      <c r="T143" s="209"/>
      <c r="AT143" s="203" t="s">
        <v>272</v>
      </c>
      <c r="AU143" s="203" t="s">
        <v>85</v>
      </c>
      <c r="AV143" s="13" t="s">
        <v>85</v>
      </c>
      <c r="AW143" s="13" t="s">
        <v>41</v>
      </c>
      <c r="AX143" s="13" t="s">
        <v>77</v>
      </c>
      <c r="AY143" s="203" t="s">
        <v>264</v>
      </c>
    </row>
    <row r="144" spans="2:65" s="14" customFormat="1">
      <c r="B144" s="210"/>
      <c r="D144" s="195" t="s">
        <v>272</v>
      </c>
      <c r="E144" s="211" t="s">
        <v>5</v>
      </c>
      <c r="F144" s="212" t="s">
        <v>290</v>
      </c>
      <c r="H144" s="213">
        <v>690.54</v>
      </c>
      <c r="I144" s="214"/>
      <c r="L144" s="210"/>
      <c r="M144" s="215"/>
      <c r="N144" s="216"/>
      <c r="O144" s="216"/>
      <c r="P144" s="216"/>
      <c r="Q144" s="216"/>
      <c r="R144" s="216"/>
      <c r="S144" s="216"/>
      <c r="T144" s="217"/>
      <c r="AT144" s="211" t="s">
        <v>272</v>
      </c>
      <c r="AU144" s="211" t="s">
        <v>85</v>
      </c>
      <c r="AV144" s="14" t="s">
        <v>270</v>
      </c>
      <c r="AW144" s="14" t="s">
        <v>41</v>
      </c>
      <c r="AX144" s="14" t="s">
        <v>24</v>
      </c>
      <c r="AY144" s="211" t="s">
        <v>264</v>
      </c>
    </row>
    <row r="145" spans="2:65" s="1" customFormat="1" ht="25.5" customHeight="1">
      <c r="B145" s="181"/>
      <c r="C145" s="182" t="s">
        <v>359</v>
      </c>
      <c r="D145" s="182" t="s">
        <v>266</v>
      </c>
      <c r="E145" s="183" t="s">
        <v>2587</v>
      </c>
      <c r="F145" s="184" t="s">
        <v>2588</v>
      </c>
      <c r="G145" s="185" t="s">
        <v>293</v>
      </c>
      <c r="H145" s="186">
        <v>460.33699999999999</v>
      </c>
      <c r="I145" s="187"/>
      <c r="J145" s="188">
        <f>ROUND(I145*H145,2)</f>
        <v>0</v>
      </c>
      <c r="K145" s="184" t="s">
        <v>278</v>
      </c>
      <c r="L145" s="42"/>
      <c r="M145" s="189" t="s">
        <v>5</v>
      </c>
      <c r="N145" s="190" t="s">
        <v>48</v>
      </c>
      <c r="O145" s="43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AR145" s="25" t="s">
        <v>270</v>
      </c>
      <c r="AT145" s="25" t="s">
        <v>266</v>
      </c>
      <c r="AU145" s="25" t="s">
        <v>85</v>
      </c>
      <c r="AY145" s="25" t="s">
        <v>264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5" t="s">
        <v>24</v>
      </c>
      <c r="BK145" s="193">
        <f>ROUND(I145*H145,2)</f>
        <v>0</v>
      </c>
      <c r="BL145" s="25" t="s">
        <v>270</v>
      </c>
      <c r="BM145" s="25" t="s">
        <v>2589</v>
      </c>
    </row>
    <row r="146" spans="2:65" s="12" customFormat="1">
      <c r="B146" s="194"/>
      <c r="D146" s="195" t="s">
        <v>272</v>
      </c>
      <c r="E146" s="196" t="s">
        <v>5</v>
      </c>
      <c r="F146" s="197" t="s">
        <v>2581</v>
      </c>
      <c r="H146" s="196" t="s">
        <v>5</v>
      </c>
      <c r="I146" s="198"/>
      <c r="L146" s="194"/>
      <c r="M146" s="199"/>
      <c r="N146" s="200"/>
      <c r="O146" s="200"/>
      <c r="P146" s="200"/>
      <c r="Q146" s="200"/>
      <c r="R146" s="200"/>
      <c r="S146" s="200"/>
      <c r="T146" s="201"/>
      <c r="AT146" s="196" t="s">
        <v>272</v>
      </c>
      <c r="AU146" s="196" t="s">
        <v>85</v>
      </c>
      <c r="AV146" s="12" t="s">
        <v>24</v>
      </c>
      <c r="AW146" s="12" t="s">
        <v>41</v>
      </c>
      <c r="AX146" s="12" t="s">
        <v>77</v>
      </c>
      <c r="AY146" s="196" t="s">
        <v>264</v>
      </c>
    </row>
    <row r="147" spans="2:65" s="13" customFormat="1">
      <c r="B147" s="202"/>
      <c r="D147" s="195" t="s">
        <v>272</v>
      </c>
      <c r="E147" s="203" t="s">
        <v>5</v>
      </c>
      <c r="F147" s="204" t="s">
        <v>2590</v>
      </c>
      <c r="H147" s="205">
        <v>460.33699999999999</v>
      </c>
      <c r="I147" s="206"/>
      <c r="L147" s="202"/>
      <c r="M147" s="207"/>
      <c r="N147" s="208"/>
      <c r="O147" s="208"/>
      <c r="P147" s="208"/>
      <c r="Q147" s="208"/>
      <c r="R147" s="208"/>
      <c r="S147" s="208"/>
      <c r="T147" s="209"/>
      <c r="AT147" s="203" t="s">
        <v>272</v>
      </c>
      <c r="AU147" s="203" t="s">
        <v>85</v>
      </c>
      <c r="AV147" s="13" t="s">
        <v>85</v>
      </c>
      <c r="AW147" s="13" t="s">
        <v>41</v>
      </c>
      <c r="AX147" s="13" t="s">
        <v>24</v>
      </c>
      <c r="AY147" s="203" t="s">
        <v>264</v>
      </c>
    </row>
    <row r="148" spans="2:65" s="11" customFormat="1" ht="29.85" customHeight="1">
      <c r="B148" s="168"/>
      <c r="D148" s="169" t="s">
        <v>76</v>
      </c>
      <c r="E148" s="179" t="s">
        <v>85</v>
      </c>
      <c r="F148" s="179" t="s">
        <v>265</v>
      </c>
      <c r="I148" s="171"/>
      <c r="J148" s="180">
        <f>BK148</f>
        <v>0</v>
      </c>
      <c r="L148" s="168"/>
      <c r="M148" s="173"/>
      <c r="N148" s="174"/>
      <c r="O148" s="174"/>
      <c r="P148" s="175">
        <f>SUM(P149:P152)</f>
        <v>0</v>
      </c>
      <c r="Q148" s="174"/>
      <c r="R148" s="175">
        <f>SUM(R149:R152)</f>
        <v>31.526911999999999</v>
      </c>
      <c r="S148" s="174"/>
      <c r="T148" s="176">
        <f>SUM(T149:T152)</f>
        <v>0</v>
      </c>
      <c r="AR148" s="169" t="s">
        <v>24</v>
      </c>
      <c r="AT148" s="177" t="s">
        <v>76</v>
      </c>
      <c r="AU148" s="177" t="s">
        <v>24</v>
      </c>
      <c r="AY148" s="169" t="s">
        <v>264</v>
      </c>
      <c r="BK148" s="178">
        <f>SUM(BK149:BK152)</f>
        <v>0</v>
      </c>
    </row>
    <row r="149" spans="2:65" s="1" customFormat="1" ht="38.25" customHeight="1">
      <c r="B149" s="181"/>
      <c r="C149" s="182" t="s">
        <v>11</v>
      </c>
      <c r="D149" s="182" t="s">
        <v>266</v>
      </c>
      <c r="E149" s="183" t="s">
        <v>2591</v>
      </c>
      <c r="F149" s="184" t="s">
        <v>2592</v>
      </c>
      <c r="G149" s="185" t="s">
        <v>308</v>
      </c>
      <c r="H149" s="186">
        <v>128</v>
      </c>
      <c r="I149" s="187"/>
      <c r="J149" s="188">
        <f>ROUND(I149*H149,2)</f>
        <v>0</v>
      </c>
      <c r="K149" s="184" t="s">
        <v>334</v>
      </c>
      <c r="L149" s="42"/>
      <c r="M149" s="189" t="s">
        <v>5</v>
      </c>
      <c r="N149" s="190" t="s">
        <v>48</v>
      </c>
      <c r="O149" s="43"/>
      <c r="P149" s="191">
        <f>O149*H149</f>
        <v>0</v>
      </c>
      <c r="Q149" s="191">
        <v>0.246304</v>
      </c>
      <c r="R149" s="191">
        <f>Q149*H149</f>
        <v>31.526911999999999</v>
      </c>
      <c r="S149" s="191">
        <v>0</v>
      </c>
      <c r="T149" s="192">
        <f>S149*H149</f>
        <v>0</v>
      </c>
      <c r="AR149" s="25" t="s">
        <v>270</v>
      </c>
      <c r="AT149" s="25" t="s">
        <v>266</v>
      </c>
      <c r="AU149" s="25" t="s">
        <v>85</v>
      </c>
      <c r="AY149" s="25" t="s">
        <v>264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5" t="s">
        <v>24</v>
      </c>
      <c r="BK149" s="193">
        <f>ROUND(I149*H149,2)</f>
        <v>0</v>
      </c>
      <c r="BL149" s="25" t="s">
        <v>270</v>
      </c>
      <c r="BM149" s="25" t="s">
        <v>2593</v>
      </c>
    </row>
    <row r="150" spans="2:65" s="1" customFormat="1" ht="54">
      <c r="B150" s="42"/>
      <c r="D150" s="195" t="s">
        <v>369</v>
      </c>
      <c r="F150" s="228" t="s">
        <v>2594</v>
      </c>
      <c r="I150" s="229"/>
      <c r="L150" s="42"/>
      <c r="M150" s="230"/>
      <c r="N150" s="43"/>
      <c r="O150" s="43"/>
      <c r="P150" s="43"/>
      <c r="Q150" s="43"/>
      <c r="R150" s="43"/>
      <c r="S150" s="43"/>
      <c r="T150" s="71"/>
      <c r="AT150" s="25" t="s">
        <v>369</v>
      </c>
      <c r="AU150" s="25" t="s">
        <v>85</v>
      </c>
    </row>
    <row r="151" spans="2:65" s="12" customFormat="1">
      <c r="B151" s="194"/>
      <c r="D151" s="195" t="s">
        <v>272</v>
      </c>
      <c r="E151" s="196" t="s">
        <v>5</v>
      </c>
      <c r="F151" s="197" t="s">
        <v>2595</v>
      </c>
      <c r="H151" s="196" t="s">
        <v>5</v>
      </c>
      <c r="I151" s="198"/>
      <c r="L151" s="194"/>
      <c r="M151" s="199"/>
      <c r="N151" s="200"/>
      <c r="O151" s="200"/>
      <c r="P151" s="200"/>
      <c r="Q151" s="200"/>
      <c r="R151" s="200"/>
      <c r="S151" s="200"/>
      <c r="T151" s="201"/>
      <c r="AT151" s="196" t="s">
        <v>272</v>
      </c>
      <c r="AU151" s="196" t="s">
        <v>85</v>
      </c>
      <c r="AV151" s="12" t="s">
        <v>24</v>
      </c>
      <c r="AW151" s="12" t="s">
        <v>41</v>
      </c>
      <c r="AX151" s="12" t="s">
        <v>77</v>
      </c>
      <c r="AY151" s="196" t="s">
        <v>264</v>
      </c>
    </row>
    <row r="152" spans="2:65" s="13" customFormat="1">
      <c r="B152" s="202"/>
      <c r="D152" s="195" t="s">
        <v>272</v>
      </c>
      <c r="E152" s="203" t="s">
        <v>5</v>
      </c>
      <c r="F152" s="204" t="s">
        <v>1403</v>
      </c>
      <c r="H152" s="205">
        <v>128</v>
      </c>
      <c r="I152" s="206"/>
      <c r="L152" s="202"/>
      <c r="M152" s="207"/>
      <c r="N152" s="208"/>
      <c r="O152" s="208"/>
      <c r="P152" s="208"/>
      <c r="Q152" s="208"/>
      <c r="R152" s="208"/>
      <c r="S152" s="208"/>
      <c r="T152" s="209"/>
      <c r="AT152" s="203" t="s">
        <v>272</v>
      </c>
      <c r="AU152" s="203" t="s">
        <v>85</v>
      </c>
      <c r="AV152" s="13" t="s">
        <v>85</v>
      </c>
      <c r="AW152" s="13" t="s">
        <v>41</v>
      </c>
      <c r="AX152" s="13" t="s">
        <v>24</v>
      </c>
      <c r="AY152" s="203" t="s">
        <v>264</v>
      </c>
    </row>
    <row r="153" spans="2:65" s="11" customFormat="1" ht="29.85" customHeight="1">
      <c r="B153" s="168"/>
      <c r="D153" s="169" t="s">
        <v>76</v>
      </c>
      <c r="E153" s="179" t="s">
        <v>300</v>
      </c>
      <c r="F153" s="179" t="s">
        <v>2025</v>
      </c>
      <c r="I153" s="171"/>
      <c r="J153" s="180">
        <f>BK153</f>
        <v>0</v>
      </c>
      <c r="L153" s="168"/>
      <c r="M153" s="173"/>
      <c r="N153" s="174"/>
      <c r="O153" s="174"/>
      <c r="P153" s="175">
        <f>SUM(P154:P189)</f>
        <v>0</v>
      </c>
      <c r="Q153" s="174"/>
      <c r="R153" s="175">
        <f>SUM(R154:R189)</f>
        <v>96.560645999999991</v>
      </c>
      <c r="S153" s="174"/>
      <c r="T153" s="176">
        <f>SUM(T154:T189)</f>
        <v>0</v>
      </c>
      <c r="AR153" s="169" t="s">
        <v>24</v>
      </c>
      <c r="AT153" s="177" t="s">
        <v>76</v>
      </c>
      <c r="AU153" s="177" t="s">
        <v>24</v>
      </c>
      <c r="AY153" s="169" t="s">
        <v>264</v>
      </c>
      <c r="BK153" s="178">
        <f>SUM(BK154:BK189)</f>
        <v>0</v>
      </c>
    </row>
    <row r="154" spans="2:65" s="1" customFormat="1" ht="25.5" customHeight="1">
      <c r="B154" s="181"/>
      <c r="C154" s="182" t="s">
        <v>372</v>
      </c>
      <c r="D154" s="182" t="s">
        <v>266</v>
      </c>
      <c r="E154" s="183" t="s">
        <v>2596</v>
      </c>
      <c r="F154" s="184" t="s">
        <v>2597</v>
      </c>
      <c r="G154" s="185" t="s">
        <v>293</v>
      </c>
      <c r="H154" s="186">
        <v>690.54</v>
      </c>
      <c r="I154" s="187"/>
      <c r="J154" s="188">
        <f>ROUND(I154*H154,2)</f>
        <v>0</v>
      </c>
      <c r="K154" s="184" t="s">
        <v>278</v>
      </c>
      <c r="L154" s="42"/>
      <c r="M154" s="189" t="s">
        <v>5</v>
      </c>
      <c r="N154" s="190" t="s">
        <v>48</v>
      </c>
      <c r="O154" s="43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AR154" s="25" t="s">
        <v>270</v>
      </c>
      <c r="AT154" s="25" t="s">
        <v>266</v>
      </c>
      <c r="AU154" s="25" t="s">
        <v>85</v>
      </c>
      <c r="AY154" s="25" t="s">
        <v>264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5" t="s">
        <v>24</v>
      </c>
      <c r="BK154" s="193">
        <f>ROUND(I154*H154,2)</f>
        <v>0</v>
      </c>
      <c r="BL154" s="25" t="s">
        <v>270</v>
      </c>
      <c r="BM154" s="25" t="s">
        <v>2598</v>
      </c>
    </row>
    <row r="155" spans="2:65" s="1" customFormat="1" ht="40.5">
      <c r="B155" s="42"/>
      <c r="D155" s="195" t="s">
        <v>369</v>
      </c>
      <c r="F155" s="228" t="s">
        <v>2599</v>
      </c>
      <c r="I155" s="229"/>
      <c r="L155" s="42"/>
      <c r="M155" s="230"/>
      <c r="N155" s="43"/>
      <c r="O155" s="43"/>
      <c r="P155" s="43"/>
      <c r="Q155" s="43"/>
      <c r="R155" s="43"/>
      <c r="S155" s="43"/>
      <c r="T155" s="71"/>
      <c r="AT155" s="25" t="s">
        <v>369</v>
      </c>
      <c r="AU155" s="25" t="s">
        <v>85</v>
      </c>
    </row>
    <row r="156" spans="2:65" s="12" customFormat="1">
      <c r="B156" s="194"/>
      <c r="D156" s="195" t="s">
        <v>272</v>
      </c>
      <c r="E156" s="196" t="s">
        <v>5</v>
      </c>
      <c r="F156" s="197" t="s">
        <v>2600</v>
      </c>
      <c r="H156" s="196" t="s">
        <v>5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6" t="s">
        <v>272</v>
      </c>
      <c r="AU156" s="196" t="s">
        <v>85</v>
      </c>
      <c r="AV156" s="12" t="s">
        <v>24</v>
      </c>
      <c r="AW156" s="12" t="s">
        <v>41</v>
      </c>
      <c r="AX156" s="12" t="s">
        <v>77</v>
      </c>
      <c r="AY156" s="196" t="s">
        <v>264</v>
      </c>
    </row>
    <row r="157" spans="2:65" s="13" customFormat="1">
      <c r="B157" s="202"/>
      <c r="D157" s="195" t="s">
        <v>272</v>
      </c>
      <c r="E157" s="203" t="s">
        <v>5</v>
      </c>
      <c r="F157" s="204" t="s">
        <v>2601</v>
      </c>
      <c r="H157" s="205">
        <v>595.20000000000005</v>
      </c>
      <c r="I157" s="206"/>
      <c r="L157" s="202"/>
      <c r="M157" s="207"/>
      <c r="N157" s="208"/>
      <c r="O157" s="208"/>
      <c r="P157" s="208"/>
      <c r="Q157" s="208"/>
      <c r="R157" s="208"/>
      <c r="S157" s="208"/>
      <c r="T157" s="209"/>
      <c r="AT157" s="203" t="s">
        <v>272</v>
      </c>
      <c r="AU157" s="203" t="s">
        <v>85</v>
      </c>
      <c r="AV157" s="13" t="s">
        <v>85</v>
      </c>
      <c r="AW157" s="13" t="s">
        <v>41</v>
      </c>
      <c r="AX157" s="13" t="s">
        <v>77</v>
      </c>
      <c r="AY157" s="203" t="s">
        <v>264</v>
      </c>
    </row>
    <row r="158" spans="2:65" s="12" customFormat="1">
      <c r="B158" s="194"/>
      <c r="D158" s="195" t="s">
        <v>272</v>
      </c>
      <c r="E158" s="196" t="s">
        <v>5</v>
      </c>
      <c r="F158" s="197" t="s">
        <v>2602</v>
      </c>
      <c r="H158" s="196" t="s">
        <v>5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6" t="s">
        <v>272</v>
      </c>
      <c r="AU158" s="196" t="s">
        <v>85</v>
      </c>
      <c r="AV158" s="12" t="s">
        <v>24</v>
      </c>
      <c r="AW158" s="12" t="s">
        <v>41</v>
      </c>
      <c r="AX158" s="12" t="s">
        <v>77</v>
      </c>
      <c r="AY158" s="196" t="s">
        <v>264</v>
      </c>
    </row>
    <row r="159" spans="2:65" s="13" customFormat="1">
      <c r="B159" s="202"/>
      <c r="D159" s="195" t="s">
        <v>272</v>
      </c>
      <c r="E159" s="203" t="s">
        <v>5</v>
      </c>
      <c r="F159" s="204" t="s">
        <v>2603</v>
      </c>
      <c r="H159" s="205">
        <v>95.34</v>
      </c>
      <c r="I159" s="206"/>
      <c r="L159" s="202"/>
      <c r="M159" s="207"/>
      <c r="N159" s="208"/>
      <c r="O159" s="208"/>
      <c r="P159" s="208"/>
      <c r="Q159" s="208"/>
      <c r="R159" s="208"/>
      <c r="S159" s="208"/>
      <c r="T159" s="209"/>
      <c r="AT159" s="203" t="s">
        <v>272</v>
      </c>
      <c r="AU159" s="203" t="s">
        <v>85</v>
      </c>
      <c r="AV159" s="13" t="s">
        <v>85</v>
      </c>
      <c r="AW159" s="13" t="s">
        <v>41</v>
      </c>
      <c r="AX159" s="13" t="s">
        <v>77</v>
      </c>
      <c r="AY159" s="203" t="s">
        <v>264</v>
      </c>
    </row>
    <row r="160" spans="2:65" s="14" customFormat="1">
      <c r="B160" s="210"/>
      <c r="D160" s="195" t="s">
        <v>272</v>
      </c>
      <c r="E160" s="211" t="s">
        <v>5</v>
      </c>
      <c r="F160" s="212" t="s">
        <v>290</v>
      </c>
      <c r="H160" s="213">
        <v>690.54</v>
      </c>
      <c r="I160" s="214"/>
      <c r="L160" s="210"/>
      <c r="M160" s="215"/>
      <c r="N160" s="216"/>
      <c r="O160" s="216"/>
      <c r="P160" s="216"/>
      <c r="Q160" s="216"/>
      <c r="R160" s="216"/>
      <c r="S160" s="216"/>
      <c r="T160" s="217"/>
      <c r="AT160" s="211" t="s">
        <v>272</v>
      </c>
      <c r="AU160" s="211" t="s">
        <v>85</v>
      </c>
      <c r="AV160" s="14" t="s">
        <v>270</v>
      </c>
      <c r="AW160" s="14" t="s">
        <v>41</v>
      </c>
      <c r="AX160" s="14" t="s">
        <v>24</v>
      </c>
      <c r="AY160" s="211" t="s">
        <v>264</v>
      </c>
    </row>
    <row r="161" spans="2:65" s="1" customFormat="1" ht="25.5" customHeight="1">
      <c r="B161" s="181"/>
      <c r="C161" s="182" t="s">
        <v>379</v>
      </c>
      <c r="D161" s="182" t="s">
        <v>266</v>
      </c>
      <c r="E161" s="183" t="s">
        <v>2604</v>
      </c>
      <c r="F161" s="184" t="s">
        <v>2605</v>
      </c>
      <c r="G161" s="185" t="s">
        <v>293</v>
      </c>
      <c r="H161" s="186">
        <v>690.54</v>
      </c>
      <c r="I161" s="187"/>
      <c r="J161" s="188">
        <f>ROUND(I161*H161,2)</f>
        <v>0</v>
      </c>
      <c r="K161" s="184" t="s">
        <v>278</v>
      </c>
      <c r="L161" s="42"/>
      <c r="M161" s="189" t="s">
        <v>5</v>
      </c>
      <c r="N161" s="190" t="s">
        <v>48</v>
      </c>
      <c r="O161" s="43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AR161" s="25" t="s">
        <v>270</v>
      </c>
      <c r="AT161" s="25" t="s">
        <v>266</v>
      </c>
      <c r="AU161" s="25" t="s">
        <v>85</v>
      </c>
      <c r="AY161" s="25" t="s">
        <v>264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5" t="s">
        <v>24</v>
      </c>
      <c r="BK161" s="193">
        <f>ROUND(I161*H161,2)</f>
        <v>0</v>
      </c>
      <c r="BL161" s="25" t="s">
        <v>270</v>
      </c>
      <c r="BM161" s="25" t="s">
        <v>2606</v>
      </c>
    </row>
    <row r="162" spans="2:65" s="1" customFormat="1" ht="54">
      <c r="B162" s="42"/>
      <c r="D162" s="195" t="s">
        <v>369</v>
      </c>
      <c r="F162" s="228" t="s">
        <v>2607</v>
      </c>
      <c r="I162" s="229"/>
      <c r="L162" s="42"/>
      <c r="M162" s="230"/>
      <c r="N162" s="43"/>
      <c r="O162" s="43"/>
      <c r="P162" s="43"/>
      <c r="Q162" s="43"/>
      <c r="R162" s="43"/>
      <c r="S162" s="43"/>
      <c r="T162" s="71"/>
      <c r="AT162" s="25" t="s">
        <v>369</v>
      </c>
      <c r="AU162" s="25" t="s">
        <v>85</v>
      </c>
    </row>
    <row r="163" spans="2:65" s="12" customFormat="1">
      <c r="B163" s="194"/>
      <c r="D163" s="195" t="s">
        <v>272</v>
      </c>
      <c r="E163" s="196" t="s">
        <v>5</v>
      </c>
      <c r="F163" s="197" t="s">
        <v>2600</v>
      </c>
      <c r="H163" s="196" t="s">
        <v>5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6" t="s">
        <v>272</v>
      </c>
      <c r="AU163" s="196" t="s">
        <v>85</v>
      </c>
      <c r="AV163" s="12" t="s">
        <v>24</v>
      </c>
      <c r="AW163" s="12" t="s">
        <v>41</v>
      </c>
      <c r="AX163" s="12" t="s">
        <v>77</v>
      </c>
      <c r="AY163" s="196" t="s">
        <v>264</v>
      </c>
    </row>
    <row r="164" spans="2:65" s="13" customFormat="1">
      <c r="B164" s="202"/>
      <c r="D164" s="195" t="s">
        <v>272</v>
      </c>
      <c r="E164" s="203" t="s">
        <v>5</v>
      </c>
      <c r="F164" s="204" t="s">
        <v>2601</v>
      </c>
      <c r="H164" s="205">
        <v>595.20000000000005</v>
      </c>
      <c r="I164" s="206"/>
      <c r="L164" s="202"/>
      <c r="M164" s="207"/>
      <c r="N164" s="208"/>
      <c r="O164" s="208"/>
      <c r="P164" s="208"/>
      <c r="Q164" s="208"/>
      <c r="R164" s="208"/>
      <c r="S164" s="208"/>
      <c r="T164" s="209"/>
      <c r="AT164" s="203" t="s">
        <v>272</v>
      </c>
      <c r="AU164" s="203" t="s">
        <v>85</v>
      </c>
      <c r="AV164" s="13" t="s">
        <v>85</v>
      </c>
      <c r="AW164" s="13" t="s">
        <v>41</v>
      </c>
      <c r="AX164" s="13" t="s">
        <v>77</v>
      </c>
      <c r="AY164" s="203" t="s">
        <v>264</v>
      </c>
    </row>
    <row r="165" spans="2:65" s="12" customFormat="1">
      <c r="B165" s="194"/>
      <c r="D165" s="195" t="s">
        <v>272</v>
      </c>
      <c r="E165" s="196" t="s">
        <v>5</v>
      </c>
      <c r="F165" s="197" t="s">
        <v>2602</v>
      </c>
      <c r="H165" s="196" t="s">
        <v>5</v>
      </c>
      <c r="I165" s="198"/>
      <c r="L165" s="194"/>
      <c r="M165" s="199"/>
      <c r="N165" s="200"/>
      <c r="O165" s="200"/>
      <c r="P165" s="200"/>
      <c r="Q165" s="200"/>
      <c r="R165" s="200"/>
      <c r="S165" s="200"/>
      <c r="T165" s="201"/>
      <c r="AT165" s="196" t="s">
        <v>272</v>
      </c>
      <c r="AU165" s="196" t="s">
        <v>85</v>
      </c>
      <c r="AV165" s="12" t="s">
        <v>24</v>
      </c>
      <c r="AW165" s="12" t="s">
        <v>41</v>
      </c>
      <c r="AX165" s="12" t="s">
        <v>77</v>
      </c>
      <c r="AY165" s="196" t="s">
        <v>264</v>
      </c>
    </row>
    <row r="166" spans="2:65" s="13" customFormat="1">
      <c r="B166" s="202"/>
      <c r="D166" s="195" t="s">
        <v>272</v>
      </c>
      <c r="E166" s="203" t="s">
        <v>5</v>
      </c>
      <c r="F166" s="204" t="s">
        <v>2603</v>
      </c>
      <c r="H166" s="205">
        <v>95.34</v>
      </c>
      <c r="I166" s="206"/>
      <c r="L166" s="202"/>
      <c r="M166" s="207"/>
      <c r="N166" s="208"/>
      <c r="O166" s="208"/>
      <c r="P166" s="208"/>
      <c r="Q166" s="208"/>
      <c r="R166" s="208"/>
      <c r="S166" s="208"/>
      <c r="T166" s="209"/>
      <c r="AT166" s="203" t="s">
        <v>272</v>
      </c>
      <c r="AU166" s="203" t="s">
        <v>85</v>
      </c>
      <c r="AV166" s="13" t="s">
        <v>85</v>
      </c>
      <c r="AW166" s="13" t="s">
        <v>41</v>
      </c>
      <c r="AX166" s="13" t="s">
        <v>77</v>
      </c>
      <c r="AY166" s="203" t="s">
        <v>264</v>
      </c>
    </row>
    <row r="167" spans="2:65" s="14" customFormat="1">
      <c r="B167" s="210"/>
      <c r="D167" s="195" t="s">
        <v>272</v>
      </c>
      <c r="E167" s="211" t="s">
        <v>5</v>
      </c>
      <c r="F167" s="212" t="s">
        <v>290</v>
      </c>
      <c r="H167" s="213">
        <v>690.54</v>
      </c>
      <c r="I167" s="214"/>
      <c r="L167" s="210"/>
      <c r="M167" s="215"/>
      <c r="N167" s="216"/>
      <c r="O167" s="216"/>
      <c r="P167" s="216"/>
      <c r="Q167" s="216"/>
      <c r="R167" s="216"/>
      <c r="S167" s="216"/>
      <c r="T167" s="217"/>
      <c r="AT167" s="211" t="s">
        <v>272</v>
      </c>
      <c r="AU167" s="211" t="s">
        <v>85</v>
      </c>
      <c r="AV167" s="14" t="s">
        <v>270</v>
      </c>
      <c r="AW167" s="14" t="s">
        <v>41</v>
      </c>
      <c r="AX167" s="14" t="s">
        <v>24</v>
      </c>
      <c r="AY167" s="211" t="s">
        <v>264</v>
      </c>
    </row>
    <row r="168" spans="2:65" s="1" customFormat="1" ht="25.5" customHeight="1">
      <c r="B168" s="181"/>
      <c r="C168" s="182" t="s">
        <v>387</v>
      </c>
      <c r="D168" s="182" t="s">
        <v>266</v>
      </c>
      <c r="E168" s="183" t="s">
        <v>2032</v>
      </c>
      <c r="F168" s="184" t="s">
        <v>2033</v>
      </c>
      <c r="G168" s="185" t="s">
        <v>293</v>
      </c>
      <c r="H168" s="186">
        <v>690.54</v>
      </c>
      <c r="I168" s="187"/>
      <c r="J168" s="188">
        <f>ROUND(I168*H168,2)</f>
        <v>0</v>
      </c>
      <c r="K168" s="184" t="s">
        <v>278</v>
      </c>
      <c r="L168" s="42"/>
      <c r="M168" s="189" t="s">
        <v>5</v>
      </c>
      <c r="N168" s="190" t="s">
        <v>48</v>
      </c>
      <c r="O168" s="43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AR168" s="25" t="s">
        <v>270</v>
      </c>
      <c r="AT168" s="25" t="s">
        <v>266</v>
      </c>
      <c r="AU168" s="25" t="s">
        <v>85</v>
      </c>
      <c r="AY168" s="25" t="s">
        <v>264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5" t="s">
        <v>24</v>
      </c>
      <c r="BK168" s="193">
        <f>ROUND(I168*H168,2)</f>
        <v>0</v>
      </c>
      <c r="BL168" s="25" t="s">
        <v>270</v>
      </c>
      <c r="BM168" s="25" t="s">
        <v>2608</v>
      </c>
    </row>
    <row r="169" spans="2:65" s="1" customFormat="1" ht="54">
      <c r="B169" s="42"/>
      <c r="D169" s="195" t="s">
        <v>369</v>
      </c>
      <c r="F169" s="228" t="s">
        <v>2607</v>
      </c>
      <c r="I169" s="229"/>
      <c r="L169" s="42"/>
      <c r="M169" s="230"/>
      <c r="N169" s="43"/>
      <c r="O169" s="43"/>
      <c r="P169" s="43"/>
      <c r="Q169" s="43"/>
      <c r="R169" s="43"/>
      <c r="S169" s="43"/>
      <c r="T169" s="71"/>
      <c r="AT169" s="25" t="s">
        <v>369</v>
      </c>
      <c r="AU169" s="25" t="s">
        <v>85</v>
      </c>
    </row>
    <row r="170" spans="2:65" s="12" customFormat="1">
      <c r="B170" s="194"/>
      <c r="D170" s="195" t="s">
        <v>272</v>
      </c>
      <c r="E170" s="196" t="s">
        <v>5</v>
      </c>
      <c r="F170" s="197" t="s">
        <v>2609</v>
      </c>
      <c r="H170" s="196" t="s">
        <v>5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6" t="s">
        <v>272</v>
      </c>
      <c r="AU170" s="196" t="s">
        <v>85</v>
      </c>
      <c r="AV170" s="12" t="s">
        <v>24</v>
      </c>
      <c r="AW170" s="12" t="s">
        <v>41</v>
      </c>
      <c r="AX170" s="12" t="s">
        <v>77</v>
      </c>
      <c r="AY170" s="196" t="s">
        <v>264</v>
      </c>
    </row>
    <row r="171" spans="2:65" s="13" customFormat="1">
      <c r="B171" s="202"/>
      <c r="D171" s="195" t="s">
        <v>272</v>
      </c>
      <c r="E171" s="203" t="s">
        <v>5</v>
      </c>
      <c r="F171" s="204" t="s">
        <v>2610</v>
      </c>
      <c r="H171" s="205">
        <v>690.54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272</v>
      </c>
      <c r="AU171" s="203" t="s">
        <v>85</v>
      </c>
      <c r="AV171" s="13" t="s">
        <v>85</v>
      </c>
      <c r="AW171" s="13" t="s">
        <v>41</v>
      </c>
      <c r="AX171" s="13" t="s">
        <v>24</v>
      </c>
      <c r="AY171" s="203" t="s">
        <v>264</v>
      </c>
    </row>
    <row r="172" spans="2:65" s="1" customFormat="1" ht="25.5" customHeight="1">
      <c r="B172" s="181"/>
      <c r="C172" s="182" t="s">
        <v>393</v>
      </c>
      <c r="D172" s="182" t="s">
        <v>266</v>
      </c>
      <c r="E172" s="183" t="s">
        <v>2611</v>
      </c>
      <c r="F172" s="184" t="s">
        <v>2612</v>
      </c>
      <c r="G172" s="185" t="s">
        <v>293</v>
      </c>
      <c r="H172" s="186">
        <v>568</v>
      </c>
      <c r="I172" s="187"/>
      <c r="J172" s="188">
        <f>ROUND(I172*H172,2)</f>
        <v>0</v>
      </c>
      <c r="K172" s="184" t="s">
        <v>278</v>
      </c>
      <c r="L172" s="42"/>
      <c r="M172" s="189" t="s">
        <v>5</v>
      </c>
      <c r="N172" s="190" t="s">
        <v>48</v>
      </c>
      <c r="O172" s="43"/>
      <c r="P172" s="191">
        <f>O172*H172</f>
        <v>0</v>
      </c>
      <c r="Q172" s="191">
        <v>0.14399999999999999</v>
      </c>
      <c r="R172" s="191">
        <f>Q172*H172</f>
        <v>81.791999999999987</v>
      </c>
      <c r="S172" s="191">
        <v>0</v>
      </c>
      <c r="T172" s="192">
        <f>S172*H172</f>
        <v>0</v>
      </c>
      <c r="AR172" s="25" t="s">
        <v>270</v>
      </c>
      <c r="AT172" s="25" t="s">
        <v>266</v>
      </c>
      <c r="AU172" s="25" t="s">
        <v>85</v>
      </c>
      <c r="AY172" s="25" t="s">
        <v>264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5" t="s">
        <v>24</v>
      </c>
      <c r="BK172" s="193">
        <f>ROUND(I172*H172,2)</f>
        <v>0</v>
      </c>
      <c r="BL172" s="25" t="s">
        <v>270</v>
      </c>
      <c r="BM172" s="25" t="s">
        <v>2613</v>
      </c>
    </row>
    <row r="173" spans="2:65" s="1" customFormat="1" ht="27">
      <c r="B173" s="42"/>
      <c r="D173" s="195" t="s">
        <v>369</v>
      </c>
      <c r="F173" s="228" t="s">
        <v>2614</v>
      </c>
      <c r="I173" s="229"/>
      <c r="L173" s="42"/>
      <c r="M173" s="230"/>
      <c r="N173" s="43"/>
      <c r="O173" s="43"/>
      <c r="P173" s="43"/>
      <c r="Q173" s="43"/>
      <c r="R173" s="43"/>
      <c r="S173" s="43"/>
      <c r="T173" s="71"/>
      <c r="AT173" s="25" t="s">
        <v>369</v>
      </c>
      <c r="AU173" s="25" t="s">
        <v>85</v>
      </c>
    </row>
    <row r="174" spans="2:65" s="12" customFormat="1">
      <c r="B174" s="194"/>
      <c r="D174" s="195" t="s">
        <v>272</v>
      </c>
      <c r="E174" s="196" t="s">
        <v>5</v>
      </c>
      <c r="F174" s="197" t="s">
        <v>2600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3" customFormat="1">
      <c r="B175" s="202"/>
      <c r="D175" s="195" t="s">
        <v>272</v>
      </c>
      <c r="E175" s="203" t="s">
        <v>5</v>
      </c>
      <c r="F175" s="204" t="s">
        <v>2615</v>
      </c>
      <c r="H175" s="205">
        <v>489.8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272</v>
      </c>
      <c r="AU175" s="203" t="s">
        <v>85</v>
      </c>
      <c r="AV175" s="13" t="s">
        <v>85</v>
      </c>
      <c r="AW175" s="13" t="s">
        <v>41</v>
      </c>
      <c r="AX175" s="13" t="s">
        <v>77</v>
      </c>
      <c r="AY175" s="203" t="s">
        <v>264</v>
      </c>
    </row>
    <row r="176" spans="2:65" s="12" customFormat="1">
      <c r="B176" s="194"/>
      <c r="D176" s="195" t="s">
        <v>272</v>
      </c>
      <c r="E176" s="196" t="s">
        <v>5</v>
      </c>
      <c r="F176" s="197" t="s">
        <v>2602</v>
      </c>
      <c r="H176" s="196" t="s">
        <v>5</v>
      </c>
      <c r="I176" s="198"/>
      <c r="L176" s="194"/>
      <c r="M176" s="199"/>
      <c r="N176" s="200"/>
      <c r="O176" s="200"/>
      <c r="P176" s="200"/>
      <c r="Q176" s="200"/>
      <c r="R176" s="200"/>
      <c r="S176" s="200"/>
      <c r="T176" s="201"/>
      <c r="AT176" s="196" t="s">
        <v>272</v>
      </c>
      <c r="AU176" s="196" t="s">
        <v>85</v>
      </c>
      <c r="AV176" s="12" t="s">
        <v>24</v>
      </c>
      <c r="AW176" s="12" t="s">
        <v>41</v>
      </c>
      <c r="AX176" s="12" t="s">
        <v>77</v>
      </c>
      <c r="AY176" s="196" t="s">
        <v>264</v>
      </c>
    </row>
    <row r="177" spans="2:65" s="13" customFormat="1">
      <c r="B177" s="202"/>
      <c r="D177" s="195" t="s">
        <v>272</v>
      </c>
      <c r="E177" s="203" t="s">
        <v>5</v>
      </c>
      <c r="F177" s="204" t="s">
        <v>2616</v>
      </c>
      <c r="H177" s="205">
        <v>78.2</v>
      </c>
      <c r="I177" s="206"/>
      <c r="L177" s="202"/>
      <c r="M177" s="207"/>
      <c r="N177" s="208"/>
      <c r="O177" s="208"/>
      <c r="P177" s="208"/>
      <c r="Q177" s="208"/>
      <c r="R177" s="208"/>
      <c r="S177" s="208"/>
      <c r="T177" s="209"/>
      <c r="AT177" s="203" t="s">
        <v>272</v>
      </c>
      <c r="AU177" s="203" t="s">
        <v>85</v>
      </c>
      <c r="AV177" s="13" t="s">
        <v>85</v>
      </c>
      <c r="AW177" s="13" t="s">
        <v>41</v>
      </c>
      <c r="AX177" s="13" t="s">
        <v>77</v>
      </c>
      <c r="AY177" s="203" t="s">
        <v>264</v>
      </c>
    </row>
    <row r="178" spans="2:65" s="14" customFormat="1">
      <c r="B178" s="210"/>
      <c r="D178" s="195" t="s">
        <v>272</v>
      </c>
      <c r="E178" s="211" t="s">
        <v>5</v>
      </c>
      <c r="F178" s="212" t="s">
        <v>290</v>
      </c>
      <c r="H178" s="213">
        <v>568</v>
      </c>
      <c r="I178" s="214"/>
      <c r="L178" s="210"/>
      <c r="M178" s="215"/>
      <c r="N178" s="216"/>
      <c r="O178" s="216"/>
      <c r="P178" s="216"/>
      <c r="Q178" s="216"/>
      <c r="R178" s="216"/>
      <c r="S178" s="216"/>
      <c r="T178" s="217"/>
      <c r="AT178" s="211" t="s">
        <v>272</v>
      </c>
      <c r="AU178" s="211" t="s">
        <v>85</v>
      </c>
      <c r="AV178" s="14" t="s">
        <v>270</v>
      </c>
      <c r="AW178" s="14" t="s">
        <v>41</v>
      </c>
      <c r="AX178" s="14" t="s">
        <v>24</v>
      </c>
      <c r="AY178" s="211" t="s">
        <v>264</v>
      </c>
    </row>
    <row r="179" spans="2:65" s="1" customFormat="1" ht="25.5" customHeight="1">
      <c r="B179" s="181"/>
      <c r="C179" s="182" t="s">
        <v>400</v>
      </c>
      <c r="D179" s="182" t="s">
        <v>266</v>
      </c>
      <c r="E179" s="183" t="s">
        <v>2617</v>
      </c>
      <c r="F179" s="184" t="s">
        <v>2618</v>
      </c>
      <c r="G179" s="185" t="s">
        <v>293</v>
      </c>
      <c r="H179" s="186">
        <v>568</v>
      </c>
      <c r="I179" s="187"/>
      <c r="J179" s="188">
        <f>ROUND(I179*H179,2)</f>
        <v>0</v>
      </c>
      <c r="K179" s="184" t="s">
        <v>278</v>
      </c>
      <c r="L179" s="42"/>
      <c r="M179" s="189" t="s">
        <v>5</v>
      </c>
      <c r="N179" s="190" t="s">
        <v>48</v>
      </c>
      <c r="O179" s="43"/>
      <c r="P179" s="191">
        <f>O179*H179</f>
        <v>0</v>
      </c>
      <c r="Q179" s="191">
        <v>1.172E-2</v>
      </c>
      <c r="R179" s="191">
        <f>Q179*H179</f>
        <v>6.6569599999999998</v>
      </c>
      <c r="S179" s="191">
        <v>0</v>
      </c>
      <c r="T179" s="192">
        <f>S179*H179</f>
        <v>0</v>
      </c>
      <c r="AR179" s="25" t="s">
        <v>270</v>
      </c>
      <c r="AT179" s="25" t="s">
        <v>266</v>
      </c>
      <c r="AU179" s="25" t="s">
        <v>85</v>
      </c>
      <c r="AY179" s="25" t="s">
        <v>264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5" t="s">
        <v>24</v>
      </c>
      <c r="BK179" s="193">
        <f>ROUND(I179*H179,2)</f>
        <v>0</v>
      </c>
      <c r="BL179" s="25" t="s">
        <v>270</v>
      </c>
      <c r="BM179" s="25" t="s">
        <v>2619</v>
      </c>
    </row>
    <row r="180" spans="2:65" s="1" customFormat="1" ht="27">
      <c r="B180" s="42"/>
      <c r="D180" s="195" t="s">
        <v>369</v>
      </c>
      <c r="F180" s="228" t="s">
        <v>2620</v>
      </c>
      <c r="I180" s="229"/>
      <c r="L180" s="42"/>
      <c r="M180" s="230"/>
      <c r="N180" s="43"/>
      <c r="O180" s="43"/>
      <c r="P180" s="43"/>
      <c r="Q180" s="43"/>
      <c r="R180" s="43"/>
      <c r="S180" s="43"/>
      <c r="T180" s="71"/>
      <c r="AT180" s="25" t="s">
        <v>369</v>
      </c>
      <c r="AU180" s="25" t="s">
        <v>85</v>
      </c>
    </row>
    <row r="181" spans="2:65" s="12" customFormat="1">
      <c r="B181" s="194"/>
      <c r="D181" s="195" t="s">
        <v>272</v>
      </c>
      <c r="E181" s="196" t="s">
        <v>5</v>
      </c>
      <c r="F181" s="197" t="s">
        <v>2600</v>
      </c>
      <c r="H181" s="196" t="s">
        <v>5</v>
      </c>
      <c r="I181" s="198"/>
      <c r="L181" s="194"/>
      <c r="M181" s="199"/>
      <c r="N181" s="200"/>
      <c r="O181" s="200"/>
      <c r="P181" s="200"/>
      <c r="Q181" s="200"/>
      <c r="R181" s="200"/>
      <c r="S181" s="200"/>
      <c r="T181" s="201"/>
      <c r="AT181" s="196" t="s">
        <v>272</v>
      </c>
      <c r="AU181" s="196" t="s">
        <v>85</v>
      </c>
      <c r="AV181" s="12" t="s">
        <v>24</v>
      </c>
      <c r="AW181" s="12" t="s">
        <v>41</v>
      </c>
      <c r="AX181" s="12" t="s">
        <v>77</v>
      </c>
      <c r="AY181" s="196" t="s">
        <v>264</v>
      </c>
    </row>
    <row r="182" spans="2:65" s="13" customFormat="1">
      <c r="B182" s="202"/>
      <c r="D182" s="195" t="s">
        <v>272</v>
      </c>
      <c r="E182" s="203" t="s">
        <v>5</v>
      </c>
      <c r="F182" s="204" t="s">
        <v>2615</v>
      </c>
      <c r="H182" s="205">
        <v>489.8</v>
      </c>
      <c r="I182" s="206"/>
      <c r="L182" s="202"/>
      <c r="M182" s="207"/>
      <c r="N182" s="208"/>
      <c r="O182" s="208"/>
      <c r="P182" s="208"/>
      <c r="Q182" s="208"/>
      <c r="R182" s="208"/>
      <c r="S182" s="208"/>
      <c r="T182" s="209"/>
      <c r="AT182" s="203" t="s">
        <v>272</v>
      </c>
      <c r="AU182" s="203" t="s">
        <v>85</v>
      </c>
      <c r="AV182" s="13" t="s">
        <v>85</v>
      </c>
      <c r="AW182" s="13" t="s">
        <v>41</v>
      </c>
      <c r="AX182" s="13" t="s">
        <v>77</v>
      </c>
      <c r="AY182" s="203" t="s">
        <v>264</v>
      </c>
    </row>
    <row r="183" spans="2:65" s="12" customFormat="1">
      <c r="B183" s="194"/>
      <c r="D183" s="195" t="s">
        <v>272</v>
      </c>
      <c r="E183" s="196" t="s">
        <v>5</v>
      </c>
      <c r="F183" s="197" t="s">
        <v>2602</v>
      </c>
      <c r="H183" s="196" t="s">
        <v>5</v>
      </c>
      <c r="I183" s="198"/>
      <c r="L183" s="194"/>
      <c r="M183" s="199"/>
      <c r="N183" s="200"/>
      <c r="O183" s="200"/>
      <c r="P183" s="200"/>
      <c r="Q183" s="200"/>
      <c r="R183" s="200"/>
      <c r="S183" s="200"/>
      <c r="T183" s="201"/>
      <c r="AT183" s="196" t="s">
        <v>272</v>
      </c>
      <c r="AU183" s="196" t="s">
        <v>85</v>
      </c>
      <c r="AV183" s="12" t="s">
        <v>24</v>
      </c>
      <c r="AW183" s="12" t="s">
        <v>41</v>
      </c>
      <c r="AX183" s="12" t="s">
        <v>77</v>
      </c>
      <c r="AY183" s="196" t="s">
        <v>264</v>
      </c>
    </row>
    <row r="184" spans="2:65" s="13" customFormat="1">
      <c r="B184" s="202"/>
      <c r="D184" s="195" t="s">
        <v>272</v>
      </c>
      <c r="E184" s="203" t="s">
        <v>5</v>
      </c>
      <c r="F184" s="204" t="s">
        <v>2616</v>
      </c>
      <c r="H184" s="205">
        <v>78.2</v>
      </c>
      <c r="I184" s="206"/>
      <c r="L184" s="202"/>
      <c r="M184" s="207"/>
      <c r="N184" s="208"/>
      <c r="O184" s="208"/>
      <c r="P184" s="208"/>
      <c r="Q184" s="208"/>
      <c r="R184" s="208"/>
      <c r="S184" s="208"/>
      <c r="T184" s="209"/>
      <c r="AT184" s="203" t="s">
        <v>272</v>
      </c>
      <c r="AU184" s="203" t="s">
        <v>85</v>
      </c>
      <c r="AV184" s="13" t="s">
        <v>85</v>
      </c>
      <c r="AW184" s="13" t="s">
        <v>41</v>
      </c>
      <c r="AX184" s="13" t="s">
        <v>77</v>
      </c>
      <c r="AY184" s="203" t="s">
        <v>264</v>
      </c>
    </row>
    <row r="185" spans="2:65" s="14" customFormat="1">
      <c r="B185" s="210"/>
      <c r="D185" s="195" t="s">
        <v>272</v>
      </c>
      <c r="E185" s="211" t="s">
        <v>5</v>
      </c>
      <c r="F185" s="212" t="s">
        <v>290</v>
      </c>
      <c r="H185" s="213">
        <v>568</v>
      </c>
      <c r="I185" s="214"/>
      <c r="L185" s="210"/>
      <c r="M185" s="215"/>
      <c r="N185" s="216"/>
      <c r="O185" s="216"/>
      <c r="P185" s="216"/>
      <c r="Q185" s="216"/>
      <c r="R185" s="216"/>
      <c r="S185" s="216"/>
      <c r="T185" s="217"/>
      <c r="AT185" s="211" t="s">
        <v>272</v>
      </c>
      <c r="AU185" s="211" t="s">
        <v>85</v>
      </c>
      <c r="AV185" s="14" t="s">
        <v>270</v>
      </c>
      <c r="AW185" s="14" t="s">
        <v>41</v>
      </c>
      <c r="AX185" s="14" t="s">
        <v>24</v>
      </c>
      <c r="AY185" s="211" t="s">
        <v>264</v>
      </c>
    </row>
    <row r="186" spans="2:65" s="1" customFormat="1" ht="38.25" customHeight="1">
      <c r="B186" s="181"/>
      <c r="C186" s="182" t="s">
        <v>10</v>
      </c>
      <c r="D186" s="182" t="s">
        <v>266</v>
      </c>
      <c r="E186" s="183" t="s">
        <v>2621</v>
      </c>
      <c r="F186" s="184" t="s">
        <v>2622</v>
      </c>
      <c r="G186" s="185" t="s">
        <v>293</v>
      </c>
      <c r="H186" s="186">
        <v>78.2</v>
      </c>
      <c r="I186" s="187"/>
      <c r="J186" s="188">
        <f>ROUND(I186*H186,2)</f>
        <v>0</v>
      </c>
      <c r="K186" s="184" t="s">
        <v>278</v>
      </c>
      <c r="L186" s="42"/>
      <c r="M186" s="189" t="s">
        <v>5</v>
      </c>
      <c r="N186" s="190" t="s">
        <v>48</v>
      </c>
      <c r="O186" s="43"/>
      <c r="P186" s="191">
        <f>O186*H186</f>
        <v>0</v>
      </c>
      <c r="Q186" s="191">
        <v>0.10373</v>
      </c>
      <c r="R186" s="191">
        <f>Q186*H186</f>
        <v>8.1116860000000006</v>
      </c>
      <c r="S186" s="191">
        <v>0</v>
      </c>
      <c r="T186" s="192">
        <f>S186*H186</f>
        <v>0</v>
      </c>
      <c r="AR186" s="25" t="s">
        <v>270</v>
      </c>
      <c r="AT186" s="25" t="s">
        <v>266</v>
      </c>
      <c r="AU186" s="25" t="s">
        <v>85</v>
      </c>
      <c r="AY186" s="25" t="s">
        <v>264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5" t="s">
        <v>24</v>
      </c>
      <c r="BK186" s="193">
        <f>ROUND(I186*H186,2)</f>
        <v>0</v>
      </c>
      <c r="BL186" s="25" t="s">
        <v>270</v>
      </c>
      <c r="BM186" s="25" t="s">
        <v>2623</v>
      </c>
    </row>
    <row r="187" spans="2:65" s="1" customFormat="1" ht="27">
      <c r="B187" s="42"/>
      <c r="D187" s="195" t="s">
        <v>369</v>
      </c>
      <c r="F187" s="228" t="s">
        <v>2624</v>
      </c>
      <c r="I187" s="229"/>
      <c r="L187" s="42"/>
      <c r="M187" s="230"/>
      <c r="N187" s="43"/>
      <c r="O187" s="43"/>
      <c r="P187" s="43"/>
      <c r="Q187" s="43"/>
      <c r="R187" s="43"/>
      <c r="S187" s="43"/>
      <c r="T187" s="71"/>
      <c r="AT187" s="25" t="s">
        <v>369</v>
      </c>
      <c r="AU187" s="25" t="s">
        <v>85</v>
      </c>
    </row>
    <row r="188" spans="2:65" s="12" customFormat="1">
      <c r="B188" s="194"/>
      <c r="D188" s="195" t="s">
        <v>272</v>
      </c>
      <c r="E188" s="196" t="s">
        <v>5</v>
      </c>
      <c r="F188" s="197" t="s">
        <v>2602</v>
      </c>
      <c r="H188" s="196" t="s">
        <v>5</v>
      </c>
      <c r="I188" s="198"/>
      <c r="L188" s="194"/>
      <c r="M188" s="199"/>
      <c r="N188" s="200"/>
      <c r="O188" s="200"/>
      <c r="P188" s="200"/>
      <c r="Q188" s="200"/>
      <c r="R188" s="200"/>
      <c r="S188" s="200"/>
      <c r="T188" s="201"/>
      <c r="AT188" s="196" t="s">
        <v>272</v>
      </c>
      <c r="AU188" s="196" t="s">
        <v>85</v>
      </c>
      <c r="AV188" s="12" t="s">
        <v>24</v>
      </c>
      <c r="AW188" s="12" t="s">
        <v>41</v>
      </c>
      <c r="AX188" s="12" t="s">
        <v>77</v>
      </c>
      <c r="AY188" s="196" t="s">
        <v>264</v>
      </c>
    </row>
    <row r="189" spans="2:65" s="13" customFormat="1">
      <c r="B189" s="202"/>
      <c r="D189" s="195" t="s">
        <v>272</v>
      </c>
      <c r="E189" s="203" t="s">
        <v>5</v>
      </c>
      <c r="F189" s="204" t="s">
        <v>2616</v>
      </c>
      <c r="H189" s="205">
        <v>78.2</v>
      </c>
      <c r="I189" s="206"/>
      <c r="L189" s="202"/>
      <c r="M189" s="207"/>
      <c r="N189" s="208"/>
      <c r="O189" s="208"/>
      <c r="P189" s="208"/>
      <c r="Q189" s="208"/>
      <c r="R189" s="208"/>
      <c r="S189" s="208"/>
      <c r="T189" s="209"/>
      <c r="AT189" s="203" t="s">
        <v>272</v>
      </c>
      <c r="AU189" s="203" t="s">
        <v>85</v>
      </c>
      <c r="AV189" s="13" t="s">
        <v>85</v>
      </c>
      <c r="AW189" s="13" t="s">
        <v>41</v>
      </c>
      <c r="AX189" s="13" t="s">
        <v>24</v>
      </c>
      <c r="AY189" s="203" t="s">
        <v>264</v>
      </c>
    </row>
    <row r="190" spans="2:65" s="11" customFormat="1" ht="29.85" customHeight="1">
      <c r="B190" s="168"/>
      <c r="D190" s="169" t="s">
        <v>76</v>
      </c>
      <c r="E190" s="179" t="s">
        <v>322</v>
      </c>
      <c r="F190" s="179" t="s">
        <v>338</v>
      </c>
      <c r="I190" s="171"/>
      <c r="J190" s="180">
        <f>BK190</f>
        <v>0</v>
      </c>
      <c r="L190" s="168"/>
      <c r="M190" s="173"/>
      <c r="N190" s="174"/>
      <c r="O190" s="174"/>
      <c r="P190" s="175">
        <f>SUM(P191:P193)</f>
        <v>0</v>
      </c>
      <c r="Q190" s="174"/>
      <c r="R190" s="175">
        <f>SUM(R191:R193)</f>
        <v>7.4999999999999997E-2</v>
      </c>
      <c r="S190" s="174"/>
      <c r="T190" s="176">
        <f>SUM(T191:T193)</f>
        <v>0</v>
      </c>
      <c r="AR190" s="169" t="s">
        <v>24</v>
      </c>
      <c r="AT190" s="177" t="s">
        <v>76</v>
      </c>
      <c r="AU190" s="177" t="s">
        <v>24</v>
      </c>
      <c r="AY190" s="169" t="s">
        <v>264</v>
      </c>
      <c r="BK190" s="178">
        <f>SUM(BK191:BK193)</f>
        <v>0</v>
      </c>
    </row>
    <row r="191" spans="2:65" s="1" customFormat="1" ht="25.5" customHeight="1">
      <c r="B191" s="181"/>
      <c r="C191" s="182" t="s">
        <v>410</v>
      </c>
      <c r="D191" s="182" t="s">
        <v>266</v>
      </c>
      <c r="E191" s="183" t="s">
        <v>2625</v>
      </c>
      <c r="F191" s="184" t="s">
        <v>2626</v>
      </c>
      <c r="G191" s="185" t="s">
        <v>341</v>
      </c>
      <c r="H191" s="186">
        <v>1</v>
      </c>
      <c r="I191" s="187"/>
      <c r="J191" s="188">
        <f>ROUND(I191*H191,2)</f>
        <v>0</v>
      </c>
      <c r="K191" s="184" t="s">
        <v>309</v>
      </c>
      <c r="L191" s="42"/>
      <c r="M191" s="189" t="s">
        <v>5</v>
      </c>
      <c r="N191" s="190" t="s">
        <v>48</v>
      </c>
      <c r="O191" s="43"/>
      <c r="P191" s="191">
        <f>O191*H191</f>
        <v>0</v>
      </c>
      <c r="Q191" s="191">
        <v>7.4999999999999997E-2</v>
      </c>
      <c r="R191" s="191">
        <f>Q191*H191</f>
        <v>7.4999999999999997E-2</v>
      </c>
      <c r="S191" s="191">
        <v>0</v>
      </c>
      <c r="T191" s="192">
        <f>S191*H191</f>
        <v>0</v>
      </c>
      <c r="AR191" s="25" t="s">
        <v>270</v>
      </c>
      <c r="AT191" s="25" t="s">
        <v>266</v>
      </c>
      <c r="AU191" s="25" t="s">
        <v>85</v>
      </c>
      <c r="AY191" s="25" t="s">
        <v>264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5" t="s">
        <v>24</v>
      </c>
      <c r="BK191" s="193">
        <f>ROUND(I191*H191,2)</f>
        <v>0</v>
      </c>
      <c r="BL191" s="25" t="s">
        <v>270</v>
      </c>
      <c r="BM191" s="25" t="s">
        <v>2627</v>
      </c>
    </row>
    <row r="192" spans="2:65" s="12" customFormat="1">
      <c r="B192" s="194"/>
      <c r="D192" s="195" t="s">
        <v>272</v>
      </c>
      <c r="E192" s="196" t="s">
        <v>5</v>
      </c>
      <c r="F192" s="197" t="s">
        <v>2628</v>
      </c>
      <c r="H192" s="196" t="s">
        <v>5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6" t="s">
        <v>272</v>
      </c>
      <c r="AU192" s="196" t="s">
        <v>85</v>
      </c>
      <c r="AV192" s="12" t="s">
        <v>24</v>
      </c>
      <c r="AW192" s="12" t="s">
        <v>41</v>
      </c>
      <c r="AX192" s="12" t="s">
        <v>77</v>
      </c>
      <c r="AY192" s="196" t="s">
        <v>264</v>
      </c>
    </row>
    <row r="193" spans="2:65" s="13" customFormat="1">
      <c r="B193" s="202"/>
      <c r="D193" s="195" t="s">
        <v>272</v>
      </c>
      <c r="E193" s="203" t="s">
        <v>5</v>
      </c>
      <c r="F193" s="204" t="s">
        <v>24</v>
      </c>
      <c r="H193" s="205">
        <v>1</v>
      </c>
      <c r="I193" s="206"/>
      <c r="L193" s="202"/>
      <c r="M193" s="207"/>
      <c r="N193" s="208"/>
      <c r="O193" s="208"/>
      <c r="P193" s="208"/>
      <c r="Q193" s="208"/>
      <c r="R193" s="208"/>
      <c r="S193" s="208"/>
      <c r="T193" s="209"/>
      <c r="AT193" s="203" t="s">
        <v>272</v>
      </c>
      <c r="AU193" s="203" t="s">
        <v>85</v>
      </c>
      <c r="AV193" s="13" t="s">
        <v>85</v>
      </c>
      <c r="AW193" s="13" t="s">
        <v>41</v>
      </c>
      <c r="AX193" s="13" t="s">
        <v>24</v>
      </c>
      <c r="AY193" s="203" t="s">
        <v>264</v>
      </c>
    </row>
    <row r="194" spans="2:65" s="11" customFormat="1" ht="29.85" customHeight="1">
      <c r="B194" s="168"/>
      <c r="D194" s="169" t="s">
        <v>76</v>
      </c>
      <c r="E194" s="179" t="s">
        <v>377</v>
      </c>
      <c r="F194" s="179" t="s">
        <v>378</v>
      </c>
      <c r="I194" s="171"/>
      <c r="J194" s="180">
        <f>BK194</f>
        <v>0</v>
      </c>
      <c r="L194" s="168"/>
      <c r="M194" s="173"/>
      <c r="N194" s="174"/>
      <c r="O194" s="174"/>
      <c r="P194" s="175">
        <f>P195</f>
        <v>0</v>
      </c>
      <c r="Q194" s="174"/>
      <c r="R194" s="175">
        <f>R195</f>
        <v>0</v>
      </c>
      <c r="S194" s="174"/>
      <c r="T194" s="176">
        <f>T195</f>
        <v>0</v>
      </c>
      <c r="AR194" s="169" t="s">
        <v>24</v>
      </c>
      <c r="AT194" s="177" t="s">
        <v>76</v>
      </c>
      <c r="AU194" s="177" t="s">
        <v>24</v>
      </c>
      <c r="AY194" s="169" t="s">
        <v>264</v>
      </c>
      <c r="BK194" s="178">
        <f>BK195</f>
        <v>0</v>
      </c>
    </row>
    <row r="195" spans="2:65" s="1" customFormat="1" ht="25.5" customHeight="1">
      <c r="B195" s="181"/>
      <c r="C195" s="182" t="s">
        <v>623</v>
      </c>
      <c r="D195" s="182" t="s">
        <v>266</v>
      </c>
      <c r="E195" s="183" t="s">
        <v>2281</v>
      </c>
      <c r="F195" s="184" t="s">
        <v>2282</v>
      </c>
      <c r="G195" s="185" t="s">
        <v>317</v>
      </c>
      <c r="H195" s="186">
        <v>128.16300000000001</v>
      </c>
      <c r="I195" s="187"/>
      <c r="J195" s="188">
        <f>ROUND(I195*H195,2)</f>
        <v>0</v>
      </c>
      <c r="K195" s="184" t="s">
        <v>278</v>
      </c>
      <c r="L195" s="42"/>
      <c r="M195" s="189" t="s">
        <v>5</v>
      </c>
      <c r="N195" s="190" t="s">
        <v>48</v>
      </c>
      <c r="O195" s="43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AR195" s="25" t="s">
        <v>270</v>
      </c>
      <c r="AT195" s="25" t="s">
        <v>266</v>
      </c>
      <c r="AU195" s="25" t="s">
        <v>85</v>
      </c>
      <c r="AY195" s="25" t="s">
        <v>264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5" t="s">
        <v>24</v>
      </c>
      <c r="BK195" s="193">
        <f>ROUND(I195*H195,2)</f>
        <v>0</v>
      </c>
      <c r="BL195" s="25" t="s">
        <v>270</v>
      </c>
      <c r="BM195" s="25" t="s">
        <v>2629</v>
      </c>
    </row>
    <row r="196" spans="2:65" s="11" customFormat="1" ht="37.35" customHeight="1">
      <c r="B196" s="168"/>
      <c r="D196" s="169" t="s">
        <v>76</v>
      </c>
      <c r="E196" s="170" t="s">
        <v>2227</v>
      </c>
      <c r="F196" s="170" t="s">
        <v>2228</v>
      </c>
      <c r="I196" s="171"/>
      <c r="J196" s="172">
        <f>BK196</f>
        <v>0</v>
      </c>
      <c r="L196" s="168"/>
      <c r="M196" s="173"/>
      <c r="N196" s="174"/>
      <c r="O196" s="174"/>
      <c r="P196" s="175">
        <f>P197</f>
        <v>0</v>
      </c>
      <c r="Q196" s="174"/>
      <c r="R196" s="175">
        <f>R197</f>
        <v>0</v>
      </c>
      <c r="S196" s="174"/>
      <c r="T196" s="176">
        <f>T197</f>
        <v>0</v>
      </c>
      <c r="AR196" s="169" t="s">
        <v>270</v>
      </c>
      <c r="AT196" s="177" t="s">
        <v>76</v>
      </c>
      <c r="AU196" s="177" t="s">
        <v>77</v>
      </c>
      <c r="AY196" s="169" t="s">
        <v>264</v>
      </c>
      <c r="BK196" s="178">
        <f>BK197</f>
        <v>0</v>
      </c>
    </row>
    <row r="197" spans="2:65" s="11" customFormat="1" ht="19.899999999999999" customHeight="1">
      <c r="B197" s="168"/>
      <c r="D197" s="169" t="s">
        <v>76</v>
      </c>
      <c r="E197" s="179" t="s">
        <v>2229</v>
      </c>
      <c r="F197" s="179" t="s">
        <v>2228</v>
      </c>
      <c r="I197" s="171"/>
      <c r="J197" s="180">
        <f>BK197</f>
        <v>0</v>
      </c>
      <c r="L197" s="168"/>
      <c r="M197" s="173"/>
      <c r="N197" s="174"/>
      <c r="O197" s="174"/>
      <c r="P197" s="175">
        <f>SUM(P198:P210)</f>
        <v>0</v>
      </c>
      <c r="Q197" s="174"/>
      <c r="R197" s="175">
        <f>SUM(R198:R210)</f>
        <v>0</v>
      </c>
      <c r="S197" s="174"/>
      <c r="T197" s="176">
        <f>SUM(T198:T210)</f>
        <v>0</v>
      </c>
      <c r="AR197" s="169" t="s">
        <v>270</v>
      </c>
      <c r="AT197" s="177" t="s">
        <v>76</v>
      </c>
      <c r="AU197" s="177" t="s">
        <v>24</v>
      </c>
      <c r="AY197" s="169" t="s">
        <v>264</v>
      </c>
      <c r="BK197" s="178">
        <f>SUM(BK198:BK210)</f>
        <v>0</v>
      </c>
    </row>
    <row r="198" spans="2:65" s="1" customFormat="1" ht="16.5" customHeight="1">
      <c r="B198" s="181"/>
      <c r="C198" s="182" t="s">
        <v>627</v>
      </c>
      <c r="D198" s="182" t="s">
        <v>266</v>
      </c>
      <c r="E198" s="183" t="s">
        <v>2630</v>
      </c>
      <c r="F198" s="184" t="s">
        <v>2631</v>
      </c>
      <c r="G198" s="185" t="s">
        <v>293</v>
      </c>
      <c r="H198" s="186">
        <v>1000</v>
      </c>
      <c r="I198" s="187"/>
      <c r="J198" s="188">
        <f>ROUND(I198*H198,2)</f>
        <v>0</v>
      </c>
      <c r="K198" s="184" t="s">
        <v>309</v>
      </c>
      <c r="L198" s="42"/>
      <c r="M198" s="189" t="s">
        <v>5</v>
      </c>
      <c r="N198" s="190" t="s">
        <v>48</v>
      </c>
      <c r="O198" s="43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AR198" s="25" t="s">
        <v>2232</v>
      </c>
      <c r="AT198" s="25" t="s">
        <v>266</v>
      </c>
      <c r="AU198" s="25" t="s">
        <v>85</v>
      </c>
      <c r="AY198" s="25" t="s">
        <v>264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5" t="s">
        <v>24</v>
      </c>
      <c r="BK198" s="193">
        <f>ROUND(I198*H198,2)</f>
        <v>0</v>
      </c>
      <c r="BL198" s="25" t="s">
        <v>2232</v>
      </c>
      <c r="BM198" s="25" t="s">
        <v>2632</v>
      </c>
    </row>
    <row r="199" spans="2:65" s="12" customFormat="1">
      <c r="B199" s="194"/>
      <c r="D199" s="195" t="s">
        <v>272</v>
      </c>
      <c r="E199" s="196" t="s">
        <v>5</v>
      </c>
      <c r="F199" s="197" t="s">
        <v>2633</v>
      </c>
      <c r="H199" s="196" t="s">
        <v>5</v>
      </c>
      <c r="I199" s="198"/>
      <c r="L199" s="194"/>
      <c r="M199" s="199"/>
      <c r="N199" s="200"/>
      <c r="O199" s="200"/>
      <c r="P199" s="200"/>
      <c r="Q199" s="200"/>
      <c r="R199" s="200"/>
      <c r="S199" s="200"/>
      <c r="T199" s="201"/>
      <c r="AT199" s="196" t="s">
        <v>272</v>
      </c>
      <c r="AU199" s="196" t="s">
        <v>85</v>
      </c>
      <c r="AV199" s="12" t="s">
        <v>24</v>
      </c>
      <c r="AW199" s="12" t="s">
        <v>41</v>
      </c>
      <c r="AX199" s="12" t="s">
        <v>77</v>
      </c>
      <c r="AY199" s="196" t="s">
        <v>264</v>
      </c>
    </row>
    <row r="200" spans="2:65" s="13" customFormat="1">
      <c r="B200" s="202"/>
      <c r="D200" s="195" t="s">
        <v>272</v>
      </c>
      <c r="E200" s="203" t="s">
        <v>5</v>
      </c>
      <c r="F200" s="204" t="s">
        <v>2634</v>
      </c>
      <c r="H200" s="205">
        <v>1000</v>
      </c>
      <c r="I200" s="206"/>
      <c r="L200" s="202"/>
      <c r="M200" s="207"/>
      <c r="N200" s="208"/>
      <c r="O200" s="208"/>
      <c r="P200" s="208"/>
      <c r="Q200" s="208"/>
      <c r="R200" s="208"/>
      <c r="S200" s="208"/>
      <c r="T200" s="209"/>
      <c r="AT200" s="203" t="s">
        <v>272</v>
      </c>
      <c r="AU200" s="203" t="s">
        <v>85</v>
      </c>
      <c r="AV200" s="13" t="s">
        <v>85</v>
      </c>
      <c r="AW200" s="13" t="s">
        <v>41</v>
      </c>
      <c r="AX200" s="13" t="s">
        <v>24</v>
      </c>
      <c r="AY200" s="203" t="s">
        <v>264</v>
      </c>
    </row>
    <row r="201" spans="2:65" s="1" customFormat="1" ht="16.5" customHeight="1">
      <c r="B201" s="181"/>
      <c r="C201" s="182" t="s">
        <v>632</v>
      </c>
      <c r="D201" s="182" t="s">
        <v>266</v>
      </c>
      <c r="E201" s="183" t="s">
        <v>2635</v>
      </c>
      <c r="F201" s="184" t="s">
        <v>2636</v>
      </c>
      <c r="G201" s="185" t="s">
        <v>293</v>
      </c>
      <c r="H201" s="186">
        <v>700</v>
      </c>
      <c r="I201" s="187"/>
      <c r="J201" s="188">
        <f>ROUND(I201*H201,2)</f>
        <v>0</v>
      </c>
      <c r="K201" s="184" t="s">
        <v>309</v>
      </c>
      <c r="L201" s="42"/>
      <c r="M201" s="189" t="s">
        <v>5</v>
      </c>
      <c r="N201" s="190" t="s">
        <v>48</v>
      </c>
      <c r="O201" s="43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AR201" s="25" t="s">
        <v>2232</v>
      </c>
      <c r="AT201" s="25" t="s">
        <v>266</v>
      </c>
      <c r="AU201" s="25" t="s">
        <v>85</v>
      </c>
      <c r="AY201" s="25" t="s">
        <v>264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5" t="s">
        <v>24</v>
      </c>
      <c r="BK201" s="193">
        <f>ROUND(I201*H201,2)</f>
        <v>0</v>
      </c>
      <c r="BL201" s="25" t="s">
        <v>2232</v>
      </c>
      <c r="BM201" s="25" t="s">
        <v>2637</v>
      </c>
    </row>
    <row r="202" spans="2:65" s="1" customFormat="1" ht="27">
      <c r="B202" s="42"/>
      <c r="D202" s="195" t="s">
        <v>369</v>
      </c>
      <c r="F202" s="228" t="s">
        <v>2234</v>
      </c>
      <c r="I202" s="229"/>
      <c r="L202" s="42"/>
      <c r="M202" s="230"/>
      <c r="N202" s="43"/>
      <c r="O202" s="43"/>
      <c r="P202" s="43"/>
      <c r="Q202" s="43"/>
      <c r="R202" s="43"/>
      <c r="S202" s="43"/>
      <c r="T202" s="71"/>
      <c r="AT202" s="25" t="s">
        <v>369</v>
      </c>
      <c r="AU202" s="25" t="s">
        <v>85</v>
      </c>
    </row>
    <row r="203" spans="2:65" s="12" customFormat="1">
      <c r="B203" s="194"/>
      <c r="D203" s="195" t="s">
        <v>272</v>
      </c>
      <c r="E203" s="196" t="s">
        <v>5</v>
      </c>
      <c r="F203" s="197" t="s">
        <v>2638</v>
      </c>
      <c r="H203" s="196" t="s">
        <v>5</v>
      </c>
      <c r="I203" s="198"/>
      <c r="L203" s="194"/>
      <c r="M203" s="199"/>
      <c r="N203" s="200"/>
      <c r="O203" s="200"/>
      <c r="P203" s="200"/>
      <c r="Q203" s="200"/>
      <c r="R203" s="200"/>
      <c r="S203" s="200"/>
      <c r="T203" s="201"/>
      <c r="AT203" s="196" t="s">
        <v>272</v>
      </c>
      <c r="AU203" s="196" t="s">
        <v>85</v>
      </c>
      <c r="AV203" s="12" t="s">
        <v>24</v>
      </c>
      <c r="AW203" s="12" t="s">
        <v>41</v>
      </c>
      <c r="AX203" s="12" t="s">
        <v>77</v>
      </c>
      <c r="AY203" s="196" t="s">
        <v>264</v>
      </c>
    </row>
    <row r="204" spans="2:65" s="13" customFormat="1">
      <c r="B204" s="202"/>
      <c r="D204" s="195" t="s">
        <v>272</v>
      </c>
      <c r="E204" s="203" t="s">
        <v>5</v>
      </c>
      <c r="F204" s="204" t="s">
        <v>2639</v>
      </c>
      <c r="H204" s="205">
        <v>700</v>
      </c>
      <c r="I204" s="206"/>
      <c r="L204" s="202"/>
      <c r="M204" s="207"/>
      <c r="N204" s="208"/>
      <c r="O204" s="208"/>
      <c r="P204" s="208"/>
      <c r="Q204" s="208"/>
      <c r="R204" s="208"/>
      <c r="S204" s="208"/>
      <c r="T204" s="209"/>
      <c r="AT204" s="203" t="s">
        <v>272</v>
      </c>
      <c r="AU204" s="203" t="s">
        <v>85</v>
      </c>
      <c r="AV204" s="13" t="s">
        <v>85</v>
      </c>
      <c r="AW204" s="13" t="s">
        <v>41</v>
      </c>
      <c r="AX204" s="13" t="s">
        <v>24</v>
      </c>
      <c r="AY204" s="203" t="s">
        <v>264</v>
      </c>
    </row>
    <row r="205" spans="2:65" s="1" customFormat="1" ht="16.5" customHeight="1">
      <c r="B205" s="181"/>
      <c r="C205" s="182" t="s">
        <v>636</v>
      </c>
      <c r="D205" s="182" t="s">
        <v>266</v>
      </c>
      <c r="E205" s="183" t="s">
        <v>2640</v>
      </c>
      <c r="F205" s="184" t="s">
        <v>2641</v>
      </c>
      <c r="G205" s="185" t="s">
        <v>293</v>
      </c>
      <c r="H205" s="186">
        <v>690.54</v>
      </c>
      <c r="I205" s="187"/>
      <c r="J205" s="188">
        <f>ROUND(I205*H205,2)</f>
        <v>0</v>
      </c>
      <c r="K205" s="184" t="s">
        <v>309</v>
      </c>
      <c r="L205" s="42"/>
      <c r="M205" s="189" t="s">
        <v>5</v>
      </c>
      <c r="N205" s="190" t="s">
        <v>48</v>
      </c>
      <c r="O205" s="43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AR205" s="25" t="s">
        <v>2232</v>
      </c>
      <c r="AT205" s="25" t="s">
        <v>266</v>
      </c>
      <c r="AU205" s="25" t="s">
        <v>85</v>
      </c>
      <c r="AY205" s="25" t="s">
        <v>264</v>
      </c>
      <c r="BE205" s="193">
        <f>IF(N205="základní",J205,0)</f>
        <v>0</v>
      </c>
      <c r="BF205" s="193">
        <f>IF(N205="snížená",J205,0)</f>
        <v>0</v>
      </c>
      <c r="BG205" s="193">
        <f>IF(N205="zákl. přenesená",J205,0)</f>
        <v>0</v>
      </c>
      <c r="BH205" s="193">
        <f>IF(N205="sníž. přenesená",J205,0)</f>
        <v>0</v>
      </c>
      <c r="BI205" s="193">
        <f>IF(N205="nulová",J205,0)</f>
        <v>0</v>
      </c>
      <c r="BJ205" s="25" t="s">
        <v>24</v>
      </c>
      <c r="BK205" s="193">
        <f>ROUND(I205*H205,2)</f>
        <v>0</v>
      </c>
      <c r="BL205" s="25" t="s">
        <v>2232</v>
      </c>
      <c r="BM205" s="25" t="s">
        <v>2642</v>
      </c>
    </row>
    <row r="206" spans="2:65" s="1" customFormat="1" ht="40.5">
      <c r="B206" s="42"/>
      <c r="D206" s="195" t="s">
        <v>369</v>
      </c>
      <c r="F206" s="228" t="s">
        <v>2643</v>
      </c>
      <c r="I206" s="229"/>
      <c r="L206" s="42"/>
      <c r="M206" s="230"/>
      <c r="N206" s="43"/>
      <c r="O206" s="43"/>
      <c r="P206" s="43"/>
      <c r="Q206" s="43"/>
      <c r="R206" s="43"/>
      <c r="S206" s="43"/>
      <c r="T206" s="71"/>
      <c r="AT206" s="25" t="s">
        <v>369</v>
      </c>
      <c r="AU206" s="25" t="s">
        <v>85</v>
      </c>
    </row>
    <row r="207" spans="2:65" s="12" customFormat="1">
      <c r="B207" s="194"/>
      <c r="D207" s="195" t="s">
        <v>272</v>
      </c>
      <c r="E207" s="196" t="s">
        <v>5</v>
      </c>
      <c r="F207" s="197" t="s">
        <v>2644</v>
      </c>
      <c r="H207" s="196" t="s">
        <v>5</v>
      </c>
      <c r="I207" s="198"/>
      <c r="L207" s="194"/>
      <c r="M207" s="199"/>
      <c r="N207" s="200"/>
      <c r="O207" s="200"/>
      <c r="P207" s="200"/>
      <c r="Q207" s="200"/>
      <c r="R207" s="200"/>
      <c r="S207" s="200"/>
      <c r="T207" s="201"/>
      <c r="AT207" s="196" t="s">
        <v>272</v>
      </c>
      <c r="AU207" s="196" t="s">
        <v>85</v>
      </c>
      <c r="AV207" s="12" t="s">
        <v>24</v>
      </c>
      <c r="AW207" s="12" t="s">
        <v>41</v>
      </c>
      <c r="AX207" s="12" t="s">
        <v>77</v>
      </c>
      <c r="AY207" s="196" t="s">
        <v>264</v>
      </c>
    </row>
    <row r="208" spans="2:65" s="13" customFormat="1">
      <c r="B208" s="202"/>
      <c r="D208" s="195" t="s">
        <v>272</v>
      </c>
      <c r="E208" s="203" t="s">
        <v>5</v>
      </c>
      <c r="F208" s="204" t="s">
        <v>2585</v>
      </c>
      <c r="H208" s="205">
        <v>595.20000000000005</v>
      </c>
      <c r="I208" s="206"/>
      <c r="L208" s="202"/>
      <c r="M208" s="207"/>
      <c r="N208" s="208"/>
      <c r="O208" s="208"/>
      <c r="P208" s="208"/>
      <c r="Q208" s="208"/>
      <c r="R208" s="208"/>
      <c r="S208" s="208"/>
      <c r="T208" s="209"/>
      <c r="AT208" s="203" t="s">
        <v>272</v>
      </c>
      <c r="AU208" s="203" t="s">
        <v>85</v>
      </c>
      <c r="AV208" s="13" t="s">
        <v>85</v>
      </c>
      <c r="AW208" s="13" t="s">
        <v>41</v>
      </c>
      <c r="AX208" s="13" t="s">
        <v>77</v>
      </c>
      <c r="AY208" s="203" t="s">
        <v>264</v>
      </c>
    </row>
    <row r="209" spans="2:51" s="13" customFormat="1">
      <c r="B209" s="202"/>
      <c r="D209" s="195" t="s">
        <v>272</v>
      </c>
      <c r="E209" s="203" t="s">
        <v>5</v>
      </c>
      <c r="F209" s="204" t="s">
        <v>2586</v>
      </c>
      <c r="H209" s="205">
        <v>95.34</v>
      </c>
      <c r="I209" s="206"/>
      <c r="L209" s="202"/>
      <c r="M209" s="207"/>
      <c r="N209" s="208"/>
      <c r="O209" s="208"/>
      <c r="P209" s="208"/>
      <c r="Q209" s="208"/>
      <c r="R209" s="208"/>
      <c r="S209" s="208"/>
      <c r="T209" s="209"/>
      <c r="AT209" s="203" t="s">
        <v>272</v>
      </c>
      <c r="AU209" s="203" t="s">
        <v>85</v>
      </c>
      <c r="AV209" s="13" t="s">
        <v>85</v>
      </c>
      <c r="AW209" s="13" t="s">
        <v>41</v>
      </c>
      <c r="AX209" s="13" t="s">
        <v>77</v>
      </c>
      <c r="AY209" s="203" t="s">
        <v>264</v>
      </c>
    </row>
    <row r="210" spans="2:51" s="14" customFormat="1">
      <c r="B210" s="210"/>
      <c r="D210" s="195" t="s">
        <v>272</v>
      </c>
      <c r="E210" s="211" t="s">
        <v>5</v>
      </c>
      <c r="F210" s="212" t="s">
        <v>290</v>
      </c>
      <c r="H210" s="213">
        <v>690.54</v>
      </c>
      <c r="I210" s="214"/>
      <c r="L210" s="210"/>
      <c r="M210" s="244"/>
      <c r="N210" s="245"/>
      <c r="O210" s="245"/>
      <c r="P210" s="245"/>
      <c r="Q210" s="245"/>
      <c r="R210" s="245"/>
      <c r="S210" s="245"/>
      <c r="T210" s="246"/>
      <c r="AT210" s="211" t="s">
        <v>272</v>
      </c>
      <c r="AU210" s="211" t="s">
        <v>85</v>
      </c>
      <c r="AV210" s="14" t="s">
        <v>270</v>
      </c>
      <c r="AW210" s="14" t="s">
        <v>41</v>
      </c>
      <c r="AX210" s="14" t="s">
        <v>24</v>
      </c>
      <c r="AY210" s="211" t="s">
        <v>264</v>
      </c>
    </row>
    <row r="211" spans="2:51" s="1" customFormat="1" ht="6.95" customHeight="1">
      <c r="B211" s="57"/>
      <c r="C211" s="58"/>
      <c r="D211" s="58"/>
      <c r="E211" s="58"/>
      <c r="F211" s="58"/>
      <c r="G211" s="58"/>
      <c r="H211" s="58"/>
      <c r="I211" s="135"/>
      <c r="J211" s="58"/>
      <c r="K211" s="58"/>
      <c r="L211" s="42"/>
    </row>
  </sheetData>
  <autoFilter ref="C83:K210"/>
  <mergeCells count="10">
    <mergeCell ref="J51:J52"/>
    <mergeCell ref="E74:H74"/>
    <mergeCell ref="E76:H76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3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71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158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2645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2646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2647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159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ROUND(J96,2)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ROUND(SUM(BE96:BE470), 2)</f>
        <v>0</v>
      </c>
      <c r="G34" s="43"/>
      <c r="H34" s="43"/>
      <c r="I34" s="127">
        <v>0.21</v>
      </c>
      <c r="J34" s="126">
        <f>ROUND(ROUND((SUM(BE96:BE470)),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ROUND(SUM(BF96:BF470), 2)</f>
        <v>0</v>
      </c>
      <c r="G35" s="43"/>
      <c r="H35" s="43"/>
      <c r="I35" s="127">
        <v>0.15</v>
      </c>
      <c r="J35" s="126">
        <f>ROUND(ROUND((SUM(BF96:BF470)),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ROUND(SUM(BG96:BG470),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ROUND(SUM(BH96:BH470),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ROUND(SUM(BI96:BI470),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2645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2646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3011 - Stoka A - Kanalizace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J96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J97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J98</f>
        <v>0</v>
      </c>
      <c r="K66" s="156"/>
    </row>
    <row r="67" spans="2:12" s="9" customFormat="1" ht="19.899999999999999" customHeight="1">
      <c r="B67" s="150"/>
      <c r="C67" s="151"/>
      <c r="D67" s="152" t="s">
        <v>243</v>
      </c>
      <c r="E67" s="153"/>
      <c r="F67" s="153"/>
      <c r="G67" s="153"/>
      <c r="H67" s="153"/>
      <c r="I67" s="154"/>
      <c r="J67" s="155">
        <f>J281</f>
        <v>0</v>
      </c>
      <c r="K67" s="156"/>
    </row>
    <row r="68" spans="2:12" s="9" customFormat="1" ht="19.899999999999999" customHeight="1">
      <c r="B68" s="150"/>
      <c r="C68" s="151"/>
      <c r="D68" s="152" t="s">
        <v>2018</v>
      </c>
      <c r="E68" s="153"/>
      <c r="F68" s="153"/>
      <c r="G68" s="153"/>
      <c r="H68" s="153"/>
      <c r="I68" s="154"/>
      <c r="J68" s="155">
        <f>J391</f>
        <v>0</v>
      </c>
      <c r="K68" s="156"/>
    </row>
    <row r="69" spans="2:12" s="9" customFormat="1" ht="19.899999999999999" customHeight="1">
      <c r="B69" s="150"/>
      <c r="C69" s="151"/>
      <c r="D69" s="152" t="s">
        <v>551</v>
      </c>
      <c r="E69" s="153"/>
      <c r="F69" s="153"/>
      <c r="G69" s="153"/>
      <c r="H69" s="153"/>
      <c r="I69" s="154"/>
      <c r="J69" s="155">
        <f>J415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J452</f>
        <v>0</v>
      </c>
      <c r="K70" s="156"/>
    </row>
    <row r="71" spans="2:12" s="8" customFormat="1" ht="24.95" customHeight="1">
      <c r="B71" s="143"/>
      <c r="C71" s="144"/>
      <c r="D71" s="145" t="s">
        <v>2066</v>
      </c>
      <c r="E71" s="146"/>
      <c r="F71" s="146"/>
      <c r="G71" s="146"/>
      <c r="H71" s="146"/>
      <c r="I71" s="147"/>
      <c r="J71" s="148">
        <f>J454</f>
        <v>0</v>
      </c>
      <c r="K71" s="149"/>
    </row>
    <row r="72" spans="2:12" s="9" customFormat="1" ht="19.899999999999999" customHeight="1">
      <c r="B72" s="150"/>
      <c r="C72" s="151"/>
      <c r="D72" s="152" t="s">
        <v>2067</v>
      </c>
      <c r="E72" s="153"/>
      <c r="F72" s="153"/>
      <c r="G72" s="153"/>
      <c r="H72" s="153"/>
      <c r="I72" s="154"/>
      <c r="J72" s="155">
        <f>J455</f>
        <v>0</v>
      </c>
      <c r="K72" s="156"/>
    </row>
    <row r="73" spans="2:12" s="1" customFormat="1" ht="21.75" customHeight="1">
      <c r="B73" s="42"/>
      <c r="C73" s="43"/>
      <c r="D73" s="43"/>
      <c r="E73" s="43"/>
      <c r="F73" s="43"/>
      <c r="G73" s="43"/>
      <c r="H73" s="43"/>
      <c r="I73" s="114"/>
      <c r="J73" s="43"/>
      <c r="K73" s="46"/>
    </row>
    <row r="74" spans="2:12" s="1" customFormat="1" ht="6.95" customHeight="1">
      <c r="B74" s="57"/>
      <c r="C74" s="58"/>
      <c r="D74" s="58"/>
      <c r="E74" s="58"/>
      <c r="F74" s="58"/>
      <c r="G74" s="58"/>
      <c r="H74" s="58"/>
      <c r="I74" s="135"/>
      <c r="J74" s="58"/>
      <c r="K74" s="59"/>
    </row>
    <row r="78" spans="2:12" s="1" customFormat="1" ht="6.95" customHeight="1">
      <c r="B78" s="60"/>
      <c r="C78" s="61"/>
      <c r="D78" s="61"/>
      <c r="E78" s="61"/>
      <c r="F78" s="61"/>
      <c r="G78" s="61"/>
      <c r="H78" s="61"/>
      <c r="I78" s="136"/>
      <c r="J78" s="61"/>
      <c r="K78" s="61"/>
      <c r="L78" s="42"/>
    </row>
    <row r="79" spans="2:12" s="1" customFormat="1" ht="36.950000000000003" customHeight="1">
      <c r="B79" s="42"/>
      <c r="C79" s="62" t="s">
        <v>248</v>
      </c>
      <c r="L79" s="42"/>
    </row>
    <row r="80" spans="2:12" s="1" customFormat="1" ht="6.95" customHeight="1">
      <c r="B80" s="42"/>
      <c r="L80" s="42"/>
    </row>
    <row r="81" spans="2:63" s="1" customFormat="1" ht="14.45" customHeight="1">
      <c r="B81" s="42"/>
      <c r="C81" s="64" t="s">
        <v>19</v>
      </c>
      <c r="L81" s="42"/>
    </row>
    <row r="82" spans="2:63" s="1" customFormat="1" ht="16.5" customHeight="1">
      <c r="B82" s="42"/>
      <c r="E82" s="374" t="str">
        <f>E7</f>
        <v>Tehov - Odkanalizování a čištění vod</v>
      </c>
      <c r="F82" s="375"/>
      <c r="G82" s="375"/>
      <c r="H82" s="375"/>
      <c r="L82" s="42"/>
    </row>
    <row r="83" spans="2:63" ht="15">
      <c r="B83" s="29"/>
      <c r="C83" s="64" t="s">
        <v>227</v>
      </c>
      <c r="L83" s="29"/>
    </row>
    <row r="84" spans="2:63" ht="16.5" customHeight="1">
      <c r="B84" s="29"/>
      <c r="E84" s="374" t="s">
        <v>2645</v>
      </c>
      <c r="F84" s="337"/>
      <c r="G84" s="337"/>
      <c r="H84" s="337"/>
      <c r="L84" s="29"/>
    </row>
    <row r="85" spans="2:63" ht="15">
      <c r="B85" s="29"/>
      <c r="C85" s="64" t="s">
        <v>229</v>
      </c>
      <c r="L85" s="29"/>
    </row>
    <row r="86" spans="2:63" s="1" customFormat="1" ht="16.5" customHeight="1">
      <c r="B86" s="42"/>
      <c r="E86" s="376" t="s">
        <v>2646</v>
      </c>
      <c r="F86" s="377"/>
      <c r="G86" s="377"/>
      <c r="H86" s="377"/>
      <c r="L86" s="42"/>
    </row>
    <row r="87" spans="2:63" s="1" customFormat="1" ht="14.45" customHeight="1">
      <c r="B87" s="42"/>
      <c r="C87" s="64" t="s">
        <v>231</v>
      </c>
      <c r="L87" s="42"/>
    </row>
    <row r="88" spans="2:63" s="1" customFormat="1" ht="17.25" customHeight="1">
      <c r="B88" s="42"/>
      <c r="E88" s="349" t="str">
        <f>E13</f>
        <v>3011 - Stoka A - Kanalizace</v>
      </c>
      <c r="F88" s="377"/>
      <c r="G88" s="377"/>
      <c r="H88" s="377"/>
      <c r="L88" s="42"/>
    </row>
    <row r="89" spans="2:63" s="1" customFormat="1" ht="6.95" customHeight="1">
      <c r="B89" s="42"/>
      <c r="L89" s="42"/>
    </row>
    <row r="90" spans="2:63" s="1" customFormat="1" ht="18" customHeight="1">
      <c r="B90" s="42"/>
      <c r="C90" s="64" t="s">
        <v>25</v>
      </c>
      <c r="F90" s="157" t="str">
        <f>F16</f>
        <v>Tehov</v>
      </c>
      <c r="I90" s="158" t="s">
        <v>27</v>
      </c>
      <c r="J90" s="68" t="str">
        <f>IF(J16="","",J16)</f>
        <v>1.6.2017</v>
      </c>
      <c r="L90" s="42"/>
    </row>
    <row r="91" spans="2:63" s="1" customFormat="1" ht="6.95" customHeight="1">
      <c r="B91" s="42"/>
      <c r="L91" s="42"/>
    </row>
    <row r="92" spans="2:63" s="1" customFormat="1" ht="15">
      <c r="B92" s="42"/>
      <c r="C92" s="64" t="s">
        <v>31</v>
      </c>
      <c r="F92" s="157" t="str">
        <f>E19</f>
        <v>Obec Tehov</v>
      </c>
      <c r="I92" s="158" t="s">
        <v>38</v>
      </c>
      <c r="J92" s="157" t="str">
        <f>E25</f>
        <v>Ing. Pavel Douša</v>
      </c>
      <c r="L92" s="42"/>
    </row>
    <row r="93" spans="2:63" s="1" customFormat="1" ht="14.45" customHeight="1">
      <c r="B93" s="42"/>
      <c r="C93" s="64" t="s">
        <v>36</v>
      </c>
      <c r="F93" s="157" t="str">
        <f>IF(E22="","",E22)</f>
        <v/>
      </c>
      <c r="L93" s="42"/>
    </row>
    <row r="94" spans="2:63" s="1" customFormat="1" ht="10.35" customHeight="1">
      <c r="B94" s="42"/>
      <c r="L94" s="42"/>
    </row>
    <row r="95" spans="2:63" s="10" customFormat="1" ht="29.25" customHeight="1">
      <c r="B95" s="159"/>
      <c r="C95" s="160" t="s">
        <v>249</v>
      </c>
      <c r="D95" s="161" t="s">
        <v>62</v>
      </c>
      <c r="E95" s="161" t="s">
        <v>58</v>
      </c>
      <c r="F95" s="161" t="s">
        <v>250</v>
      </c>
      <c r="G95" s="161" t="s">
        <v>251</v>
      </c>
      <c r="H95" s="161" t="s">
        <v>252</v>
      </c>
      <c r="I95" s="162" t="s">
        <v>253</v>
      </c>
      <c r="J95" s="161" t="s">
        <v>236</v>
      </c>
      <c r="K95" s="163" t="s">
        <v>254</v>
      </c>
      <c r="L95" s="159"/>
      <c r="M95" s="74" t="s">
        <v>255</v>
      </c>
      <c r="N95" s="75" t="s">
        <v>47</v>
      </c>
      <c r="O95" s="75" t="s">
        <v>256</v>
      </c>
      <c r="P95" s="75" t="s">
        <v>257</v>
      </c>
      <c r="Q95" s="75" t="s">
        <v>258</v>
      </c>
      <c r="R95" s="75" t="s">
        <v>259</v>
      </c>
      <c r="S95" s="75" t="s">
        <v>260</v>
      </c>
      <c r="T95" s="76" t="s">
        <v>261</v>
      </c>
    </row>
    <row r="96" spans="2:63" s="1" customFormat="1" ht="29.25" customHeight="1">
      <c r="B96" s="42"/>
      <c r="C96" s="78" t="s">
        <v>237</v>
      </c>
      <c r="J96" s="164">
        <f>BK96</f>
        <v>0</v>
      </c>
      <c r="L96" s="42"/>
      <c r="M96" s="77"/>
      <c r="N96" s="69"/>
      <c r="O96" s="69"/>
      <c r="P96" s="165">
        <f>P97+P454</f>
        <v>0</v>
      </c>
      <c r="Q96" s="69"/>
      <c r="R96" s="165">
        <f>R97+R454</f>
        <v>84.539767224000016</v>
      </c>
      <c r="S96" s="69"/>
      <c r="T96" s="166">
        <f>T97+T454</f>
        <v>754.90100000000007</v>
      </c>
      <c r="AT96" s="25" t="s">
        <v>76</v>
      </c>
      <c r="AU96" s="25" t="s">
        <v>238</v>
      </c>
      <c r="BK96" s="167">
        <f>BK97+BK454</f>
        <v>0</v>
      </c>
    </row>
    <row r="97" spans="2:65" s="11" customFormat="1" ht="37.35" customHeight="1">
      <c r="B97" s="168"/>
      <c r="D97" s="169" t="s">
        <v>76</v>
      </c>
      <c r="E97" s="170" t="s">
        <v>262</v>
      </c>
      <c r="F97" s="170" t="s">
        <v>263</v>
      </c>
      <c r="I97" s="171"/>
      <c r="J97" s="172">
        <f>BK97</f>
        <v>0</v>
      </c>
      <c r="L97" s="168"/>
      <c r="M97" s="173"/>
      <c r="N97" s="174"/>
      <c r="O97" s="174"/>
      <c r="P97" s="175">
        <f>P98+P281+P391+P415+P452</f>
        <v>0</v>
      </c>
      <c r="Q97" s="174"/>
      <c r="R97" s="175">
        <f>R98+R281+R391+R415+R452</f>
        <v>84.539767224000016</v>
      </c>
      <c r="S97" s="174"/>
      <c r="T97" s="176">
        <f>T98+T281+T391+T415+T452</f>
        <v>754.90100000000007</v>
      </c>
      <c r="AR97" s="169" t="s">
        <v>24</v>
      </c>
      <c r="AT97" s="177" t="s">
        <v>76</v>
      </c>
      <c r="AU97" s="177" t="s">
        <v>77</v>
      </c>
      <c r="AY97" s="169" t="s">
        <v>264</v>
      </c>
      <c r="BK97" s="178">
        <f>BK98+BK281+BK391+BK415+BK452</f>
        <v>0</v>
      </c>
    </row>
    <row r="98" spans="2:65" s="11" customFormat="1" ht="19.899999999999999" customHeight="1">
      <c r="B98" s="168"/>
      <c r="D98" s="169" t="s">
        <v>76</v>
      </c>
      <c r="E98" s="179" t="s">
        <v>24</v>
      </c>
      <c r="F98" s="179" t="s">
        <v>1558</v>
      </c>
      <c r="I98" s="171"/>
      <c r="J98" s="180">
        <f>BK98</f>
        <v>0</v>
      </c>
      <c r="L98" s="168"/>
      <c r="M98" s="173"/>
      <c r="N98" s="174"/>
      <c r="O98" s="174"/>
      <c r="P98" s="175">
        <f>SUM(P99:P280)</f>
        <v>0</v>
      </c>
      <c r="Q98" s="174"/>
      <c r="R98" s="175">
        <f>SUM(R99:R280)</f>
        <v>2.087736</v>
      </c>
      <c r="S98" s="174"/>
      <c r="T98" s="176">
        <f>SUM(T99:T280)</f>
        <v>754.90100000000007</v>
      </c>
      <c r="AR98" s="169" t="s">
        <v>24</v>
      </c>
      <c r="AT98" s="177" t="s">
        <v>76</v>
      </c>
      <c r="AU98" s="177" t="s">
        <v>24</v>
      </c>
      <c r="AY98" s="169" t="s">
        <v>264</v>
      </c>
      <c r="BK98" s="178">
        <f>SUM(BK99:BK280)</f>
        <v>0</v>
      </c>
    </row>
    <row r="99" spans="2:65" s="1" customFormat="1" ht="51" customHeight="1">
      <c r="B99" s="181"/>
      <c r="C99" s="182" t="s">
        <v>24</v>
      </c>
      <c r="D99" s="182" t="s">
        <v>266</v>
      </c>
      <c r="E99" s="183" t="s">
        <v>2648</v>
      </c>
      <c r="F99" s="184" t="s">
        <v>2649</v>
      </c>
      <c r="G99" s="185" t="s">
        <v>293</v>
      </c>
      <c r="H99" s="186">
        <v>536.6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0.29499999999999998</v>
      </c>
      <c r="T99" s="192">
        <f>S99*H99</f>
        <v>158.297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2650</v>
      </c>
    </row>
    <row r="100" spans="2:65" s="12" customFormat="1">
      <c r="B100" s="194"/>
      <c r="D100" s="195" t="s">
        <v>272</v>
      </c>
      <c r="E100" s="196" t="s">
        <v>5</v>
      </c>
      <c r="F100" s="197" t="s">
        <v>2651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2" customFormat="1">
      <c r="B101" s="194"/>
      <c r="D101" s="195" t="s">
        <v>272</v>
      </c>
      <c r="E101" s="196" t="s">
        <v>5</v>
      </c>
      <c r="F101" s="197" t="s">
        <v>2652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2" customFormat="1">
      <c r="B102" s="194"/>
      <c r="D102" s="195" t="s">
        <v>272</v>
      </c>
      <c r="E102" s="196" t="s">
        <v>5</v>
      </c>
      <c r="F102" s="197" t="s">
        <v>2653</v>
      </c>
      <c r="H102" s="196" t="s">
        <v>5</v>
      </c>
      <c r="I102" s="198"/>
      <c r="L102" s="194"/>
      <c r="M102" s="199"/>
      <c r="N102" s="200"/>
      <c r="O102" s="200"/>
      <c r="P102" s="200"/>
      <c r="Q102" s="200"/>
      <c r="R102" s="200"/>
      <c r="S102" s="200"/>
      <c r="T102" s="201"/>
      <c r="AT102" s="196" t="s">
        <v>272</v>
      </c>
      <c r="AU102" s="196" t="s">
        <v>85</v>
      </c>
      <c r="AV102" s="12" t="s">
        <v>24</v>
      </c>
      <c r="AW102" s="12" t="s">
        <v>41</v>
      </c>
      <c r="AX102" s="12" t="s">
        <v>77</v>
      </c>
      <c r="AY102" s="196" t="s">
        <v>264</v>
      </c>
    </row>
    <row r="103" spans="2:65" s="13" customFormat="1">
      <c r="B103" s="202"/>
      <c r="D103" s="195" t="s">
        <v>272</v>
      </c>
      <c r="E103" s="203" t="s">
        <v>5</v>
      </c>
      <c r="F103" s="204" t="s">
        <v>2654</v>
      </c>
      <c r="H103" s="205">
        <v>536.6</v>
      </c>
      <c r="I103" s="206"/>
      <c r="L103" s="202"/>
      <c r="M103" s="207"/>
      <c r="N103" s="208"/>
      <c r="O103" s="208"/>
      <c r="P103" s="208"/>
      <c r="Q103" s="208"/>
      <c r="R103" s="208"/>
      <c r="S103" s="208"/>
      <c r="T103" s="209"/>
      <c r="AT103" s="203" t="s">
        <v>272</v>
      </c>
      <c r="AU103" s="203" t="s">
        <v>85</v>
      </c>
      <c r="AV103" s="13" t="s">
        <v>85</v>
      </c>
      <c r="AW103" s="13" t="s">
        <v>41</v>
      </c>
      <c r="AX103" s="13" t="s">
        <v>24</v>
      </c>
      <c r="AY103" s="203" t="s">
        <v>264</v>
      </c>
    </row>
    <row r="104" spans="2:65" s="1" customFormat="1" ht="51" customHeight="1">
      <c r="B104" s="181"/>
      <c r="C104" s="182" t="s">
        <v>85</v>
      </c>
      <c r="D104" s="182" t="s">
        <v>266</v>
      </c>
      <c r="E104" s="183" t="s">
        <v>2068</v>
      </c>
      <c r="F104" s="184" t="s">
        <v>2069</v>
      </c>
      <c r="G104" s="185" t="s">
        <v>293</v>
      </c>
      <c r="H104" s="186">
        <v>350</v>
      </c>
      <c r="I104" s="187"/>
      <c r="J104" s="188">
        <f>ROUND(I104*H104,2)</f>
        <v>0</v>
      </c>
      <c r="K104" s="184" t="s">
        <v>278</v>
      </c>
      <c r="L104" s="42"/>
      <c r="M104" s="189" t="s">
        <v>5</v>
      </c>
      <c r="N104" s="190" t="s">
        <v>48</v>
      </c>
      <c r="O104" s="43"/>
      <c r="P104" s="191">
        <f>O104*H104</f>
        <v>0</v>
      </c>
      <c r="Q104" s="191">
        <v>0</v>
      </c>
      <c r="R104" s="191">
        <f>Q104*H104</f>
        <v>0</v>
      </c>
      <c r="S104" s="191">
        <v>0.57999999999999996</v>
      </c>
      <c r="T104" s="192">
        <f>S104*H104</f>
        <v>203</v>
      </c>
      <c r="AR104" s="25" t="s">
        <v>270</v>
      </c>
      <c r="AT104" s="25" t="s">
        <v>266</v>
      </c>
      <c r="AU104" s="25" t="s">
        <v>85</v>
      </c>
      <c r="AY104" s="25" t="s">
        <v>264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5" t="s">
        <v>24</v>
      </c>
      <c r="BK104" s="193">
        <f>ROUND(I104*H104,2)</f>
        <v>0</v>
      </c>
      <c r="BL104" s="25" t="s">
        <v>270</v>
      </c>
      <c r="BM104" s="25" t="s">
        <v>2655</v>
      </c>
    </row>
    <row r="105" spans="2:65" s="12" customFormat="1" ht="27">
      <c r="B105" s="194"/>
      <c r="D105" s="195" t="s">
        <v>272</v>
      </c>
      <c r="E105" s="196" t="s">
        <v>5</v>
      </c>
      <c r="F105" s="197" t="s">
        <v>2071</v>
      </c>
      <c r="H105" s="196" t="s">
        <v>5</v>
      </c>
      <c r="I105" s="198"/>
      <c r="L105" s="194"/>
      <c r="M105" s="199"/>
      <c r="N105" s="200"/>
      <c r="O105" s="200"/>
      <c r="P105" s="200"/>
      <c r="Q105" s="200"/>
      <c r="R105" s="200"/>
      <c r="S105" s="200"/>
      <c r="T105" s="201"/>
      <c r="AT105" s="196" t="s">
        <v>272</v>
      </c>
      <c r="AU105" s="196" t="s">
        <v>85</v>
      </c>
      <c r="AV105" s="12" t="s">
        <v>24</v>
      </c>
      <c r="AW105" s="12" t="s">
        <v>41</v>
      </c>
      <c r="AX105" s="12" t="s">
        <v>77</v>
      </c>
      <c r="AY105" s="196" t="s">
        <v>264</v>
      </c>
    </row>
    <row r="106" spans="2:65" s="12" customFormat="1">
      <c r="B106" s="194"/>
      <c r="D106" s="195" t="s">
        <v>272</v>
      </c>
      <c r="E106" s="196" t="s">
        <v>5</v>
      </c>
      <c r="F106" s="197" t="s">
        <v>2656</v>
      </c>
      <c r="H106" s="196" t="s">
        <v>5</v>
      </c>
      <c r="I106" s="198"/>
      <c r="L106" s="194"/>
      <c r="M106" s="199"/>
      <c r="N106" s="200"/>
      <c r="O106" s="200"/>
      <c r="P106" s="200"/>
      <c r="Q106" s="200"/>
      <c r="R106" s="200"/>
      <c r="S106" s="200"/>
      <c r="T106" s="201"/>
      <c r="AT106" s="196" t="s">
        <v>272</v>
      </c>
      <c r="AU106" s="196" t="s">
        <v>85</v>
      </c>
      <c r="AV106" s="12" t="s">
        <v>24</v>
      </c>
      <c r="AW106" s="12" t="s">
        <v>41</v>
      </c>
      <c r="AX106" s="12" t="s">
        <v>77</v>
      </c>
      <c r="AY106" s="196" t="s">
        <v>264</v>
      </c>
    </row>
    <row r="107" spans="2:65" s="12" customFormat="1">
      <c r="B107" s="194"/>
      <c r="D107" s="195" t="s">
        <v>272</v>
      </c>
      <c r="E107" s="196" t="s">
        <v>5</v>
      </c>
      <c r="F107" s="197" t="s">
        <v>2657</v>
      </c>
      <c r="H107" s="196" t="s">
        <v>5</v>
      </c>
      <c r="I107" s="198"/>
      <c r="L107" s="194"/>
      <c r="M107" s="199"/>
      <c r="N107" s="200"/>
      <c r="O107" s="200"/>
      <c r="P107" s="200"/>
      <c r="Q107" s="200"/>
      <c r="R107" s="200"/>
      <c r="S107" s="200"/>
      <c r="T107" s="201"/>
      <c r="AT107" s="196" t="s">
        <v>272</v>
      </c>
      <c r="AU107" s="196" t="s">
        <v>85</v>
      </c>
      <c r="AV107" s="12" t="s">
        <v>24</v>
      </c>
      <c r="AW107" s="12" t="s">
        <v>41</v>
      </c>
      <c r="AX107" s="12" t="s">
        <v>77</v>
      </c>
      <c r="AY107" s="196" t="s">
        <v>264</v>
      </c>
    </row>
    <row r="108" spans="2:65" s="12" customFormat="1">
      <c r="B108" s="194"/>
      <c r="D108" s="195" t="s">
        <v>272</v>
      </c>
      <c r="E108" s="196" t="s">
        <v>5</v>
      </c>
      <c r="F108" s="197" t="s">
        <v>2658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3" customFormat="1">
      <c r="B109" s="202"/>
      <c r="D109" s="195" t="s">
        <v>272</v>
      </c>
      <c r="E109" s="203" t="s">
        <v>5</v>
      </c>
      <c r="F109" s="204" t="s">
        <v>2659</v>
      </c>
      <c r="H109" s="205">
        <v>56</v>
      </c>
      <c r="I109" s="206"/>
      <c r="L109" s="202"/>
      <c r="M109" s="207"/>
      <c r="N109" s="208"/>
      <c r="O109" s="208"/>
      <c r="P109" s="208"/>
      <c r="Q109" s="208"/>
      <c r="R109" s="208"/>
      <c r="S109" s="208"/>
      <c r="T109" s="209"/>
      <c r="AT109" s="203" t="s">
        <v>272</v>
      </c>
      <c r="AU109" s="203" t="s">
        <v>85</v>
      </c>
      <c r="AV109" s="13" t="s">
        <v>85</v>
      </c>
      <c r="AW109" s="13" t="s">
        <v>41</v>
      </c>
      <c r="AX109" s="13" t="s">
        <v>77</v>
      </c>
      <c r="AY109" s="203" t="s">
        <v>264</v>
      </c>
    </row>
    <row r="110" spans="2:65" s="12" customFormat="1">
      <c r="B110" s="194"/>
      <c r="D110" s="195" t="s">
        <v>272</v>
      </c>
      <c r="E110" s="196" t="s">
        <v>5</v>
      </c>
      <c r="F110" s="197" t="s">
        <v>2660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2661</v>
      </c>
      <c r="H111" s="205">
        <v>180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77</v>
      </c>
      <c r="AY111" s="203" t="s">
        <v>264</v>
      </c>
    </row>
    <row r="112" spans="2:65" s="15" customFormat="1">
      <c r="B112" s="236"/>
      <c r="D112" s="195" t="s">
        <v>272</v>
      </c>
      <c r="E112" s="237" t="s">
        <v>5</v>
      </c>
      <c r="F112" s="238" t="s">
        <v>423</v>
      </c>
      <c r="H112" s="239">
        <v>236</v>
      </c>
      <c r="I112" s="240"/>
      <c r="L112" s="236"/>
      <c r="M112" s="241"/>
      <c r="N112" s="242"/>
      <c r="O112" s="242"/>
      <c r="P112" s="242"/>
      <c r="Q112" s="242"/>
      <c r="R112" s="242"/>
      <c r="S112" s="242"/>
      <c r="T112" s="243"/>
      <c r="AT112" s="237" t="s">
        <v>272</v>
      </c>
      <c r="AU112" s="237" t="s">
        <v>85</v>
      </c>
      <c r="AV112" s="15" t="s">
        <v>93</v>
      </c>
      <c r="AW112" s="15" t="s">
        <v>41</v>
      </c>
      <c r="AX112" s="15" t="s">
        <v>77</v>
      </c>
      <c r="AY112" s="237" t="s">
        <v>264</v>
      </c>
    </row>
    <row r="113" spans="2:65" s="12" customFormat="1">
      <c r="B113" s="194"/>
      <c r="D113" s="195" t="s">
        <v>272</v>
      </c>
      <c r="E113" s="196" t="s">
        <v>5</v>
      </c>
      <c r="F113" s="197" t="s">
        <v>2662</v>
      </c>
      <c r="H113" s="196" t="s">
        <v>5</v>
      </c>
      <c r="I113" s="198"/>
      <c r="L113" s="194"/>
      <c r="M113" s="199"/>
      <c r="N113" s="200"/>
      <c r="O113" s="200"/>
      <c r="P113" s="200"/>
      <c r="Q113" s="200"/>
      <c r="R113" s="200"/>
      <c r="S113" s="200"/>
      <c r="T113" s="201"/>
      <c r="AT113" s="196" t="s">
        <v>272</v>
      </c>
      <c r="AU113" s="196" t="s">
        <v>85</v>
      </c>
      <c r="AV113" s="12" t="s">
        <v>24</v>
      </c>
      <c r="AW113" s="12" t="s">
        <v>41</v>
      </c>
      <c r="AX113" s="12" t="s">
        <v>77</v>
      </c>
      <c r="AY113" s="196" t="s">
        <v>264</v>
      </c>
    </row>
    <row r="114" spans="2:65" s="13" customFormat="1">
      <c r="B114" s="202"/>
      <c r="D114" s="195" t="s">
        <v>272</v>
      </c>
      <c r="E114" s="203" t="s">
        <v>5</v>
      </c>
      <c r="F114" s="204" t="s">
        <v>1227</v>
      </c>
      <c r="H114" s="205">
        <v>114</v>
      </c>
      <c r="I114" s="206"/>
      <c r="L114" s="202"/>
      <c r="M114" s="207"/>
      <c r="N114" s="208"/>
      <c r="O114" s="208"/>
      <c r="P114" s="208"/>
      <c r="Q114" s="208"/>
      <c r="R114" s="208"/>
      <c r="S114" s="208"/>
      <c r="T114" s="209"/>
      <c r="AT114" s="203" t="s">
        <v>272</v>
      </c>
      <c r="AU114" s="203" t="s">
        <v>85</v>
      </c>
      <c r="AV114" s="13" t="s">
        <v>85</v>
      </c>
      <c r="AW114" s="13" t="s">
        <v>41</v>
      </c>
      <c r="AX114" s="13" t="s">
        <v>77</v>
      </c>
      <c r="AY114" s="203" t="s">
        <v>264</v>
      </c>
    </row>
    <row r="115" spans="2:65" s="14" customFormat="1">
      <c r="B115" s="210"/>
      <c r="D115" s="195" t="s">
        <v>272</v>
      </c>
      <c r="E115" s="211" t="s">
        <v>5</v>
      </c>
      <c r="F115" s="212" t="s">
        <v>290</v>
      </c>
      <c r="H115" s="213">
        <v>350</v>
      </c>
      <c r="I115" s="214"/>
      <c r="L115" s="210"/>
      <c r="M115" s="215"/>
      <c r="N115" s="216"/>
      <c r="O115" s="216"/>
      <c r="P115" s="216"/>
      <c r="Q115" s="216"/>
      <c r="R115" s="216"/>
      <c r="S115" s="216"/>
      <c r="T115" s="217"/>
      <c r="AT115" s="211" t="s">
        <v>272</v>
      </c>
      <c r="AU115" s="211" t="s">
        <v>85</v>
      </c>
      <c r="AV115" s="14" t="s">
        <v>270</v>
      </c>
      <c r="AW115" s="14" t="s">
        <v>41</v>
      </c>
      <c r="AX115" s="14" t="s">
        <v>24</v>
      </c>
      <c r="AY115" s="211" t="s">
        <v>264</v>
      </c>
    </row>
    <row r="116" spans="2:65" s="1" customFormat="1" ht="38.25" customHeight="1">
      <c r="B116" s="181"/>
      <c r="C116" s="182" t="s">
        <v>93</v>
      </c>
      <c r="D116" s="182" t="s">
        <v>266</v>
      </c>
      <c r="E116" s="183" t="s">
        <v>2075</v>
      </c>
      <c r="F116" s="184" t="s">
        <v>2076</v>
      </c>
      <c r="G116" s="185" t="s">
        <v>293</v>
      </c>
      <c r="H116" s="186">
        <v>350</v>
      </c>
      <c r="I116" s="187"/>
      <c r="J116" s="188">
        <f>ROUND(I116*H116,2)</f>
        <v>0</v>
      </c>
      <c r="K116" s="184" t="s">
        <v>278</v>
      </c>
      <c r="L116" s="42"/>
      <c r="M116" s="189" t="s">
        <v>5</v>
      </c>
      <c r="N116" s="190" t="s">
        <v>48</v>
      </c>
      <c r="O116" s="43"/>
      <c r="P116" s="191">
        <f>O116*H116</f>
        <v>0</v>
      </c>
      <c r="Q116" s="191">
        <v>0</v>
      </c>
      <c r="R116" s="191">
        <f>Q116*H116</f>
        <v>0</v>
      </c>
      <c r="S116" s="191">
        <v>0.45</v>
      </c>
      <c r="T116" s="192">
        <f>S116*H116</f>
        <v>157.5</v>
      </c>
      <c r="AR116" s="25" t="s">
        <v>270</v>
      </c>
      <c r="AT116" s="25" t="s">
        <v>266</v>
      </c>
      <c r="AU116" s="25" t="s">
        <v>85</v>
      </c>
      <c r="AY116" s="25" t="s">
        <v>264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5" t="s">
        <v>24</v>
      </c>
      <c r="BK116" s="193">
        <f>ROUND(I116*H116,2)</f>
        <v>0</v>
      </c>
      <c r="BL116" s="25" t="s">
        <v>270</v>
      </c>
      <c r="BM116" s="25" t="s">
        <v>2663</v>
      </c>
    </row>
    <row r="117" spans="2:65" s="12" customFormat="1">
      <c r="B117" s="194"/>
      <c r="D117" s="195" t="s">
        <v>272</v>
      </c>
      <c r="E117" s="196" t="s">
        <v>5</v>
      </c>
      <c r="F117" s="197" t="s">
        <v>2078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2" customFormat="1">
      <c r="B118" s="194"/>
      <c r="D118" s="195" t="s">
        <v>272</v>
      </c>
      <c r="E118" s="196" t="s">
        <v>5</v>
      </c>
      <c r="F118" s="197" t="s">
        <v>2664</v>
      </c>
      <c r="H118" s="196" t="s">
        <v>5</v>
      </c>
      <c r="I118" s="198"/>
      <c r="L118" s="194"/>
      <c r="M118" s="199"/>
      <c r="N118" s="200"/>
      <c r="O118" s="200"/>
      <c r="P118" s="200"/>
      <c r="Q118" s="200"/>
      <c r="R118" s="200"/>
      <c r="S118" s="200"/>
      <c r="T118" s="201"/>
      <c r="AT118" s="196" t="s">
        <v>272</v>
      </c>
      <c r="AU118" s="196" t="s">
        <v>85</v>
      </c>
      <c r="AV118" s="12" t="s">
        <v>24</v>
      </c>
      <c r="AW118" s="12" t="s">
        <v>41</v>
      </c>
      <c r="AX118" s="12" t="s">
        <v>77</v>
      </c>
      <c r="AY118" s="196" t="s">
        <v>264</v>
      </c>
    </row>
    <row r="119" spans="2:65" s="12" customFormat="1">
      <c r="B119" s="194"/>
      <c r="D119" s="195" t="s">
        <v>272</v>
      </c>
      <c r="E119" s="196" t="s">
        <v>5</v>
      </c>
      <c r="F119" s="197" t="s">
        <v>2657</v>
      </c>
      <c r="H119" s="196" t="s">
        <v>5</v>
      </c>
      <c r="I119" s="198"/>
      <c r="L119" s="194"/>
      <c r="M119" s="199"/>
      <c r="N119" s="200"/>
      <c r="O119" s="200"/>
      <c r="P119" s="200"/>
      <c r="Q119" s="200"/>
      <c r="R119" s="200"/>
      <c r="S119" s="200"/>
      <c r="T119" s="201"/>
      <c r="AT119" s="196" t="s">
        <v>272</v>
      </c>
      <c r="AU119" s="196" t="s">
        <v>85</v>
      </c>
      <c r="AV119" s="12" t="s">
        <v>24</v>
      </c>
      <c r="AW119" s="12" t="s">
        <v>41</v>
      </c>
      <c r="AX119" s="12" t="s">
        <v>77</v>
      </c>
      <c r="AY119" s="196" t="s">
        <v>264</v>
      </c>
    </row>
    <row r="120" spans="2:65" s="12" customFormat="1">
      <c r="B120" s="194"/>
      <c r="D120" s="195" t="s">
        <v>272</v>
      </c>
      <c r="E120" s="196" t="s">
        <v>5</v>
      </c>
      <c r="F120" s="197" t="s">
        <v>2658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3" customFormat="1">
      <c r="B121" s="202"/>
      <c r="D121" s="195" t="s">
        <v>272</v>
      </c>
      <c r="E121" s="203" t="s">
        <v>5</v>
      </c>
      <c r="F121" s="204" t="s">
        <v>2659</v>
      </c>
      <c r="H121" s="205">
        <v>56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41</v>
      </c>
      <c r="AX121" s="13" t="s">
        <v>77</v>
      </c>
      <c r="AY121" s="203" t="s">
        <v>264</v>
      </c>
    </row>
    <row r="122" spans="2:65" s="12" customFormat="1">
      <c r="B122" s="194"/>
      <c r="D122" s="195" t="s">
        <v>272</v>
      </c>
      <c r="E122" s="196" t="s">
        <v>5</v>
      </c>
      <c r="F122" s="197" t="s">
        <v>2660</v>
      </c>
      <c r="H122" s="196" t="s">
        <v>5</v>
      </c>
      <c r="I122" s="198"/>
      <c r="L122" s="194"/>
      <c r="M122" s="199"/>
      <c r="N122" s="200"/>
      <c r="O122" s="200"/>
      <c r="P122" s="200"/>
      <c r="Q122" s="200"/>
      <c r="R122" s="200"/>
      <c r="S122" s="200"/>
      <c r="T122" s="201"/>
      <c r="AT122" s="196" t="s">
        <v>272</v>
      </c>
      <c r="AU122" s="196" t="s">
        <v>85</v>
      </c>
      <c r="AV122" s="12" t="s">
        <v>24</v>
      </c>
      <c r="AW122" s="12" t="s">
        <v>41</v>
      </c>
      <c r="AX122" s="12" t="s">
        <v>77</v>
      </c>
      <c r="AY122" s="196" t="s">
        <v>264</v>
      </c>
    </row>
    <row r="123" spans="2:65" s="13" customFormat="1">
      <c r="B123" s="202"/>
      <c r="D123" s="195" t="s">
        <v>272</v>
      </c>
      <c r="E123" s="203" t="s">
        <v>5</v>
      </c>
      <c r="F123" s="204" t="s">
        <v>2661</v>
      </c>
      <c r="H123" s="205">
        <v>180</v>
      </c>
      <c r="I123" s="206"/>
      <c r="L123" s="202"/>
      <c r="M123" s="207"/>
      <c r="N123" s="208"/>
      <c r="O123" s="208"/>
      <c r="P123" s="208"/>
      <c r="Q123" s="208"/>
      <c r="R123" s="208"/>
      <c r="S123" s="208"/>
      <c r="T123" s="209"/>
      <c r="AT123" s="203" t="s">
        <v>272</v>
      </c>
      <c r="AU123" s="203" t="s">
        <v>85</v>
      </c>
      <c r="AV123" s="13" t="s">
        <v>85</v>
      </c>
      <c r="AW123" s="13" t="s">
        <v>41</v>
      </c>
      <c r="AX123" s="13" t="s">
        <v>77</v>
      </c>
      <c r="AY123" s="203" t="s">
        <v>264</v>
      </c>
    </row>
    <row r="124" spans="2:65" s="15" customFormat="1">
      <c r="B124" s="236"/>
      <c r="D124" s="195" t="s">
        <v>272</v>
      </c>
      <c r="E124" s="237" t="s">
        <v>5</v>
      </c>
      <c r="F124" s="238" t="s">
        <v>423</v>
      </c>
      <c r="H124" s="239">
        <v>236</v>
      </c>
      <c r="I124" s="240"/>
      <c r="L124" s="236"/>
      <c r="M124" s="241"/>
      <c r="N124" s="242"/>
      <c r="O124" s="242"/>
      <c r="P124" s="242"/>
      <c r="Q124" s="242"/>
      <c r="R124" s="242"/>
      <c r="S124" s="242"/>
      <c r="T124" s="243"/>
      <c r="AT124" s="237" t="s">
        <v>272</v>
      </c>
      <c r="AU124" s="237" t="s">
        <v>85</v>
      </c>
      <c r="AV124" s="15" t="s">
        <v>93</v>
      </c>
      <c r="AW124" s="15" t="s">
        <v>41</v>
      </c>
      <c r="AX124" s="15" t="s">
        <v>77</v>
      </c>
      <c r="AY124" s="237" t="s">
        <v>264</v>
      </c>
    </row>
    <row r="125" spans="2:65" s="12" customFormat="1">
      <c r="B125" s="194"/>
      <c r="D125" s="195" t="s">
        <v>272</v>
      </c>
      <c r="E125" s="196" t="s">
        <v>5</v>
      </c>
      <c r="F125" s="197" t="s">
        <v>2662</v>
      </c>
      <c r="H125" s="196" t="s">
        <v>5</v>
      </c>
      <c r="I125" s="198"/>
      <c r="L125" s="194"/>
      <c r="M125" s="199"/>
      <c r="N125" s="200"/>
      <c r="O125" s="200"/>
      <c r="P125" s="200"/>
      <c r="Q125" s="200"/>
      <c r="R125" s="200"/>
      <c r="S125" s="200"/>
      <c r="T125" s="201"/>
      <c r="AT125" s="196" t="s">
        <v>272</v>
      </c>
      <c r="AU125" s="196" t="s">
        <v>85</v>
      </c>
      <c r="AV125" s="12" t="s">
        <v>24</v>
      </c>
      <c r="AW125" s="12" t="s">
        <v>41</v>
      </c>
      <c r="AX125" s="12" t="s">
        <v>77</v>
      </c>
      <c r="AY125" s="196" t="s">
        <v>264</v>
      </c>
    </row>
    <row r="126" spans="2:65" s="13" customFormat="1">
      <c r="B126" s="202"/>
      <c r="D126" s="195" t="s">
        <v>272</v>
      </c>
      <c r="E126" s="203" t="s">
        <v>5</v>
      </c>
      <c r="F126" s="204" t="s">
        <v>1227</v>
      </c>
      <c r="H126" s="205">
        <v>114</v>
      </c>
      <c r="I126" s="206"/>
      <c r="L126" s="202"/>
      <c r="M126" s="207"/>
      <c r="N126" s="208"/>
      <c r="O126" s="208"/>
      <c r="P126" s="208"/>
      <c r="Q126" s="208"/>
      <c r="R126" s="208"/>
      <c r="S126" s="208"/>
      <c r="T126" s="209"/>
      <c r="AT126" s="203" t="s">
        <v>272</v>
      </c>
      <c r="AU126" s="203" t="s">
        <v>85</v>
      </c>
      <c r="AV126" s="13" t="s">
        <v>85</v>
      </c>
      <c r="AW126" s="13" t="s">
        <v>41</v>
      </c>
      <c r="AX126" s="13" t="s">
        <v>77</v>
      </c>
      <c r="AY126" s="203" t="s">
        <v>264</v>
      </c>
    </row>
    <row r="127" spans="2:65" s="14" customFormat="1">
      <c r="B127" s="210"/>
      <c r="D127" s="195" t="s">
        <v>272</v>
      </c>
      <c r="E127" s="211" t="s">
        <v>5</v>
      </c>
      <c r="F127" s="212" t="s">
        <v>290</v>
      </c>
      <c r="H127" s="213">
        <v>350</v>
      </c>
      <c r="I127" s="214"/>
      <c r="L127" s="210"/>
      <c r="M127" s="215"/>
      <c r="N127" s="216"/>
      <c r="O127" s="216"/>
      <c r="P127" s="216"/>
      <c r="Q127" s="216"/>
      <c r="R127" s="216"/>
      <c r="S127" s="216"/>
      <c r="T127" s="217"/>
      <c r="AT127" s="211" t="s">
        <v>272</v>
      </c>
      <c r="AU127" s="211" t="s">
        <v>85</v>
      </c>
      <c r="AV127" s="14" t="s">
        <v>270</v>
      </c>
      <c r="AW127" s="14" t="s">
        <v>41</v>
      </c>
      <c r="AX127" s="14" t="s">
        <v>24</v>
      </c>
      <c r="AY127" s="211" t="s">
        <v>264</v>
      </c>
    </row>
    <row r="128" spans="2:65" s="1" customFormat="1" ht="38.25" customHeight="1">
      <c r="B128" s="181"/>
      <c r="C128" s="182" t="s">
        <v>270</v>
      </c>
      <c r="D128" s="182" t="s">
        <v>266</v>
      </c>
      <c r="E128" s="183" t="s">
        <v>2665</v>
      </c>
      <c r="F128" s="184" t="s">
        <v>2666</v>
      </c>
      <c r="G128" s="185" t="s">
        <v>293</v>
      </c>
      <c r="H128" s="186">
        <v>536.6</v>
      </c>
      <c r="I128" s="187"/>
      <c r="J128" s="188">
        <f>ROUND(I128*H128,2)</f>
        <v>0</v>
      </c>
      <c r="K128" s="184" t="s">
        <v>278</v>
      </c>
      <c r="L128" s="42"/>
      <c r="M128" s="189" t="s">
        <v>5</v>
      </c>
      <c r="N128" s="190" t="s">
        <v>48</v>
      </c>
      <c r="O128" s="43"/>
      <c r="P128" s="191">
        <f>O128*H128</f>
        <v>0</v>
      </c>
      <c r="Q128" s="191">
        <v>0</v>
      </c>
      <c r="R128" s="191">
        <f>Q128*H128</f>
        <v>0</v>
      </c>
      <c r="S128" s="191">
        <v>0.44</v>
      </c>
      <c r="T128" s="192">
        <f>S128*H128</f>
        <v>236.10400000000001</v>
      </c>
      <c r="AR128" s="25" t="s">
        <v>270</v>
      </c>
      <c r="AT128" s="25" t="s">
        <v>266</v>
      </c>
      <c r="AU128" s="25" t="s">
        <v>85</v>
      </c>
      <c r="AY128" s="25" t="s">
        <v>264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5" t="s">
        <v>24</v>
      </c>
      <c r="BK128" s="193">
        <f>ROUND(I128*H128,2)</f>
        <v>0</v>
      </c>
      <c r="BL128" s="25" t="s">
        <v>270</v>
      </c>
      <c r="BM128" s="25" t="s">
        <v>2667</v>
      </c>
    </row>
    <row r="129" spans="2:65" s="12" customFormat="1" ht="27">
      <c r="B129" s="194"/>
      <c r="D129" s="195" t="s">
        <v>272</v>
      </c>
      <c r="E129" s="196" t="s">
        <v>5</v>
      </c>
      <c r="F129" s="197" t="s">
        <v>2668</v>
      </c>
      <c r="H129" s="196" t="s">
        <v>5</v>
      </c>
      <c r="I129" s="198"/>
      <c r="L129" s="194"/>
      <c r="M129" s="199"/>
      <c r="N129" s="200"/>
      <c r="O129" s="200"/>
      <c r="P129" s="200"/>
      <c r="Q129" s="200"/>
      <c r="R129" s="200"/>
      <c r="S129" s="200"/>
      <c r="T129" s="201"/>
      <c r="AT129" s="196" t="s">
        <v>272</v>
      </c>
      <c r="AU129" s="196" t="s">
        <v>85</v>
      </c>
      <c r="AV129" s="12" t="s">
        <v>24</v>
      </c>
      <c r="AW129" s="12" t="s">
        <v>41</v>
      </c>
      <c r="AX129" s="12" t="s">
        <v>77</v>
      </c>
      <c r="AY129" s="196" t="s">
        <v>264</v>
      </c>
    </row>
    <row r="130" spans="2:65" s="12" customFormat="1">
      <c r="B130" s="194"/>
      <c r="D130" s="195" t="s">
        <v>272</v>
      </c>
      <c r="E130" s="196" t="s">
        <v>5</v>
      </c>
      <c r="F130" s="197" t="s">
        <v>2669</v>
      </c>
      <c r="H130" s="196" t="s">
        <v>5</v>
      </c>
      <c r="I130" s="198"/>
      <c r="L130" s="194"/>
      <c r="M130" s="199"/>
      <c r="N130" s="200"/>
      <c r="O130" s="200"/>
      <c r="P130" s="200"/>
      <c r="Q130" s="200"/>
      <c r="R130" s="200"/>
      <c r="S130" s="200"/>
      <c r="T130" s="201"/>
      <c r="AT130" s="196" t="s">
        <v>272</v>
      </c>
      <c r="AU130" s="196" t="s">
        <v>85</v>
      </c>
      <c r="AV130" s="12" t="s">
        <v>24</v>
      </c>
      <c r="AW130" s="12" t="s">
        <v>41</v>
      </c>
      <c r="AX130" s="12" t="s">
        <v>77</v>
      </c>
      <c r="AY130" s="196" t="s">
        <v>264</v>
      </c>
    </row>
    <row r="131" spans="2:65" s="12" customFormat="1">
      <c r="B131" s="194"/>
      <c r="D131" s="195" t="s">
        <v>272</v>
      </c>
      <c r="E131" s="196" t="s">
        <v>5</v>
      </c>
      <c r="F131" s="197" t="s">
        <v>2653</v>
      </c>
      <c r="H131" s="196" t="s">
        <v>5</v>
      </c>
      <c r="I131" s="198"/>
      <c r="L131" s="194"/>
      <c r="M131" s="199"/>
      <c r="N131" s="200"/>
      <c r="O131" s="200"/>
      <c r="P131" s="200"/>
      <c r="Q131" s="200"/>
      <c r="R131" s="200"/>
      <c r="S131" s="200"/>
      <c r="T131" s="201"/>
      <c r="AT131" s="196" t="s">
        <v>272</v>
      </c>
      <c r="AU131" s="196" t="s">
        <v>85</v>
      </c>
      <c r="AV131" s="12" t="s">
        <v>24</v>
      </c>
      <c r="AW131" s="12" t="s">
        <v>41</v>
      </c>
      <c r="AX131" s="12" t="s">
        <v>77</v>
      </c>
      <c r="AY131" s="196" t="s">
        <v>264</v>
      </c>
    </row>
    <row r="132" spans="2:65" s="13" customFormat="1">
      <c r="B132" s="202"/>
      <c r="D132" s="195" t="s">
        <v>272</v>
      </c>
      <c r="E132" s="203" t="s">
        <v>5</v>
      </c>
      <c r="F132" s="204" t="s">
        <v>2654</v>
      </c>
      <c r="H132" s="205">
        <v>536.6</v>
      </c>
      <c r="I132" s="206"/>
      <c r="L132" s="202"/>
      <c r="M132" s="207"/>
      <c r="N132" s="208"/>
      <c r="O132" s="208"/>
      <c r="P132" s="208"/>
      <c r="Q132" s="208"/>
      <c r="R132" s="208"/>
      <c r="S132" s="208"/>
      <c r="T132" s="209"/>
      <c r="AT132" s="203" t="s">
        <v>272</v>
      </c>
      <c r="AU132" s="203" t="s">
        <v>85</v>
      </c>
      <c r="AV132" s="13" t="s">
        <v>85</v>
      </c>
      <c r="AW132" s="13" t="s">
        <v>41</v>
      </c>
      <c r="AX132" s="13" t="s">
        <v>24</v>
      </c>
      <c r="AY132" s="203" t="s">
        <v>264</v>
      </c>
    </row>
    <row r="133" spans="2:65" s="1" customFormat="1" ht="38.25" customHeight="1">
      <c r="B133" s="181"/>
      <c r="C133" s="182" t="s">
        <v>300</v>
      </c>
      <c r="D133" s="182" t="s">
        <v>266</v>
      </c>
      <c r="E133" s="183" t="s">
        <v>1569</v>
      </c>
      <c r="F133" s="184" t="s">
        <v>1570</v>
      </c>
      <c r="G133" s="185" t="s">
        <v>269</v>
      </c>
      <c r="H133" s="186">
        <v>115.2</v>
      </c>
      <c r="I133" s="187"/>
      <c r="J133" s="188">
        <f>ROUND(I133*H133,2)</f>
        <v>0</v>
      </c>
      <c r="K133" s="184" t="s">
        <v>278</v>
      </c>
      <c r="L133" s="42"/>
      <c r="M133" s="189" t="s">
        <v>5</v>
      </c>
      <c r="N133" s="190" t="s">
        <v>48</v>
      </c>
      <c r="O133" s="43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AR133" s="25" t="s">
        <v>270</v>
      </c>
      <c r="AT133" s="25" t="s">
        <v>266</v>
      </c>
      <c r="AU133" s="25" t="s">
        <v>85</v>
      </c>
      <c r="AY133" s="25" t="s">
        <v>264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5" t="s">
        <v>24</v>
      </c>
      <c r="BK133" s="193">
        <f>ROUND(I133*H133,2)</f>
        <v>0</v>
      </c>
      <c r="BL133" s="25" t="s">
        <v>270</v>
      </c>
      <c r="BM133" s="25" t="s">
        <v>2670</v>
      </c>
    </row>
    <row r="134" spans="2:65" s="12" customFormat="1">
      <c r="B134" s="194"/>
      <c r="D134" s="195" t="s">
        <v>272</v>
      </c>
      <c r="E134" s="196" t="s">
        <v>5</v>
      </c>
      <c r="F134" s="197" t="s">
        <v>2671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2" customFormat="1">
      <c r="B135" s="194"/>
      <c r="D135" s="195" t="s">
        <v>272</v>
      </c>
      <c r="E135" s="196" t="s">
        <v>5</v>
      </c>
      <c r="F135" s="197" t="s">
        <v>2672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3" customFormat="1">
      <c r="B136" s="202"/>
      <c r="D136" s="195" t="s">
        <v>272</v>
      </c>
      <c r="E136" s="203" t="s">
        <v>5</v>
      </c>
      <c r="F136" s="204" t="s">
        <v>2673</v>
      </c>
      <c r="H136" s="205">
        <v>115.2</v>
      </c>
      <c r="I136" s="206"/>
      <c r="L136" s="202"/>
      <c r="M136" s="207"/>
      <c r="N136" s="208"/>
      <c r="O136" s="208"/>
      <c r="P136" s="208"/>
      <c r="Q136" s="208"/>
      <c r="R136" s="208"/>
      <c r="S136" s="208"/>
      <c r="T136" s="209"/>
      <c r="AT136" s="203" t="s">
        <v>272</v>
      </c>
      <c r="AU136" s="203" t="s">
        <v>85</v>
      </c>
      <c r="AV136" s="13" t="s">
        <v>85</v>
      </c>
      <c r="AW136" s="13" t="s">
        <v>41</v>
      </c>
      <c r="AX136" s="13" t="s">
        <v>24</v>
      </c>
      <c r="AY136" s="203" t="s">
        <v>264</v>
      </c>
    </row>
    <row r="137" spans="2:65" s="1" customFormat="1" ht="25.5" customHeight="1">
      <c r="B137" s="181"/>
      <c r="C137" s="182" t="s">
        <v>305</v>
      </c>
      <c r="D137" s="182" t="s">
        <v>266</v>
      </c>
      <c r="E137" s="183" t="s">
        <v>2085</v>
      </c>
      <c r="F137" s="184" t="s">
        <v>2086</v>
      </c>
      <c r="G137" s="185" t="s">
        <v>269</v>
      </c>
      <c r="H137" s="186">
        <v>356.54899999999998</v>
      </c>
      <c r="I137" s="187"/>
      <c r="J137" s="188">
        <f>ROUND(I137*H137,2)</f>
        <v>0</v>
      </c>
      <c r="K137" s="184" t="s">
        <v>278</v>
      </c>
      <c r="L137" s="42"/>
      <c r="M137" s="189" t="s">
        <v>5</v>
      </c>
      <c r="N137" s="190" t="s">
        <v>48</v>
      </c>
      <c r="O137" s="43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AR137" s="25" t="s">
        <v>270</v>
      </c>
      <c r="AT137" s="25" t="s">
        <v>266</v>
      </c>
      <c r="AU137" s="25" t="s">
        <v>85</v>
      </c>
      <c r="AY137" s="25" t="s">
        <v>264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5" t="s">
        <v>24</v>
      </c>
      <c r="BK137" s="193">
        <f>ROUND(I137*H137,2)</f>
        <v>0</v>
      </c>
      <c r="BL137" s="25" t="s">
        <v>270</v>
      </c>
      <c r="BM137" s="25" t="s">
        <v>2674</v>
      </c>
    </row>
    <row r="138" spans="2:65" s="12" customFormat="1" ht="27">
      <c r="B138" s="194"/>
      <c r="D138" s="195" t="s">
        <v>272</v>
      </c>
      <c r="E138" s="196" t="s">
        <v>5</v>
      </c>
      <c r="F138" s="197" t="s">
        <v>2675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3" customFormat="1">
      <c r="B139" s="202"/>
      <c r="D139" s="195" t="s">
        <v>272</v>
      </c>
      <c r="E139" s="203" t="s">
        <v>5</v>
      </c>
      <c r="F139" s="204" t="s">
        <v>2676</v>
      </c>
      <c r="H139" s="205">
        <v>356.54899999999998</v>
      </c>
      <c r="I139" s="206"/>
      <c r="L139" s="202"/>
      <c r="M139" s="207"/>
      <c r="N139" s="208"/>
      <c r="O139" s="208"/>
      <c r="P139" s="208"/>
      <c r="Q139" s="208"/>
      <c r="R139" s="208"/>
      <c r="S139" s="208"/>
      <c r="T139" s="209"/>
      <c r="AT139" s="203" t="s">
        <v>272</v>
      </c>
      <c r="AU139" s="203" t="s">
        <v>85</v>
      </c>
      <c r="AV139" s="13" t="s">
        <v>85</v>
      </c>
      <c r="AW139" s="13" t="s">
        <v>41</v>
      </c>
      <c r="AX139" s="13" t="s">
        <v>24</v>
      </c>
      <c r="AY139" s="203" t="s">
        <v>264</v>
      </c>
    </row>
    <row r="140" spans="2:65" s="1" customFormat="1" ht="38.25" customHeight="1">
      <c r="B140" s="181"/>
      <c r="C140" s="182" t="s">
        <v>314</v>
      </c>
      <c r="D140" s="182" t="s">
        <v>266</v>
      </c>
      <c r="E140" s="183" t="s">
        <v>2677</v>
      </c>
      <c r="F140" s="184" t="s">
        <v>2678</v>
      </c>
      <c r="G140" s="185" t="s">
        <v>269</v>
      </c>
      <c r="H140" s="186">
        <v>21.837</v>
      </c>
      <c r="I140" s="187"/>
      <c r="J140" s="188">
        <f>ROUND(I140*H140,2)</f>
        <v>0</v>
      </c>
      <c r="K140" s="184" t="s">
        <v>278</v>
      </c>
      <c r="L140" s="42"/>
      <c r="M140" s="189" t="s">
        <v>5</v>
      </c>
      <c r="N140" s="190" t="s">
        <v>48</v>
      </c>
      <c r="O140" s="43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AR140" s="25" t="s">
        <v>270</v>
      </c>
      <c r="AT140" s="25" t="s">
        <v>266</v>
      </c>
      <c r="AU140" s="25" t="s">
        <v>85</v>
      </c>
      <c r="AY140" s="25" t="s">
        <v>264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5" t="s">
        <v>24</v>
      </c>
      <c r="BK140" s="193">
        <f>ROUND(I140*H140,2)</f>
        <v>0</v>
      </c>
      <c r="BL140" s="25" t="s">
        <v>270</v>
      </c>
      <c r="BM140" s="25" t="s">
        <v>2679</v>
      </c>
    </row>
    <row r="141" spans="2:65" s="12" customFormat="1" ht="27">
      <c r="B141" s="194"/>
      <c r="D141" s="195" t="s">
        <v>272</v>
      </c>
      <c r="E141" s="196" t="s">
        <v>5</v>
      </c>
      <c r="F141" s="197" t="s">
        <v>2680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2" customFormat="1" ht="27">
      <c r="B142" s="194"/>
      <c r="D142" s="195" t="s">
        <v>272</v>
      </c>
      <c r="E142" s="196" t="s">
        <v>5</v>
      </c>
      <c r="F142" s="197" t="s">
        <v>2681</v>
      </c>
      <c r="H142" s="196" t="s">
        <v>5</v>
      </c>
      <c r="I142" s="198"/>
      <c r="L142" s="194"/>
      <c r="M142" s="199"/>
      <c r="N142" s="200"/>
      <c r="O142" s="200"/>
      <c r="P142" s="200"/>
      <c r="Q142" s="200"/>
      <c r="R142" s="200"/>
      <c r="S142" s="200"/>
      <c r="T142" s="201"/>
      <c r="AT142" s="196" t="s">
        <v>272</v>
      </c>
      <c r="AU142" s="196" t="s">
        <v>85</v>
      </c>
      <c r="AV142" s="12" t="s">
        <v>24</v>
      </c>
      <c r="AW142" s="12" t="s">
        <v>41</v>
      </c>
      <c r="AX142" s="12" t="s">
        <v>77</v>
      </c>
      <c r="AY142" s="196" t="s">
        <v>264</v>
      </c>
    </row>
    <row r="143" spans="2:65" s="12" customFormat="1" ht="27">
      <c r="B143" s="194"/>
      <c r="D143" s="195" t="s">
        <v>272</v>
      </c>
      <c r="E143" s="196" t="s">
        <v>5</v>
      </c>
      <c r="F143" s="197" t="s">
        <v>2682</v>
      </c>
      <c r="H143" s="196" t="s">
        <v>5</v>
      </c>
      <c r="I143" s="198"/>
      <c r="L143" s="194"/>
      <c r="M143" s="199"/>
      <c r="N143" s="200"/>
      <c r="O143" s="200"/>
      <c r="P143" s="200"/>
      <c r="Q143" s="200"/>
      <c r="R143" s="200"/>
      <c r="S143" s="200"/>
      <c r="T143" s="201"/>
      <c r="AT143" s="196" t="s">
        <v>272</v>
      </c>
      <c r="AU143" s="196" t="s">
        <v>85</v>
      </c>
      <c r="AV143" s="12" t="s">
        <v>24</v>
      </c>
      <c r="AW143" s="12" t="s">
        <v>41</v>
      </c>
      <c r="AX143" s="12" t="s">
        <v>77</v>
      </c>
      <c r="AY143" s="196" t="s">
        <v>264</v>
      </c>
    </row>
    <row r="144" spans="2:65" s="13" customFormat="1">
      <c r="B144" s="202"/>
      <c r="D144" s="195" t="s">
        <v>272</v>
      </c>
      <c r="E144" s="203" t="s">
        <v>5</v>
      </c>
      <c r="F144" s="204" t="s">
        <v>2683</v>
      </c>
      <c r="H144" s="205">
        <v>21.837</v>
      </c>
      <c r="I144" s="206"/>
      <c r="L144" s="202"/>
      <c r="M144" s="207"/>
      <c r="N144" s="208"/>
      <c r="O144" s="208"/>
      <c r="P144" s="208"/>
      <c r="Q144" s="208"/>
      <c r="R144" s="208"/>
      <c r="S144" s="208"/>
      <c r="T144" s="209"/>
      <c r="AT144" s="203" t="s">
        <v>272</v>
      </c>
      <c r="AU144" s="203" t="s">
        <v>85</v>
      </c>
      <c r="AV144" s="13" t="s">
        <v>85</v>
      </c>
      <c r="AW144" s="13" t="s">
        <v>41</v>
      </c>
      <c r="AX144" s="13" t="s">
        <v>24</v>
      </c>
      <c r="AY144" s="203" t="s">
        <v>264</v>
      </c>
    </row>
    <row r="145" spans="2:65" s="1" customFormat="1" ht="38.25" customHeight="1">
      <c r="B145" s="181"/>
      <c r="C145" s="182" t="s">
        <v>322</v>
      </c>
      <c r="D145" s="182" t="s">
        <v>266</v>
      </c>
      <c r="E145" s="183" t="s">
        <v>2684</v>
      </c>
      <c r="F145" s="184" t="s">
        <v>2685</v>
      </c>
      <c r="G145" s="185" t="s">
        <v>269</v>
      </c>
      <c r="H145" s="186">
        <v>215.86199999999999</v>
      </c>
      <c r="I145" s="187"/>
      <c r="J145" s="188">
        <f>ROUND(I145*H145,2)</f>
        <v>0</v>
      </c>
      <c r="K145" s="184" t="s">
        <v>278</v>
      </c>
      <c r="L145" s="42"/>
      <c r="M145" s="189" t="s">
        <v>5</v>
      </c>
      <c r="N145" s="190" t="s">
        <v>48</v>
      </c>
      <c r="O145" s="43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AR145" s="25" t="s">
        <v>270</v>
      </c>
      <c r="AT145" s="25" t="s">
        <v>266</v>
      </c>
      <c r="AU145" s="25" t="s">
        <v>85</v>
      </c>
      <c r="AY145" s="25" t="s">
        <v>264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5" t="s">
        <v>24</v>
      </c>
      <c r="BK145" s="193">
        <f>ROUND(I145*H145,2)</f>
        <v>0</v>
      </c>
      <c r="BL145" s="25" t="s">
        <v>270</v>
      </c>
      <c r="BM145" s="25" t="s">
        <v>2686</v>
      </c>
    </row>
    <row r="146" spans="2:65" s="12" customFormat="1" ht="27">
      <c r="B146" s="194"/>
      <c r="D146" s="195" t="s">
        <v>272</v>
      </c>
      <c r="E146" s="196" t="s">
        <v>5</v>
      </c>
      <c r="F146" s="197" t="s">
        <v>2680</v>
      </c>
      <c r="H146" s="196" t="s">
        <v>5</v>
      </c>
      <c r="I146" s="198"/>
      <c r="L146" s="194"/>
      <c r="M146" s="199"/>
      <c r="N146" s="200"/>
      <c r="O146" s="200"/>
      <c r="P146" s="200"/>
      <c r="Q146" s="200"/>
      <c r="R146" s="200"/>
      <c r="S146" s="200"/>
      <c r="T146" s="201"/>
      <c r="AT146" s="196" t="s">
        <v>272</v>
      </c>
      <c r="AU146" s="196" t="s">
        <v>85</v>
      </c>
      <c r="AV146" s="12" t="s">
        <v>24</v>
      </c>
      <c r="AW146" s="12" t="s">
        <v>41</v>
      </c>
      <c r="AX146" s="12" t="s">
        <v>77</v>
      </c>
      <c r="AY146" s="196" t="s">
        <v>264</v>
      </c>
    </row>
    <row r="147" spans="2:65" s="12" customFormat="1">
      <c r="B147" s="194"/>
      <c r="D147" s="195" t="s">
        <v>272</v>
      </c>
      <c r="E147" s="196" t="s">
        <v>5</v>
      </c>
      <c r="F147" s="197" t="s">
        <v>2687</v>
      </c>
      <c r="H147" s="196" t="s">
        <v>5</v>
      </c>
      <c r="I147" s="198"/>
      <c r="L147" s="194"/>
      <c r="M147" s="199"/>
      <c r="N147" s="200"/>
      <c r="O147" s="200"/>
      <c r="P147" s="200"/>
      <c r="Q147" s="200"/>
      <c r="R147" s="200"/>
      <c r="S147" s="200"/>
      <c r="T147" s="201"/>
      <c r="AT147" s="196" t="s">
        <v>272</v>
      </c>
      <c r="AU147" s="196" t="s">
        <v>85</v>
      </c>
      <c r="AV147" s="12" t="s">
        <v>24</v>
      </c>
      <c r="AW147" s="12" t="s">
        <v>41</v>
      </c>
      <c r="AX147" s="12" t="s">
        <v>77</v>
      </c>
      <c r="AY147" s="196" t="s">
        <v>264</v>
      </c>
    </row>
    <row r="148" spans="2:65" s="12" customFormat="1">
      <c r="B148" s="194"/>
      <c r="D148" s="195" t="s">
        <v>272</v>
      </c>
      <c r="E148" s="196" t="s">
        <v>5</v>
      </c>
      <c r="F148" s="197" t="s">
        <v>2688</v>
      </c>
      <c r="H148" s="196" t="s">
        <v>5</v>
      </c>
      <c r="I148" s="198"/>
      <c r="L148" s="194"/>
      <c r="M148" s="199"/>
      <c r="N148" s="200"/>
      <c r="O148" s="200"/>
      <c r="P148" s="200"/>
      <c r="Q148" s="200"/>
      <c r="R148" s="200"/>
      <c r="S148" s="200"/>
      <c r="T148" s="201"/>
      <c r="AT148" s="196" t="s">
        <v>272</v>
      </c>
      <c r="AU148" s="196" t="s">
        <v>85</v>
      </c>
      <c r="AV148" s="12" t="s">
        <v>24</v>
      </c>
      <c r="AW148" s="12" t="s">
        <v>41</v>
      </c>
      <c r="AX148" s="12" t="s">
        <v>77</v>
      </c>
      <c r="AY148" s="196" t="s">
        <v>264</v>
      </c>
    </row>
    <row r="149" spans="2:65" s="12" customFormat="1">
      <c r="B149" s="194"/>
      <c r="D149" s="195" t="s">
        <v>272</v>
      </c>
      <c r="E149" s="196" t="s">
        <v>5</v>
      </c>
      <c r="F149" s="197" t="s">
        <v>2689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3" customFormat="1">
      <c r="B150" s="202"/>
      <c r="D150" s="195" t="s">
        <v>272</v>
      </c>
      <c r="E150" s="203" t="s">
        <v>5</v>
      </c>
      <c r="F150" s="204" t="s">
        <v>2690</v>
      </c>
      <c r="H150" s="205">
        <v>215.86199999999999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24</v>
      </c>
      <c r="AY150" s="203" t="s">
        <v>264</v>
      </c>
    </row>
    <row r="151" spans="2:65" s="1" customFormat="1" ht="25.5" customHeight="1">
      <c r="B151" s="181"/>
      <c r="C151" s="182" t="s">
        <v>331</v>
      </c>
      <c r="D151" s="182" t="s">
        <v>266</v>
      </c>
      <c r="E151" s="183" t="s">
        <v>2691</v>
      </c>
      <c r="F151" s="184" t="s">
        <v>2692</v>
      </c>
      <c r="G151" s="185" t="s">
        <v>269</v>
      </c>
      <c r="H151" s="186">
        <v>65.510999999999996</v>
      </c>
      <c r="I151" s="187"/>
      <c r="J151" s="188">
        <f>ROUND(I151*H151,2)</f>
        <v>0</v>
      </c>
      <c r="K151" s="184" t="s">
        <v>278</v>
      </c>
      <c r="L151" s="42"/>
      <c r="M151" s="189" t="s">
        <v>5</v>
      </c>
      <c r="N151" s="190" t="s">
        <v>48</v>
      </c>
      <c r="O151" s="43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AR151" s="25" t="s">
        <v>270</v>
      </c>
      <c r="AT151" s="25" t="s">
        <v>266</v>
      </c>
      <c r="AU151" s="25" t="s">
        <v>85</v>
      </c>
      <c r="AY151" s="25" t="s">
        <v>264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5" t="s">
        <v>24</v>
      </c>
      <c r="BK151" s="193">
        <f>ROUND(I151*H151,2)</f>
        <v>0</v>
      </c>
      <c r="BL151" s="25" t="s">
        <v>270</v>
      </c>
      <c r="BM151" s="25" t="s">
        <v>2693</v>
      </c>
    </row>
    <row r="152" spans="2:65" s="12" customFormat="1" ht="27">
      <c r="B152" s="194"/>
      <c r="D152" s="195" t="s">
        <v>272</v>
      </c>
      <c r="E152" s="196" t="s">
        <v>5</v>
      </c>
      <c r="F152" s="197" t="s">
        <v>2694</v>
      </c>
      <c r="H152" s="196" t="s">
        <v>5</v>
      </c>
      <c r="I152" s="198"/>
      <c r="L152" s="194"/>
      <c r="M152" s="199"/>
      <c r="N152" s="200"/>
      <c r="O152" s="200"/>
      <c r="P152" s="200"/>
      <c r="Q152" s="200"/>
      <c r="R152" s="200"/>
      <c r="S152" s="200"/>
      <c r="T152" s="201"/>
      <c r="AT152" s="196" t="s">
        <v>272</v>
      </c>
      <c r="AU152" s="196" t="s">
        <v>85</v>
      </c>
      <c r="AV152" s="12" t="s">
        <v>24</v>
      </c>
      <c r="AW152" s="12" t="s">
        <v>41</v>
      </c>
      <c r="AX152" s="12" t="s">
        <v>77</v>
      </c>
      <c r="AY152" s="196" t="s">
        <v>264</v>
      </c>
    </row>
    <row r="153" spans="2:65" s="12" customFormat="1" ht="27">
      <c r="B153" s="194"/>
      <c r="D153" s="195" t="s">
        <v>272</v>
      </c>
      <c r="E153" s="196" t="s">
        <v>5</v>
      </c>
      <c r="F153" s="197" t="s">
        <v>2681</v>
      </c>
      <c r="H153" s="196" t="s">
        <v>5</v>
      </c>
      <c r="I153" s="198"/>
      <c r="L153" s="194"/>
      <c r="M153" s="199"/>
      <c r="N153" s="200"/>
      <c r="O153" s="200"/>
      <c r="P153" s="200"/>
      <c r="Q153" s="200"/>
      <c r="R153" s="200"/>
      <c r="S153" s="200"/>
      <c r="T153" s="201"/>
      <c r="AT153" s="196" t="s">
        <v>272</v>
      </c>
      <c r="AU153" s="196" t="s">
        <v>85</v>
      </c>
      <c r="AV153" s="12" t="s">
        <v>24</v>
      </c>
      <c r="AW153" s="12" t="s">
        <v>41</v>
      </c>
      <c r="AX153" s="12" t="s">
        <v>77</v>
      </c>
      <c r="AY153" s="196" t="s">
        <v>264</v>
      </c>
    </row>
    <row r="154" spans="2:65" s="12" customFormat="1" ht="27">
      <c r="B154" s="194"/>
      <c r="D154" s="195" t="s">
        <v>272</v>
      </c>
      <c r="E154" s="196" t="s">
        <v>5</v>
      </c>
      <c r="F154" s="197" t="s">
        <v>2682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3" customFormat="1">
      <c r="B155" s="202"/>
      <c r="D155" s="195" t="s">
        <v>272</v>
      </c>
      <c r="E155" s="203" t="s">
        <v>5</v>
      </c>
      <c r="F155" s="204" t="s">
        <v>2695</v>
      </c>
      <c r="H155" s="205">
        <v>65.510999999999996</v>
      </c>
      <c r="I155" s="206"/>
      <c r="L155" s="202"/>
      <c r="M155" s="207"/>
      <c r="N155" s="208"/>
      <c r="O155" s="208"/>
      <c r="P155" s="208"/>
      <c r="Q155" s="208"/>
      <c r="R155" s="208"/>
      <c r="S155" s="208"/>
      <c r="T155" s="209"/>
      <c r="AT155" s="203" t="s">
        <v>272</v>
      </c>
      <c r="AU155" s="203" t="s">
        <v>85</v>
      </c>
      <c r="AV155" s="13" t="s">
        <v>85</v>
      </c>
      <c r="AW155" s="13" t="s">
        <v>41</v>
      </c>
      <c r="AX155" s="13" t="s">
        <v>24</v>
      </c>
      <c r="AY155" s="203" t="s">
        <v>264</v>
      </c>
    </row>
    <row r="156" spans="2:65" s="1" customFormat="1" ht="38.25" customHeight="1">
      <c r="B156" s="181"/>
      <c r="C156" s="182" t="s">
        <v>29</v>
      </c>
      <c r="D156" s="182" t="s">
        <v>266</v>
      </c>
      <c r="E156" s="183" t="s">
        <v>2696</v>
      </c>
      <c r="F156" s="184" t="s">
        <v>2697</v>
      </c>
      <c r="G156" s="185" t="s">
        <v>269</v>
      </c>
      <c r="H156" s="186">
        <v>647.58699999999999</v>
      </c>
      <c r="I156" s="187"/>
      <c r="J156" s="188">
        <f>ROUND(I156*H156,2)</f>
        <v>0</v>
      </c>
      <c r="K156" s="184" t="s">
        <v>278</v>
      </c>
      <c r="L156" s="42"/>
      <c r="M156" s="189" t="s">
        <v>5</v>
      </c>
      <c r="N156" s="190" t="s">
        <v>48</v>
      </c>
      <c r="O156" s="43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AR156" s="25" t="s">
        <v>270</v>
      </c>
      <c r="AT156" s="25" t="s">
        <v>266</v>
      </c>
      <c r="AU156" s="25" t="s">
        <v>85</v>
      </c>
      <c r="AY156" s="25" t="s">
        <v>264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5" t="s">
        <v>24</v>
      </c>
      <c r="BK156" s="193">
        <f>ROUND(I156*H156,2)</f>
        <v>0</v>
      </c>
      <c r="BL156" s="25" t="s">
        <v>270</v>
      </c>
      <c r="BM156" s="25" t="s">
        <v>2698</v>
      </c>
    </row>
    <row r="157" spans="2:65" s="12" customFormat="1" ht="27">
      <c r="B157" s="194"/>
      <c r="D157" s="195" t="s">
        <v>272</v>
      </c>
      <c r="E157" s="196" t="s">
        <v>5</v>
      </c>
      <c r="F157" s="197" t="s">
        <v>2694</v>
      </c>
      <c r="H157" s="196" t="s">
        <v>5</v>
      </c>
      <c r="I157" s="198"/>
      <c r="L157" s="194"/>
      <c r="M157" s="199"/>
      <c r="N157" s="200"/>
      <c r="O157" s="200"/>
      <c r="P157" s="200"/>
      <c r="Q157" s="200"/>
      <c r="R157" s="200"/>
      <c r="S157" s="200"/>
      <c r="T157" s="201"/>
      <c r="AT157" s="196" t="s">
        <v>272</v>
      </c>
      <c r="AU157" s="196" t="s">
        <v>85</v>
      </c>
      <c r="AV157" s="12" t="s">
        <v>24</v>
      </c>
      <c r="AW157" s="12" t="s">
        <v>41</v>
      </c>
      <c r="AX157" s="12" t="s">
        <v>77</v>
      </c>
      <c r="AY157" s="196" t="s">
        <v>264</v>
      </c>
    </row>
    <row r="158" spans="2:65" s="12" customFormat="1">
      <c r="B158" s="194"/>
      <c r="D158" s="195" t="s">
        <v>272</v>
      </c>
      <c r="E158" s="196" t="s">
        <v>5</v>
      </c>
      <c r="F158" s="197" t="s">
        <v>2687</v>
      </c>
      <c r="H158" s="196" t="s">
        <v>5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6" t="s">
        <v>272</v>
      </c>
      <c r="AU158" s="196" t="s">
        <v>85</v>
      </c>
      <c r="AV158" s="12" t="s">
        <v>24</v>
      </c>
      <c r="AW158" s="12" t="s">
        <v>41</v>
      </c>
      <c r="AX158" s="12" t="s">
        <v>77</v>
      </c>
      <c r="AY158" s="196" t="s">
        <v>264</v>
      </c>
    </row>
    <row r="159" spans="2:65" s="12" customFormat="1">
      <c r="B159" s="194"/>
      <c r="D159" s="195" t="s">
        <v>272</v>
      </c>
      <c r="E159" s="196" t="s">
        <v>5</v>
      </c>
      <c r="F159" s="197" t="s">
        <v>2688</v>
      </c>
      <c r="H159" s="196" t="s">
        <v>5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6" t="s">
        <v>272</v>
      </c>
      <c r="AU159" s="196" t="s">
        <v>85</v>
      </c>
      <c r="AV159" s="12" t="s">
        <v>24</v>
      </c>
      <c r="AW159" s="12" t="s">
        <v>41</v>
      </c>
      <c r="AX159" s="12" t="s">
        <v>77</v>
      </c>
      <c r="AY159" s="196" t="s">
        <v>264</v>
      </c>
    </row>
    <row r="160" spans="2:65" s="12" customFormat="1">
      <c r="B160" s="194"/>
      <c r="D160" s="195" t="s">
        <v>272</v>
      </c>
      <c r="E160" s="196" t="s">
        <v>5</v>
      </c>
      <c r="F160" s="197" t="s">
        <v>2689</v>
      </c>
      <c r="H160" s="196" t="s">
        <v>5</v>
      </c>
      <c r="I160" s="198"/>
      <c r="L160" s="194"/>
      <c r="M160" s="199"/>
      <c r="N160" s="200"/>
      <c r="O160" s="200"/>
      <c r="P160" s="200"/>
      <c r="Q160" s="200"/>
      <c r="R160" s="200"/>
      <c r="S160" s="200"/>
      <c r="T160" s="201"/>
      <c r="AT160" s="196" t="s">
        <v>272</v>
      </c>
      <c r="AU160" s="196" t="s">
        <v>85</v>
      </c>
      <c r="AV160" s="12" t="s">
        <v>24</v>
      </c>
      <c r="AW160" s="12" t="s">
        <v>41</v>
      </c>
      <c r="AX160" s="12" t="s">
        <v>77</v>
      </c>
      <c r="AY160" s="196" t="s">
        <v>264</v>
      </c>
    </row>
    <row r="161" spans="2:65" s="13" customFormat="1">
      <c r="B161" s="202"/>
      <c r="D161" s="195" t="s">
        <v>272</v>
      </c>
      <c r="E161" s="203" t="s">
        <v>5</v>
      </c>
      <c r="F161" s="204" t="s">
        <v>2699</v>
      </c>
      <c r="H161" s="205">
        <v>647.58699999999999</v>
      </c>
      <c r="I161" s="206"/>
      <c r="L161" s="202"/>
      <c r="M161" s="207"/>
      <c r="N161" s="208"/>
      <c r="O161" s="208"/>
      <c r="P161" s="208"/>
      <c r="Q161" s="208"/>
      <c r="R161" s="208"/>
      <c r="S161" s="208"/>
      <c r="T161" s="209"/>
      <c r="AT161" s="203" t="s">
        <v>272</v>
      </c>
      <c r="AU161" s="203" t="s">
        <v>85</v>
      </c>
      <c r="AV161" s="13" t="s">
        <v>85</v>
      </c>
      <c r="AW161" s="13" t="s">
        <v>41</v>
      </c>
      <c r="AX161" s="13" t="s">
        <v>24</v>
      </c>
      <c r="AY161" s="203" t="s">
        <v>264</v>
      </c>
    </row>
    <row r="162" spans="2:65" s="1" customFormat="1" ht="38.25" customHeight="1">
      <c r="B162" s="181"/>
      <c r="C162" s="182" t="s">
        <v>344</v>
      </c>
      <c r="D162" s="182" t="s">
        <v>266</v>
      </c>
      <c r="E162" s="183" t="s">
        <v>2700</v>
      </c>
      <c r="F162" s="184" t="s">
        <v>2701</v>
      </c>
      <c r="G162" s="185" t="s">
        <v>269</v>
      </c>
      <c r="H162" s="186">
        <v>356.55</v>
      </c>
      <c r="I162" s="187"/>
      <c r="J162" s="188">
        <f>ROUND(I162*H162,2)</f>
        <v>0</v>
      </c>
      <c r="K162" s="184" t="s">
        <v>278</v>
      </c>
      <c r="L162" s="42"/>
      <c r="M162" s="189" t="s">
        <v>5</v>
      </c>
      <c r="N162" s="190" t="s">
        <v>48</v>
      </c>
      <c r="O162" s="43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AR162" s="25" t="s">
        <v>270</v>
      </c>
      <c r="AT162" s="25" t="s">
        <v>266</v>
      </c>
      <c r="AU162" s="25" t="s">
        <v>85</v>
      </c>
      <c r="AY162" s="25" t="s">
        <v>264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5" t="s">
        <v>24</v>
      </c>
      <c r="BK162" s="193">
        <f>ROUND(I162*H162,2)</f>
        <v>0</v>
      </c>
      <c r="BL162" s="25" t="s">
        <v>270</v>
      </c>
      <c r="BM162" s="25" t="s">
        <v>2702</v>
      </c>
    </row>
    <row r="163" spans="2:65" s="12" customFormat="1">
      <c r="B163" s="194"/>
      <c r="D163" s="195" t="s">
        <v>272</v>
      </c>
      <c r="E163" s="196" t="s">
        <v>5</v>
      </c>
      <c r="F163" s="197" t="s">
        <v>2703</v>
      </c>
      <c r="H163" s="196" t="s">
        <v>5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6" t="s">
        <v>272</v>
      </c>
      <c r="AU163" s="196" t="s">
        <v>85</v>
      </c>
      <c r="AV163" s="12" t="s">
        <v>24</v>
      </c>
      <c r="AW163" s="12" t="s">
        <v>41</v>
      </c>
      <c r="AX163" s="12" t="s">
        <v>77</v>
      </c>
      <c r="AY163" s="196" t="s">
        <v>264</v>
      </c>
    </row>
    <row r="164" spans="2:65" s="13" customFormat="1">
      <c r="B164" s="202"/>
      <c r="D164" s="195" t="s">
        <v>272</v>
      </c>
      <c r="E164" s="203" t="s">
        <v>5</v>
      </c>
      <c r="F164" s="204" t="s">
        <v>2704</v>
      </c>
      <c r="H164" s="205">
        <v>32.756</v>
      </c>
      <c r="I164" s="206"/>
      <c r="L164" s="202"/>
      <c r="M164" s="207"/>
      <c r="N164" s="208"/>
      <c r="O164" s="208"/>
      <c r="P164" s="208"/>
      <c r="Q164" s="208"/>
      <c r="R164" s="208"/>
      <c r="S164" s="208"/>
      <c r="T164" s="209"/>
      <c r="AT164" s="203" t="s">
        <v>272</v>
      </c>
      <c r="AU164" s="203" t="s">
        <v>85</v>
      </c>
      <c r="AV164" s="13" t="s">
        <v>85</v>
      </c>
      <c r="AW164" s="13" t="s">
        <v>41</v>
      </c>
      <c r="AX164" s="13" t="s">
        <v>77</v>
      </c>
      <c r="AY164" s="203" t="s">
        <v>264</v>
      </c>
    </row>
    <row r="165" spans="2:65" s="13" customFormat="1">
      <c r="B165" s="202"/>
      <c r="D165" s="195" t="s">
        <v>272</v>
      </c>
      <c r="E165" s="203" t="s">
        <v>5</v>
      </c>
      <c r="F165" s="204" t="s">
        <v>2705</v>
      </c>
      <c r="H165" s="205">
        <v>323.79399999999998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272</v>
      </c>
      <c r="AU165" s="203" t="s">
        <v>85</v>
      </c>
      <c r="AV165" s="13" t="s">
        <v>85</v>
      </c>
      <c r="AW165" s="13" t="s">
        <v>41</v>
      </c>
      <c r="AX165" s="13" t="s">
        <v>77</v>
      </c>
      <c r="AY165" s="203" t="s">
        <v>264</v>
      </c>
    </row>
    <row r="166" spans="2:65" s="14" customFormat="1">
      <c r="B166" s="210"/>
      <c r="D166" s="195" t="s">
        <v>272</v>
      </c>
      <c r="E166" s="211" t="s">
        <v>5</v>
      </c>
      <c r="F166" s="212" t="s">
        <v>290</v>
      </c>
      <c r="H166" s="213">
        <v>356.55</v>
      </c>
      <c r="I166" s="214"/>
      <c r="L166" s="210"/>
      <c r="M166" s="215"/>
      <c r="N166" s="216"/>
      <c r="O166" s="216"/>
      <c r="P166" s="216"/>
      <c r="Q166" s="216"/>
      <c r="R166" s="216"/>
      <c r="S166" s="216"/>
      <c r="T166" s="217"/>
      <c r="AT166" s="211" t="s">
        <v>272</v>
      </c>
      <c r="AU166" s="211" t="s">
        <v>85</v>
      </c>
      <c r="AV166" s="14" t="s">
        <v>270</v>
      </c>
      <c r="AW166" s="14" t="s">
        <v>41</v>
      </c>
      <c r="AX166" s="14" t="s">
        <v>24</v>
      </c>
      <c r="AY166" s="211" t="s">
        <v>264</v>
      </c>
    </row>
    <row r="167" spans="2:65" s="1" customFormat="1" ht="25.5" customHeight="1">
      <c r="B167" s="181"/>
      <c r="C167" s="182" t="s">
        <v>349</v>
      </c>
      <c r="D167" s="182" t="s">
        <v>266</v>
      </c>
      <c r="E167" s="183" t="s">
        <v>2706</v>
      </c>
      <c r="F167" s="184" t="s">
        <v>2707</v>
      </c>
      <c r="G167" s="185" t="s">
        <v>269</v>
      </c>
      <c r="H167" s="186">
        <v>21.837</v>
      </c>
      <c r="I167" s="187"/>
      <c r="J167" s="188">
        <f>ROUND(I167*H167,2)</f>
        <v>0</v>
      </c>
      <c r="K167" s="184" t="s">
        <v>278</v>
      </c>
      <c r="L167" s="42"/>
      <c r="M167" s="189" t="s">
        <v>5</v>
      </c>
      <c r="N167" s="190" t="s">
        <v>48</v>
      </c>
      <c r="O167" s="43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AR167" s="25" t="s">
        <v>270</v>
      </c>
      <c r="AT167" s="25" t="s">
        <v>266</v>
      </c>
      <c r="AU167" s="25" t="s">
        <v>85</v>
      </c>
      <c r="AY167" s="25" t="s">
        <v>264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5" t="s">
        <v>24</v>
      </c>
      <c r="BK167" s="193">
        <f>ROUND(I167*H167,2)</f>
        <v>0</v>
      </c>
      <c r="BL167" s="25" t="s">
        <v>270</v>
      </c>
      <c r="BM167" s="25" t="s">
        <v>2708</v>
      </c>
    </row>
    <row r="168" spans="2:65" s="12" customFormat="1" ht="27">
      <c r="B168" s="194"/>
      <c r="D168" s="195" t="s">
        <v>272</v>
      </c>
      <c r="E168" s="196" t="s">
        <v>5</v>
      </c>
      <c r="F168" s="197" t="s">
        <v>2709</v>
      </c>
      <c r="H168" s="196" t="s">
        <v>5</v>
      </c>
      <c r="I168" s="198"/>
      <c r="L168" s="194"/>
      <c r="M168" s="199"/>
      <c r="N168" s="200"/>
      <c r="O168" s="200"/>
      <c r="P168" s="200"/>
      <c r="Q168" s="200"/>
      <c r="R168" s="200"/>
      <c r="S168" s="200"/>
      <c r="T168" s="201"/>
      <c r="AT168" s="196" t="s">
        <v>272</v>
      </c>
      <c r="AU168" s="196" t="s">
        <v>85</v>
      </c>
      <c r="AV168" s="12" t="s">
        <v>24</v>
      </c>
      <c r="AW168" s="12" t="s">
        <v>41</v>
      </c>
      <c r="AX168" s="12" t="s">
        <v>77</v>
      </c>
      <c r="AY168" s="196" t="s">
        <v>264</v>
      </c>
    </row>
    <row r="169" spans="2:65" s="12" customFormat="1" ht="27">
      <c r="B169" s="194"/>
      <c r="D169" s="195" t="s">
        <v>272</v>
      </c>
      <c r="E169" s="196" t="s">
        <v>5</v>
      </c>
      <c r="F169" s="197" t="s">
        <v>2681</v>
      </c>
      <c r="H169" s="196" t="s">
        <v>5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6" t="s">
        <v>272</v>
      </c>
      <c r="AU169" s="196" t="s">
        <v>85</v>
      </c>
      <c r="AV169" s="12" t="s">
        <v>24</v>
      </c>
      <c r="AW169" s="12" t="s">
        <v>41</v>
      </c>
      <c r="AX169" s="12" t="s">
        <v>77</v>
      </c>
      <c r="AY169" s="196" t="s">
        <v>264</v>
      </c>
    </row>
    <row r="170" spans="2:65" s="12" customFormat="1" ht="27">
      <c r="B170" s="194"/>
      <c r="D170" s="195" t="s">
        <v>272</v>
      </c>
      <c r="E170" s="196" t="s">
        <v>5</v>
      </c>
      <c r="F170" s="197" t="s">
        <v>2682</v>
      </c>
      <c r="H170" s="196" t="s">
        <v>5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6" t="s">
        <v>272</v>
      </c>
      <c r="AU170" s="196" t="s">
        <v>85</v>
      </c>
      <c r="AV170" s="12" t="s">
        <v>24</v>
      </c>
      <c r="AW170" s="12" t="s">
        <v>41</v>
      </c>
      <c r="AX170" s="12" t="s">
        <v>77</v>
      </c>
      <c r="AY170" s="196" t="s">
        <v>264</v>
      </c>
    </row>
    <row r="171" spans="2:65" s="13" customFormat="1">
      <c r="B171" s="202"/>
      <c r="D171" s="195" t="s">
        <v>272</v>
      </c>
      <c r="E171" s="203" t="s">
        <v>5</v>
      </c>
      <c r="F171" s="204" t="s">
        <v>2683</v>
      </c>
      <c r="H171" s="205">
        <v>21.837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272</v>
      </c>
      <c r="AU171" s="203" t="s">
        <v>85</v>
      </c>
      <c r="AV171" s="13" t="s">
        <v>85</v>
      </c>
      <c r="AW171" s="13" t="s">
        <v>41</v>
      </c>
      <c r="AX171" s="13" t="s">
        <v>24</v>
      </c>
      <c r="AY171" s="203" t="s">
        <v>264</v>
      </c>
    </row>
    <row r="172" spans="2:65" s="1" customFormat="1" ht="38.25" customHeight="1">
      <c r="B172" s="181"/>
      <c r="C172" s="182" t="s">
        <v>354</v>
      </c>
      <c r="D172" s="182" t="s">
        <v>266</v>
      </c>
      <c r="E172" s="183" t="s">
        <v>2710</v>
      </c>
      <c r="F172" s="184" t="s">
        <v>2711</v>
      </c>
      <c r="G172" s="185" t="s">
        <v>269</v>
      </c>
      <c r="H172" s="186">
        <v>215.86199999999999</v>
      </c>
      <c r="I172" s="187"/>
      <c r="J172" s="188">
        <f>ROUND(I172*H172,2)</f>
        <v>0</v>
      </c>
      <c r="K172" s="184" t="s">
        <v>278</v>
      </c>
      <c r="L172" s="42"/>
      <c r="M172" s="189" t="s">
        <v>5</v>
      </c>
      <c r="N172" s="190" t="s">
        <v>48</v>
      </c>
      <c r="O172" s="43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AR172" s="25" t="s">
        <v>270</v>
      </c>
      <c r="AT172" s="25" t="s">
        <v>266</v>
      </c>
      <c r="AU172" s="25" t="s">
        <v>85</v>
      </c>
      <c r="AY172" s="25" t="s">
        <v>264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5" t="s">
        <v>24</v>
      </c>
      <c r="BK172" s="193">
        <f>ROUND(I172*H172,2)</f>
        <v>0</v>
      </c>
      <c r="BL172" s="25" t="s">
        <v>270</v>
      </c>
      <c r="BM172" s="25" t="s">
        <v>2712</v>
      </c>
    </row>
    <row r="173" spans="2:65" s="12" customFormat="1" ht="27">
      <c r="B173" s="194"/>
      <c r="D173" s="195" t="s">
        <v>272</v>
      </c>
      <c r="E173" s="196" t="s">
        <v>5</v>
      </c>
      <c r="F173" s="197" t="s">
        <v>2680</v>
      </c>
      <c r="H173" s="196" t="s">
        <v>5</v>
      </c>
      <c r="I173" s="198"/>
      <c r="L173" s="194"/>
      <c r="M173" s="199"/>
      <c r="N173" s="200"/>
      <c r="O173" s="200"/>
      <c r="P173" s="200"/>
      <c r="Q173" s="200"/>
      <c r="R173" s="200"/>
      <c r="S173" s="200"/>
      <c r="T173" s="201"/>
      <c r="AT173" s="196" t="s">
        <v>272</v>
      </c>
      <c r="AU173" s="196" t="s">
        <v>85</v>
      </c>
      <c r="AV173" s="12" t="s">
        <v>24</v>
      </c>
      <c r="AW173" s="12" t="s">
        <v>41</v>
      </c>
      <c r="AX173" s="12" t="s">
        <v>77</v>
      </c>
      <c r="AY173" s="196" t="s">
        <v>264</v>
      </c>
    </row>
    <row r="174" spans="2:65" s="12" customFormat="1">
      <c r="B174" s="194"/>
      <c r="D174" s="195" t="s">
        <v>272</v>
      </c>
      <c r="E174" s="196" t="s">
        <v>5</v>
      </c>
      <c r="F174" s="197" t="s">
        <v>2687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2" customFormat="1">
      <c r="B175" s="194"/>
      <c r="D175" s="195" t="s">
        <v>272</v>
      </c>
      <c r="E175" s="196" t="s">
        <v>5</v>
      </c>
      <c r="F175" s="197" t="s">
        <v>2688</v>
      </c>
      <c r="H175" s="196" t="s">
        <v>5</v>
      </c>
      <c r="I175" s="198"/>
      <c r="L175" s="194"/>
      <c r="M175" s="199"/>
      <c r="N175" s="200"/>
      <c r="O175" s="200"/>
      <c r="P175" s="200"/>
      <c r="Q175" s="200"/>
      <c r="R175" s="200"/>
      <c r="S175" s="200"/>
      <c r="T175" s="201"/>
      <c r="AT175" s="196" t="s">
        <v>272</v>
      </c>
      <c r="AU175" s="196" t="s">
        <v>85</v>
      </c>
      <c r="AV175" s="12" t="s">
        <v>24</v>
      </c>
      <c r="AW175" s="12" t="s">
        <v>41</v>
      </c>
      <c r="AX175" s="12" t="s">
        <v>77</v>
      </c>
      <c r="AY175" s="196" t="s">
        <v>264</v>
      </c>
    </row>
    <row r="176" spans="2:65" s="12" customFormat="1">
      <c r="B176" s="194"/>
      <c r="D176" s="195" t="s">
        <v>272</v>
      </c>
      <c r="E176" s="196" t="s">
        <v>5</v>
      </c>
      <c r="F176" s="197" t="s">
        <v>2689</v>
      </c>
      <c r="H176" s="196" t="s">
        <v>5</v>
      </c>
      <c r="I176" s="198"/>
      <c r="L176" s="194"/>
      <c r="M176" s="199"/>
      <c r="N176" s="200"/>
      <c r="O176" s="200"/>
      <c r="P176" s="200"/>
      <c r="Q176" s="200"/>
      <c r="R176" s="200"/>
      <c r="S176" s="200"/>
      <c r="T176" s="201"/>
      <c r="AT176" s="196" t="s">
        <v>272</v>
      </c>
      <c r="AU176" s="196" t="s">
        <v>85</v>
      </c>
      <c r="AV176" s="12" t="s">
        <v>24</v>
      </c>
      <c r="AW176" s="12" t="s">
        <v>41</v>
      </c>
      <c r="AX176" s="12" t="s">
        <v>77</v>
      </c>
      <c r="AY176" s="196" t="s">
        <v>264</v>
      </c>
    </row>
    <row r="177" spans="2:65" s="13" customFormat="1">
      <c r="B177" s="202"/>
      <c r="D177" s="195" t="s">
        <v>272</v>
      </c>
      <c r="E177" s="203" t="s">
        <v>5</v>
      </c>
      <c r="F177" s="204" t="s">
        <v>2690</v>
      </c>
      <c r="H177" s="205">
        <v>215.86199999999999</v>
      </c>
      <c r="I177" s="206"/>
      <c r="L177" s="202"/>
      <c r="M177" s="207"/>
      <c r="N177" s="208"/>
      <c r="O177" s="208"/>
      <c r="P177" s="208"/>
      <c r="Q177" s="208"/>
      <c r="R177" s="208"/>
      <c r="S177" s="208"/>
      <c r="T177" s="209"/>
      <c r="AT177" s="203" t="s">
        <v>272</v>
      </c>
      <c r="AU177" s="203" t="s">
        <v>85</v>
      </c>
      <c r="AV177" s="13" t="s">
        <v>85</v>
      </c>
      <c r="AW177" s="13" t="s">
        <v>41</v>
      </c>
      <c r="AX177" s="13" t="s">
        <v>24</v>
      </c>
      <c r="AY177" s="203" t="s">
        <v>264</v>
      </c>
    </row>
    <row r="178" spans="2:65" s="1" customFormat="1" ht="38.25" customHeight="1">
      <c r="B178" s="181"/>
      <c r="C178" s="182" t="s">
        <v>359</v>
      </c>
      <c r="D178" s="182" t="s">
        <v>266</v>
      </c>
      <c r="E178" s="183" t="s">
        <v>2713</v>
      </c>
      <c r="F178" s="184" t="s">
        <v>2714</v>
      </c>
      <c r="G178" s="185" t="s">
        <v>269</v>
      </c>
      <c r="H178" s="186">
        <v>118.85</v>
      </c>
      <c r="I178" s="187"/>
      <c r="J178" s="188">
        <f>ROUND(I178*H178,2)</f>
        <v>0</v>
      </c>
      <c r="K178" s="184" t="s">
        <v>278</v>
      </c>
      <c r="L178" s="42"/>
      <c r="M178" s="189" t="s">
        <v>5</v>
      </c>
      <c r="N178" s="190" t="s">
        <v>48</v>
      </c>
      <c r="O178" s="43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AR178" s="25" t="s">
        <v>270</v>
      </c>
      <c r="AT178" s="25" t="s">
        <v>266</v>
      </c>
      <c r="AU178" s="25" t="s">
        <v>85</v>
      </c>
      <c r="AY178" s="25" t="s">
        <v>264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5" t="s">
        <v>24</v>
      </c>
      <c r="BK178" s="193">
        <f>ROUND(I178*H178,2)</f>
        <v>0</v>
      </c>
      <c r="BL178" s="25" t="s">
        <v>270</v>
      </c>
      <c r="BM178" s="25" t="s">
        <v>2715</v>
      </c>
    </row>
    <row r="179" spans="2:65" s="12" customFormat="1">
      <c r="B179" s="194"/>
      <c r="D179" s="195" t="s">
        <v>272</v>
      </c>
      <c r="E179" s="196" t="s">
        <v>5</v>
      </c>
      <c r="F179" s="197" t="s">
        <v>2716</v>
      </c>
      <c r="H179" s="196" t="s">
        <v>5</v>
      </c>
      <c r="I179" s="198"/>
      <c r="L179" s="194"/>
      <c r="M179" s="199"/>
      <c r="N179" s="200"/>
      <c r="O179" s="200"/>
      <c r="P179" s="200"/>
      <c r="Q179" s="200"/>
      <c r="R179" s="200"/>
      <c r="S179" s="200"/>
      <c r="T179" s="201"/>
      <c r="AT179" s="196" t="s">
        <v>272</v>
      </c>
      <c r="AU179" s="196" t="s">
        <v>85</v>
      </c>
      <c r="AV179" s="12" t="s">
        <v>24</v>
      </c>
      <c r="AW179" s="12" t="s">
        <v>41</v>
      </c>
      <c r="AX179" s="12" t="s">
        <v>77</v>
      </c>
      <c r="AY179" s="196" t="s">
        <v>264</v>
      </c>
    </row>
    <row r="180" spans="2:65" s="13" customFormat="1">
      <c r="B180" s="202"/>
      <c r="D180" s="195" t="s">
        <v>272</v>
      </c>
      <c r="E180" s="203" t="s">
        <v>5</v>
      </c>
      <c r="F180" s="204" t="s">
        <v>2717</v>
      </c>
      <c r="H180" s="205">
        <v>10.919</v>
      </c>
      <c r="I180" s="206"/>
      <c r="L180" s="202"/>
      <c r="M180" s="207"/>
      <c r="N180" s="208"/>
      <c r="O180" s="208"/>
      <c r="P180" s="208"/>
      <c r="Q180" s="208"/>
      <c r="R180" s="208"/>
      <c r="S180" s="208"/>
      <c r="T180" s="209"/>
      <c r="AT180" s="203" t="s">
        <v>272</v>
      </c>
      <c r="AU180" s="203" t="s">
        <v>85</v>
      </c>
      <c r="AV180" s="13" t="s">
        <v>85</v>
      </c>
      <c r="AW180" s="13" t="s">
        <v>41</v>
      </c>
      <c r="AX180" s="13" t="s">
        <v>77</v>
      </c>
      <c r="AY180" s="203" t="s">
        <v>264</v>
      </c>
    </row>
    <row r="181" spans="2:65" s="13" customFormat="1">
      <c r="B181" s="202"/>
      <c r="D181" s="195" t="s">
        <v>272</v>
      </c>
      <c r="E181" s="203" t="s">
        <v>5</v>
      </c>
      <c r="F181" s="204" t="s">
        <v>2718</v>
      </c>
      <c r="H181" s="205">
        <v>107.931</v>
      </c>
      <c r="I181" s="206"/>
      <c r="L181" s="202"/>
      <c r="M181" s="207"/>
      <c r="N181" s="208"/>
      <c r="O181" s="208"/>
      <c r="P181" s="208"/>
      <c r="Q181" s="208"/>
      <c r="R181" s="208"/>
      <c r="S181" s="208"/>
      <c r="T181" s="209"/>
      <c r="AT181" s="203" t="s">
        <v>272</v>
      </c>
      <c r="AU181" s="203" t="s">
        <v>85</v>
      </c>
      <c r="AV181" s="13" t="s">
        <v>85</v>
      </c>
      <c r="AW181" s="13" t="s">
        <v>41</v>
      </c>
      <c r="AX181" s="13" t="s">
        <v>77</v>
      </c>
      <c r="AY181" s="203" t="s">
        <v>264</v>
      </c>
    </row>
    <row r="182" spans="2:65" s="14" customFormat="1">
      <c r="B182" s="210"/>
      <c r="D182" s="195" t="s">
        <v>272</v>
      </c>
      <c r="E182" s="211" t="s">
        <v>5</v>
      </c>
      <c r="F182" s="212" t="s">
        <v>290</v>
      </c>
      <c r="H182" s="213">
        <v>118.85</v>
      </c>
      <c r="I182" s="214"/>
      <c r="L182" s="210"/>
      <c r="M182" s="215"/>
      <c r="N182" s="216"/>
      <c r="O182" s="216"/>
      <c r="P182" s="216"/>
      <c r="Q182" s="216"/>
      <c r="R182" s="216"/>
      <c r="S182" s="216"/>
      <c r="T182" s="217"/>
      <c r="AT182" s="211" t="s">
        <v>272</v>
      </c>
      <c r="AU182" s="211" t="s">
        <v>85</v>
      </c>
      <c r="AV182" s="14" t="s">
        <v>270</v>
      </c>
      <c r="AW182" s="14" t="s">
        <v>41</v>
      </c>
      <c r="AX182" s="14" t="s">
        <v>24</v>
      </c>
      <c r="AY182" s="211" t="s">
        <v>264</v>
      </c>
    </row>
    <row r="183" spans="2:65" s="1" customFormat="1" ht="25.5" customHeight="1">
      <c r="B183" s="181"/>
      <c r="C183" s="182" t="s">
        <v>11</v>
      </c>
      <c r="D183" s="182" t="s">
        <v>266</v>
      </c>
      <c r="E183" s="183" t="s">
        <v>2719</v>
      </c>
      <c r="F183" s="184" t="s">
        <v>2720</v>
      </c>
      <c r="G183" s="185" t="s">
        <v>293</v>
      </c>
      <c r="H183" s="186">
        <v>2485.4</v>
      </c>
      <c r="I183" s="187"/>
      <c r="J183" s="188">
        <f>ROUND(I183*H183,2)</f>
        <v>0</v>
      </c>
      <c r="K183" s="184" t="s">
        <v>278</v>
      </c>
      <c r="L183" s="42"/>
      <c r="M183" s="189" t="s">
        <v>5</v>
      </c>
      <c r="N183" s="190" t="s">
        <v>48</v>
      </c>
      <c r="O183" s="43"/>
      <c r="P183" s="191">
        <f>O183*H183</f>
        <v>0</v>
      </c>
      <c r="Q183" s="191">
        <v>8.4000000000000003E-4</v>
      </c>
      <c r="R183" s="191">
        <f>Q183*H183</f>
        <v>2.087736</v>
      </c>
      <c r="S183" s="191">
        <v>0</v>
      </c>
      <c r="T183" s="192">
        <f>S183*H183</f>
        <v>0</v>
      </c>
      <c r="AR183" s="25" t="s">
        <v>270</v>
      </c>
      <c r="AT183" s="25" t="s">
        <v>266</v>
      </c>
      <c r="AU183" s="25" t="s">
        <v>85</v>
      </c>
      <c r="AY183" s="25" t="s">
        <v>264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5" t="s">
        <v>24</v>
      </c>
      <c r="BK183" s="193">
        <f>ROUND(I183*H183,2)</f>
        <v>0</v>
      </c>
      <c r="BL183" s="25" t="s">
        <v>270</v>
      </c>
      <c r="BM183" s="25" t="s">
        <v>2721</v>
      </c>
    </row>
    <row r="184" spans="2:65" s="12" customFormat="1">
      <c r="B184" s="194"/>
      <c r="D184" s="195" t="s">
        <v>272</v>
      </c>
      <c r="E184" s="196" t="s">
        <v>5</v>
      </c>
      <c r="F184" s="197" t="s">
        <v>2687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2" customFormat="1" ht="27">
      <c r="B185" s="194"/>
      <c r="D185" s="195" t="s">
        <v>272</v>
      </c>
      <c r="E185" s="196" t="s">
        <v>5</v>
      </c>
      <c r="F185" s="197" t="s">
        <v>2722</v>
      </c>
      <c r="H185" s="196" t="s">
        <v>5</v>
      </c>
      <c r="I185" s="198"/>
      <c r="L185" s="194"/>
      <c r="M185" s="199"/>
      <c r="N185" s="200"/>
      <c r="O185" s="200"/>
      <c r="P185" s="200"/>
      <c r="Q185" s="200"/>
      <c r="R185" s="200"/>
      <c r="S185" s="200"/>
      <c r="T185" s="201"/>
      <c r="AT185" s="196" t="s">
        <v>272</v>
      </c>
      <c r="AU185" s="196" t="s">
        <v>85</v>
      </c>
      <c r="AV185" s="12" t="s">
        <v>24</v>
      </c>
      <c r="AW185" s="12" t="s">
        <v>41</v>
      </c>
      <c r="AX185" s="12" t="s">
        <v>77</v>
      </c>
      <c r="AY185" s="196" t="s">
        <v>264</v>
      </c>
    </row>
    <row r="186" spans="2:65" s="13" customFormat="1">
      <c r="B186" s="202"/>
      <c r="D186" s="195" t="s">
        <v>272</v>
      </c>
      <c r="E186" s="203" t="s">
        <v>5</v>
      </c>
      <c r="F186" s="204" t="s">
        <v>2723</v>
      </c>
      <c r="H186" s="205">
        <v>2173.1</v>
      </c>
      <c r="I186" s="206"/>
      <c r="L186" s="202"/>
      <c r="M186" s="207"/>
      <c r="N186" s="208"/>
      <c r="O186" s="208"/>
      <c r="P186" s="208"/>
      <c r="Q186" s="208"/>
      <c r="R186" s="208"/>
      <c r="S186" s="208"/>
      <c r="T186" s="209"/>
      <c r="AT186" s="203" t="s">
        <v>272</v>
      </c>
      <c r="AU186" s="203" t="s">
        <v>85</v>
      </c>
      <c r="AV186" s="13" t="s">
        <v>85</v>
      </c>
      <c r="AW186" s="13" t="s">
        <v>41</v>
      </c>
      <c r="AX186" s="13" t="s">
        <v>77</v>
      </c>
      <c r="AY186" s="203" t="s">
        <v>264</v>
      </c>
    </row>
    <row r="187" spans="2:65" s="12" customFormat="1">
      <c r="B187" s="194"/>
      <c r="D187" s="195" t="s">
        <v>272</v>
      </c>
      <c r="E187" s="196" t="s">
        <v>5</v>
      </c>
      <c r="F187" s="197" t="s">
        <v>2724</v>
      </c>
      <c r="H187" s="196" t="s">
        <v>5</v>
      </c>
      <c r="I187" s="198"/>
      <c r="L187" s="194"/>
      <c r="M187" s="199"/>
      <c r="N187" s="200"/>
      <c r="O187" s="200"/>
      <c r="P187" s="200"/>
      <c r="Q187" s="200"/>
      <c r="R187" s="200"/>
      <c r="S187" s="200"/>
      <c r="T187" s="201"/>
      <c r="AT187" s="196" t="s">
        <v>272</v>
      </c>
      <c r="AU187" s="196" t="s">
        <v>85</v>
      </c>
      <c r="AV187" s="12" t="s">
        <v>24</v>
      </c>
      <c r="AW187" s="12" t="s">
        <v>41</v>
      </c>
      <c r="AX187" s="12" t="s">
        <v>77</v>
      </c>
      <c r="AY187" s="196" t="s">
        <v>264</v>
      </c>
    </row>
    <row r="188" spans="2:65" s="13" customFormat="1">
      <c r="B188" s="202"/>
      <c r="D188" s="195" t="s">
        <v>272</v>
      </c>
      <c r="E188" s="203" t="s">
        <v>5</v>
      </c>
      <c r="F188" s="204" t="s">
        <v>2725</v>
      </c>
      <c r="H188" s="205">
        <v>312.3</v>
      </c>
      <c r="I188" s="206"/>
      <c r="L188" s="202"/>
      <c r="M188" s="207"/>
      <c r="N188" s="208"/>
      <c r="O188" s="208"/>
      <c r="P188" s="208"/>
      <c r="Q188" s="208"/>
      <c r="R188" s="208"/>
      <c r="S188" s="208"/>
      <c r="T188" s="209"/>
      <c r="AT188" s="203" t="s">
        <v>272</v>
      </c>
      <c r="AU188" s="203" t="s">
        <v>85</v>
      </c>
      <c r="AV188" s="13" t="s">
        <v>85</v>
      </c>
      <c r="AW188" s="13" t="s">
        <v>41</v>
      </c>
      <c r="AX188" s="13" t="s">
        <v>77</v>
      </c>
      <c r="AY188" s="203" t="s">
        <v>264</v>
      </c>
    </row>
    <row r="189" spans="2:65" s="14" customFormat="1">
      <c r="B189" s="210"/>
      <c r="D189" s="195" t="s">
        <v>272</v>
      </c>
      <c r="E189" s="211" t="s">
        <v>5</v>
      </c>
      <c r="F189" s="212" t="s">
        <v>290</v>
      </c>
      <c r="H189" s="213">
        <v>2485.4</v>
      </c>
      <c r="I189" s="214"/>
      <c r="L189" s="210"/>
      <c r="M189" s="215"/>
      <c r="N189" s="216"/>
      <c r="O189" s="216"/>
      <c r="P189" s="216"/>
      <c r="Q189" s="216"/>
      <c r="R189" s="216"/>
      <c r="S189" s="216"/>
      <c r="T189" s="217"/>
      <c r="AT189" s="211" t="s">
        <v>272</v>
      </c>
      <c r="AU189" s="211" t="s">
        <v>85</v>
      </c>
      <c r="AV189" s="14" t="s">
        <v>270</v>
      </c>
      <c r="AW189" s="14" t="s">
        <v>41</v>
      </c>
      <c r="AX189" s="14" t="s">
        <v>24</v>
      </c>
      <c r="AY189" s="211" t="s">
        <v>264</v>
      </c>
    </row>
    <row r="190" spans="2:65" s="1" customFormat="1" ht="25.5" customHeight="1">
      <c r="B190" s="181"/>
      <c r="C190" s="182" t="s">
        <v>372</v>
      </c>
      <c r="D190" s="182" t="s">
        <v>266</v>
      </c>
      <c r="E190" s="183" t="s">
        <v>2726</v>
      </c>
      <c r="F190" s="184" t="s">
        <v>2727</v>
      </c>
      <c r="G190" s="185" t="s">
        <v>293</v>
      </c>
      <c r="H190" s="186">
        <v>2485.4</v>
      </c>
      <c r="I190" s="187"/>
      <c r="J190" s="188">
        <f>ROUND(I190*H190,2)</f>
        <v>0</v>
      </c>
      <c r="K190" s="184" t="s">
        <v>278</v>
      </c>
      <c r="L190" s="42"/>
      <c r="M190" s="189" t="s">
        <v>5</v>
      </c>
      <c r="N190" s="190" t="s">
        <v>48</v>
      </c>
      <c r="O190" s="43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AR190" s="25" t="s">
        <v>270</v>
      </c>
      <c r="AT190" s="25" t="s">
        <v>266</v>
      </c>
      <c r="AU190" s="25" t="s">
        <v>85</v>
      </c>
      <c r="AY190" s="25" t="s">
        <v>264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5" t="s">
        <v>24</v>
      </c>
      <c r="BK190" s="193">
        <f>ROUND(I190*H190,2)</f>
        <v>0</v>
      </c>
      <c r="BL190" s="25" t="s">
        <v>270</v>
      </c>
      <c r="BM190" s="25" t="s">
        <v>2728</v>
      </c>
    </row>
    <row r="191" spans="2:65" s="12" customFormat="1">
      <c r="B191" s="194"/>
      <c r="D191" s="195" t="s">
        <v>272</v>
      </c>
      <c r="E191" s="196" t="s">
        <v>5</v>
      </c>
      <c r="F191" s="197" t="s">
        <v>2687</v>
      </c>
      <c r="H191" s="196" t="s">
        <v>5</v>
      </c>
      <c r="I191" s="198"/>
      <c r="L191" s="194"/>
      <c r="M191" s="199"/>
      <c r="N191" s="200"/>
      <c r="O191" s="200"/>
      <c r="P191" s="200"/>
      <c r="Q191" s="200"/>
      <c r="R191" s="200"/>
      <c r="S191" s="200"/>
      <c r="T191" s="201"/>
      <c r="AT191" s="196" t="s">
        <v>272</v>
      </c>
      <c r="AU191" s="196" t="s">
        <v>85</v>
      </c>
      <c r="AV191" s="12" t="s">
        <v>24</v>
      </c>
      <c r="AW191" s="12" t="s">
        <v>41</v>
      </c>
      <c r="AX191" s="12" t="s">
        <v>77</v>
      </c>
      <c r="AY191" s="196" t="s">
        <v>264</v>
      </c>
    </row>
    <row r="192" spans="2:65" s="12" customFormat="1" ht="27">
      <c r="B192" s="194"/>
      <c r="D192" s="195" t="s">
        <v>272</v>
      </c>
      <c r="E192" s="196" t="s">
        <v>5</v>
      </c>
      <c r="F192" s="197" t="s">
        <v>2722</v>
      </c>
      <c r="H192" s="196" t="s">
        <v>5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6" t="s">
        <v>272</v>
      </c>
      <c r="AU192" s="196" t="s">
        <v>85</v>
      </c>
      <c r="AV192" s="12" t="s">
        <v>24</v>
      </c>
      <c r="AW192" s="12" t="s">
        <v>41</v>
      </c>
      <c r="AX192" s="12" t="s">
        <v>77</v>
      </c>
      <c r="AY192" s="196" t="s">
        <v>264</v>
      </c>
    </row>
    <row r="193" spans="2:65" s="13" customFormat="1">
      <c r="B193" s="202"/>
      <c r="D193" s="195" t="s">
        <v>272</v>
      </c>
      <c r="E193" s="203" t="s">
        <v>5</v>
      </c>
      <c r="F193" s="204" t="s">
        <v>2723</v>
      </c>
      <c r="H193" s="205">
        <v>2173.1</v>
      </c>
      <c r="I193" s="206"/>
      <c r="L193" s="202"/>
      <c r="M193" s="207"/>
      <c r="N193" s="208"/>
      <c r="O193" s="208"/>
      <c r="P193" s="208"/>
      <c r="Q193" s="208"/>
      <c r="R193" s="208"/>
      <c r="S193" s="208"/>
      <c r="T193" s="209"/>
      <c r="AT193" s="203" t="s">
        <v>272</v>
      </c>
      <c r="AU193" s="203" t="s">
        <v>85</v>
      </c>
      <c r="AV193" s="13" t="s">
        <v>85</v>
      </c>
      <c r="AW193" s="13" t="s">
        <v>41</v>
      </c>
      <c r="AX193" s="13" t="s">
        <v>77</v>
      </c>
      <c r="AY193" s="203" t="s">
        <v>264</v>
      </c>
    </row>
    <row r="194" spans="2:65" s="12" customFormat="1">
      <c r="B194" s="194"/>
      <c r="D194" s="195" t="s">
        <v>272</v>
      </c>
      <c r="E194" s="196" t="s">
        <v>5</v>
      </c>
      <c r="F194" s="197" t="s">
        <v>2724</v>
      </c>
      <c r="H194" s="196" t="s">
        <v>5</v>
      </c>
      <c r="I194" s="198"/>
      <c r="L194" s="194"/>
      <c r="M194" s="199"/>
      <c r="N194" s="200"/>
      <c r="O194" s="200"/>
      <c r="P194" s="200"/>
      <c r="Q194" s="200"/>
      <c r="R194" s="200"/>
      <c r="S194" s="200"/>
      <c r="T194" s="201"/>
      <c r="AT194" s="196" t="s">
        <v>272</v>
      </c>
      <c r="AU194" s="196" t="s">
        <v>85</v>
      </c>
      <c r="AV194" s="12" t="s">
        <v>24</v>
      </c>
      <c r="AW194" s="12" t="s">
        <v>41</v>
      </c>
      <c r="AX194" s="12" t="s">
        <v>77</v>
      </c>
      <c r="AY194" s="196" t="s">
        <v>264</v>
      </c>
    </row>
    <row r="195" spans="2:65" s="13" customFormat="1">
      <c r="B195" s="202"/>
      <c r="D195" s="195" t="s">
        <v>272</v>
      </c>
      <c r="E195" s="203" t="s">
        <v>5</v>
      </c>
      <c r="F195" s="204" t="s">
        <v>2725</v>
      </c>
      <c r="H195" s="205">
        <v>312.3</v>
      </c>
      <c r="I195" s="206"/>
      <c r="L195" s="202"/>
      <c r="M195" s="207"/>
      <c r="N195" s="208"/>
      <c r="O195" s="208"/>
      <c r="P195" s="208"/>
      <c r="Q195" s="208"/>
      <c r="R195" s="208"/>
      <c r="S195" s="208"/>
      <c r="T195" s="209"/>
      <c r="AT195" s="203" t="s">
        <v>272</v>
      </c>
      <c r="AU195" s="203" t="s">
        <v>85</v>
      </c>
      <c r="AV195" s="13" t="s">
        <v>85</v>
      </c>
      <c r="AW195" s="13" t="s">
        <v>41</v>
      </c>
      <c r="AX195" s="13" t="s">
        <v>77</v>
      </c>
      <c r="AY195" s="203" t="s">
        <v>264</v>
      </c>
    </row>
    <row r="196" spans="2:65" s="14" customFormat="1">
      <c r="B196" s="210"/>
      <c r="D196" s="195" t="s">
        <v>272</v>
      </c>
      <c r="E196" s="211" t="s">
        <v>5</v>
      </c>
      <c r="F196" s="212" t="s">
        <v>290</v>
      </c>
      <c r="H196" s="213">
        <v>2485.4</v>
      </c>
      <c r="I196" s="214"/>
      <c r="L196" s="210"/>
      <c r="M196" s="215"/>
      <c r="N196" s="216"/>
      <c r="O196" s="216"/>
      <c r="P196" s="216"/>
      <c r="Q196" s="216"/>
      <c r="R196" s="216"/>
      <c r="S196" s="216"/>
      <c r="T196" s="217"/>
      <c r="AT196" s="211" t="s">
        <v>272</v>
      </c>
      <c r="AU196" s="211" t="s">
        <v>85</v>
      </c>
      <c r="AV196" s="14" t="s">
        <v>270</v>
      </c>
      <c r="AW196" s="14" t="s">
        <v>41</v>
      </c>
      <c r="AX196" s="14" t="s">
        <v>24</v>
      </c>
      <c r="AY196" s="211" t="s">
        <v>264</v>
      </c>
    </row>
    <row r="197" spans="2:65" s="1" customFormat="1" ht="38.25" customHeight="1">
      <c r="B197" s="181"/>
      <c r="C197" s="182" t="s">
        <v>379</v>
      </c>
      <c r="D197" s="182" t="s">
        <v>266</v>
      </c>
      <c r="E197" s="183" t="s">
        <v>1680</v>
      </c>
      <c r="F197" s="184" t="s">
        <v>1681</v>
      </c>
      <c r="G197" s="185" t="s">
        <v>269</v>
      </c>
      <c r="H197" s="186">
        <v>648.84100000000001</v>
      </c>
      <c r="I197" s="187"/>
      <c r="J197" s="188">
        <f>ROUND(I197*H197,2)</f>
        <v>0</v>
      </c>
      <c r="K197" s="184" t="s">
        <v>278</v>
      </c>
      <c r="L197" s="42"/>
      <c r="M197" s="189" t="s">
        <v>5</v>
      </c>
      <c r="N197" s="190" t="s">
        <v>48</v>
      </c>
      <c r="O197" s="43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AR197" s="25" t="s">
        <v>270</v>
      </c>
      <c r="AT197" s="25" t="s">
        <v>266</v>
      </c>
      <c r="AU197" s="25" t="s">
        <v>85</v>
      </c>
      <c r="AY197" s="25" t="s">
        <v>264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5" t="s">
        <v>24</v>
      </c>
      <c r="BK197" s="193">
        <f>ROUND(I197*H197,2)</f>
        <v>0</v>
      </c>
      <c r="BL197" s="25" t="s">
        <v>270</v>
      </c>
      <c r="BM197" s="25" t="s">
        <v>2729</v>
      </c>
    </row>
    <row r="198" spans="2:65" s="13" customFormat="1">
      <c r="B198" s="202"/>
      <c r="D198" s="195" t="s">
        <v>272</v>
      </c>
      <c r="E198" s="203" t="s">
        <v>5</v>
      </c>
      <c r="F198" s="204" t="s">
        <v>2730</v>
      </c>
      <c r="H198" s="205">
        <v>129.768</v>
      </c>
      <c r="I198" s="206"/>
      <c r="L198" s="202"/>
      <c r="M198" s="207"/>
      <c r="N198" s="208"/>
      <c r="O198" s="208"/>
      <c r="P198" s="208"/>
      <c r="Q198" s="208"/>
      <c r="R198" s="208"/>
      <c r="S198" s="208"/>
      <c r="T198" s="209"/>
      <c r="AT198" s="203" t="s">
        <v>272</v>
      </c>
      <c r="AU198" s="203" t="s">
        <v>85</v>
      </c>
      <c r="AV198" s="13" t="s">
        <v>85</v>
      </c>
      <c r="AW198" s="13" t="s">
        <v>41</v>
      </c>
      <c r="AX198" s="13" t="s">
        <v>77</v>
      </c>
      <c r="AY198" s="203" t="s">
        <v>264</v>
      </c>
    </row>
    <row r="199" spans="2:65" s="13" customFormat="1">
      <c r="B199" s="202"/>
      <c r="D199" s="195" t="s">
        <v>272</v>
      </c>
      <c r="E199" s="203" t="s">
        <v>5</v>
      </c>
      <c r="F199" s="204" t="s">
        <v>2731</v>
      </c>
      <c r="H199" s="205">
        <v>389.30500000000001</v>
      </c>
      <c r="I199" s="206"/>
      <c r="L199" s="202"/>
      <c r="M199" s="207"/>
      <c r="N199" s="208"/>
      <c r="O199" s="208"/>
      <c r="P199" s="208"/>
      <c r="Q199" s="208"/>
      <c r="R199" s="208"/>
      <c r="S199" s="208"/>
      <c r="T199" s="209"/>
      <c r="AT199" s="203" t="s">
        <v>272</v>
      </c>
      <c r="AU199" s="203" t="s">
        <v>85</v>
      </c>
      <c r="AV199" s="13" t="s">
        <v>85</v>
      </c>
      <c r="AW199" s="13" t="s">
        <v>41</v>
      </c>
      <c r="AX199" s="13" t="s">
        <v>77</v>
      </c>
      <c r="AY199" s="203" t="s">
        <v>264</v>
      </c>
    </row>
    <row r="200" spans="2:65" s="13" customFormat="1">
      <c r="B200" s="202"/>
      <c r="D200" s="195" t="s">
        <v>272</v>
      </c>
      <c r="E200" s="203" t="s">
        <v>5</v>
      </c>
      <c r="F200" s="204" t="s">
        <v>2732</v>
      </c>
      <c r="H200" s="205">
        <v>129.768</v>
      </c>
      <c r="I200" s="206"/>
      <c r="L200" s="202"/>
      <c r="M200" s="207"/>
      <c r="N200" s="208"/>
      <c r="O200" s="208"/>
      <c r="P200" s="208"/>
      <c r="Q200" s="208"/>
      <c r="R200" s="208"/>
      <c r="S200" s="208"/>
      <c r="T200" s="209"/>
      <c r="AT200" s="203" t="s">
        <v>272</v>
      </c>
      <c r="AU200" s="203" t="s">
        <v>85</v>
      </c>
      <c r="AV200" s="13" t="s">
        <v>85</v>
      </c>
      <c r="AW200" s="13" t="s">
        <v>41</v>
      </c>
      <c r="AX200" s="13" t="s">
        <v>77</v>
      </c>
      <c r="AY200" s="203" t="s">
        <v>264</v>
      </c>
    </row>
    <row r="201" spans="2:65" s="14" customFormat="1">
      <c r="B201" s="210"/>
      <c r="D201" s="195" t="s">
        <v>272</v>
      </c>
      <c r="E201" s="211" t="s">
        <v>5</v>
      </c>
      <c r="F201" s="212" t="s">
        <v>290</v>
      </c>
      <c r="H201" s="213">
        <v>648.84100000000001</v>
      </c>
      <c r="I201" s="214"/>
      <c r="L201" s="210"/>
      <c r="M201" s="215"/>
      <c r="N201" s="216"/>
      <c r="O201" s="216"/>
      <c r="P201" s="216"/>
      <c r="Q201" s="216"/>
      <c r="R201" s="216"/>
      <c r="S201" s="216"/>
      <c r="T201" s="217"/>
      <c r="AT201" s="211" t="s">
        <v>272</v>
      </c>
      <c r="AU201" s="211" t="s">
        <v>85</v>
      </c>
      <c r="AV201" s="14" t="s">
        <v>270</v>
      </c>
      <c r="AW201" s="14" t="s">
        <v>41</v>
      </c>
      <c r="AX201" s="14" t="s">
        <v>24</v>
      </c>
      <c r="AY201" s="211" t="s">
        <v>264</v>
      </c>
    </row>
    <row r="202" spans="2:65" s="1" customFormat="1" ht="38.25" customHeight="1">
      <c r="B202" s="181"/>
      <c r="C202" s="182" t="s">
        <v>387</v>
      </c>
      <c r="D202" s="182" t="s">
        <v>266</v>
      </c>
      <c r="E202" s="183" t="s">
        <v>2112</v>
      </c>
      <c r="F202" s="184" t="s">
        <v>2113</v>
      </c>
      <c r="G202" s="185" t="s">
        <v>269</v>
      </c>
      <c r="H202" s="186">
        <v>230.4</v>
      </c>
      <c r="I202" s="187"/>
      <c r="J202" s="188">
        <f>ROUND(I202*H202,2)</f>
        <v>0</v>
      </c>
      <c r="K202" s="184" t="s">
        <v>278</v>
      </c>
      <c r="L202" s="42"/>
      <c r="M202" s="189" t="s">
        <v>5</v>
      </c>
      <c r="N202" s="190" t="s">
        <v>48</v>
      </c>
      <c r="O202" s="43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AR202" s="25" t="s">
        <v>270</v>
      </c>
      <c r="AT202" s="25" t="s">
        <v>266</v>
      </c>
      <c r="AU202" s="25" t="s">
        <v>85</v>
      </c>
      <c r="AY202" s="25" t="s">
        <v>264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5" t="s">
        <v>24</v>
      </c>
      <c r="BK202" s="193">
        <f>ROUND(I202*H202,2)</f>
        <v>0</v>
      </c>
      <c r="BL202" s="25" t="s">
        <v>270</v>
      </c>
      <c r="BM202" s="25" t="s">
        <v>2733</v>
      </c>
    </row>
    <row r="203" spans="2:65" s="12" customFormat="1">
      <c r="B203" s="194"/>
      <c r="D203" s="195" t="s">
        <v>272</v>
      </c>
      <c r="E203" s="196" t="s">
        <v>5</v>
      </c>
      <c r="F203" s="197" t="s">
        <v>2734</v>
      </c>
      <c r="H203" s="196" t="s">
        <v>5</v>
      </c>
      <c r="I203" s="198"/>
      <c r="L203" s="194"/>
      <c r="M203" s="199"/>
      <c r="N203" s="200"/>
      <c r="O203" s="200"/>
      <c r="P203" s="200"/>
      <c r="Q203" s="200"/>
      <c r="R203" s="200"/>
      <c r="S203" s="200"/>
      <c r="T203" s="201"/>
      <c r="AT203" s="196" t="s">
        <v>272</v>
      </c>
      <c r="AU203" s="196" t="s">
        <v>85</v>
      </c>
      <c r="AV203" s="12" t="s">
        <v>24</v>
      </c>
      <c r="AW203" s="12" t="s">
        <v>41</v>
      </c>
      <c r="AX203" s="12" t="s">
        <v>77</v>
      </c>
      <c r="AY203" s="196" t="s">
        <v>264</v>
      </c>
    </row>
    <row r="204" spans="2:65" s="13" customFormat="1">
      <c r="B204" s="202"/>
      <c r="D204" s="195" t="s">
        <v>272</v>
      </c>
      <c r="E204" s="203" t="s">
        <v>5</v>
      </c>
      <c r="F204" s="204" t="s">
        <v>2735</v>
      </c>
      <c r="H204" s="205">
        <v>115.2</v>
      </c>
      <c r="I204" s="206"/>
      <c r="L204" s="202"/>
      <c r="M204" s="207"/>
      <c r="N204" s="208"/>
      <c r="O204" s="208"/>
      <c r="P204" s="208"/>
      <c r="Q204" s="208"/>
      <c r="R204" s="208"/>
      <c r="S204" s="208"/>
      <c r="T204" s="209"/>
      <c r="AT204" s="203" t="s">
        <v>272</v>
      </c>
      <c r="AU204" s="203" t="s">
        <v>85</v>
      </c>
      <c r="AV204" s="13" t="s">
        <v>85</v>
      </c>
      <c r="AW204" s="13" t="s">
        <v>41</v>
      </c>
      <c r="AX204" s="13" t="s">
        <v>77</v>
      </c>
      <c r="AY204" s="203" t="s">
        <v>264</v>
      </c>
    </row>
    <row r="205" spans="2:65" s="12" customFormat="1">
      <c r="B205" s="194"/>
      <c r="D205" s="195" t="s">
        <v>272</v>
      </c>
      <c r="E205" s="196" t="s">
        <v>5</v>
      </c>
      <c r="F205" s="197" t="s">
        <v>2736</v>
      </c>
      <c r="H205" s="196" t="s">
        <v>5</v>
      </c>
      <c r="I205" s="198"/>
      <c r="L205" s="194"/>
      <c r="M205" s="199"/>
      <c r="N205" s="200"/>
      <c r="O205" s="200"/>
      <c r="P205" s="200"/>
      <c r="Q205" s="200"/>
      <c r="R205" s="200"/>
      <c r="S205" s="200"/>
      <c r="T205" s="201"/>
      <c r="AT205" s="196" t="s">
        <v>272</v>
      </c>
      <c r="AU205" s="196" t="s">
        <v>85</v>
      </c>
      <c r="AV205" s="12" t="s">
        <v>24</v>
      </c>
      <c r="AW205" s="12" t="s">
        <v>41</v>
      </c>
      <c r="AX205" s="12" t="s">
        <v>77</v>
      </c>
      <c r="AY205" s="196" t="s">
        <v>264</v>
      </c>
    </row>
    <row r="206" spans="2:65" s="13" customFormat="1">
      <c r="B206" s="202"/>
      <c r="D206" s="195" t="s">
        <v>272</v>
      </c>
      <c r="E206" s="203" t="s">
        <v>5</v>
      </c>
      <c r="F206" s="204" t="s">
        <v>2735</v>
      </c>
      <c r="H206" s="205">
        <v>115.2</v>
      </c>
      <c r="I206" s="206"/>
      <c r="L206" s="202"/>
      <c r="M206" s="207"/>
      <c r="N206" s="208"/>
      <c r="O206" s="208"/>
      <c r="P206" s="208"/>
      <c r="Q206" s="208"/>
      <c r="R206" s="208"/>
      <c r="S206" s="208"/>
      <c r="T206" s="209"/>
      <c r="AT206" s="203" t="s">
        <v>272</v>
      </c>
      <c r="AU206" s="203" t="s">
        <v>85</v>
      </c>
      <c r="AV206" s="13" t="s">
        <v>85</v>
      </c>
      <c r="AW206" s="13" t="s">
        <v>41</v>
      </c>
      <c r="AX206" s="13" t="s">
        <v>77</v>
      </c>
      <c r="AY206" s="203" t="s">
        <v>264</v>
      </c>
    </row>
    <row r="207" spans="2:65" s="14" customFormat="1">
      <c r="B207" s="210"/>
      <c r="D207" s="195" t="s">
        <v>272</v>
      </c>
      <c r="E207" s="211" t="s">
        <v>5</v>
      </c>
      <c r="F207" s="212" t="s">
        <v>290</v>
      </c>
      <c r="H207" s="213">
        <v>230.4</v>
      </c>
      <c r="I207" s="214"/>
      <c r="L207" s="210"/>
      <c r="M207" s="215"/>
      <c r="N207" s="216"/>
      <c r="O207" s="216"/>
      <c r="P207" s="216"/>
      <c r="Q207" s="216"/>
      <c r="R207" s="216"/>
      <c r="S207" s="216"/>
      <c r="T207" s="217"/>
      <c r="AT207" s="211" t="s">
        <v>272</v>
      </c>
      <c r="AU207" s="211" t="s">
        <v>85</v>
      </c>
      <c r="AV207" s="14" t="s">
        <v>270</v>
      </c>
      <c r="AW207" s="14" t="s">
        <v>41</v>
      </c>
      <c r="AX207" s="14" t="s">
        <v>24</v>
      </c>
      <c r="AY207" s="211" t="s">
        <v>264</v>
      </c>
    </row>
    <row r="208" spans="2:65" s="1" customFormat="1" ht="38.25" customHeight="1">
      <c r="B208" s="181"/>
      <c r="C208" s="182" t="s">
        <v>393</v>
      </c>
      <c r="D208" s="182" t="s">
        <v>266</v>
      </c>
      <c r="E208" s="183" t="s">
        <v>1697</v>
      </c>
      <c r="F208" s="184" t="s">
        <v>1698</v>
      </c>
      <c r="G208" s="185" t="s">
        <v>269</v>
      </c>
      <c r="H208" s="186">
        <v>1473.98</v>
      </c>
      <c r="I208" s="187"/>
      <c r="J208" s="188">
        <f>ROUND(I208*H208,2)</f>
        <v>0</v>
      </c>
      <c r="K208" s="184" t="s">
        <v>278</v>
      </c>
      <c r="L208" s="42"/>
      <c r="M208" s="189" t="s">
        <v>5</v>
      </c>
      <c r="N208" s="190" t="s">
        <v>48</v>
      </c>
      <c r="O208" s="43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AR208" s="25" t="s">
        <v>270</v>
      </c>
      <c r="AT208" s="25" t="s">
        <v>266</v>
      </c>
      <c r="AU208" s="25" t="s">
        <v>85</v>
      </c>
      <c r="AY208" s="25" t="s">
        <v>264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5" t="s">
        <v>24</v>
      </c>
      <c r="BK208" s="193">
        <f>ROUND(I208*H208,2)</f>
        <v>0</v>
      </c>
      <c r="BL208" s="25" t="s">
        <v>270</v>
      </c>
      <c r="BM208" s="25" t="s">
        <v>2737</v>
      </c>
    </row>
    <row r="209" spans="2:65" s="12" customFormat="1">
      <c r="B209" s="194"/>
      <c r="D209" s="195" t="s">
        <v>272</v>
      </c>
      <c r="E209" s="196" t="s">
        <v>5</v>
      </c>
      <c r="F209" s="197" t="s">
        <v>2118</v>
      </c>
      <c r="H209" s="196" t="s">
        <v>5</v>
      </c>
      <c r="I209" s="198"/>
      <c r="L209" s="194"/>
      <c r="M209" s="199"/>
      <c r="N209" s="200"/>
      <c r="O209" s="200"/>
      <c r="P209" s="200"/>
      <c r="Q209" s="200"/>
      <c r="R209" s="200"/>
      <c r="S209" s="200"/>
      <c r="T209" s="201"/>
      <c r="AT209" s="196" t="s">
        <v>272</v>
      </c>
      <c r="AU209" s="196" t="s">
        <v>85</v>
      </c>
      <c r="AV209" s="12" t="s">
        <v>24</v>
      </c>
      <c r="AW209" s="12" t="s">
        <v>41</v>
      </c>
      <c r="AX209" s="12" t="s">
        <v>77</v>
      </c>
      <c r="AY209" s="196" t="s">
        <v>264</v>
      </c>
    </row>
    <row r="210" spans="2:65" s="12" customFormat="1">
      <c r="B210" s="194"/>
      <c r="D210" s="195" t="s">
        <v>272</v>
      </c>
      <c r="E210" s="196" t="s">
        <v>5</v>
      </c>
      <c r="F210" s="197" t="s">
        <v>2687</v>
      </c>
      <c r="H210" s="196" t="s">
        <v>5</v>
      </c>
      <c r="I210" s="198"/>
      <c r="L210" s="194"/>
      <c r="M210" s="199"/>
      <c r="N210" s="200"/>
      <c r="O210" s="200"/>
      <c r="P210" s="200"/>
      <c r="Q210" s="200"/>
      <c r="R210" s="200"/>
      <c r="S210" s="200"/>
      <c r="T210" s="201"/>
      <c r="AT210" s="196" t="s">
        <v>272</v>
      </c>
      <c r="AU210" s="196" t="s">
        <v>85</v>
      </c>
      <c r="AV210" s="12" t="s">
        <v>24</v>
      </c>
      <c r="AW210" s="12" t="s">
        <v>41</v>
      </c>
      <c r="AX210" s="12" t="s">
        <v>77</v>
      </c>
      <c r="AY210" s="196" t="s">
        <v>264</v>
      </c>
    </row>
    <row r="211" spans="2:65" s="13" customFormat="1">
      <c r="B211" s="202"/>
      <c r="D211" s="195" t="s">
        <v>272</v>
      </c>
      <c r="E211" s="203" t="s">
        <v>5</v>
      </c>
      <c r="F211" s="204" t="s">
        <v>2738</v>
      </c>
      <c r="H211" s="205">
        <v>661.11699999999996</v>
      </c>
      <c r="I211" s="206"/>
      <c r="L211" s="202"/>
      <c r="M211" s="207"/>
      <c r="N211" s="208"/>
      <c r="O211" s="208"/>
      <c r="P211" s="208"/>
      <c r="Q211" s="208"/>
      <c r="R211" s="208"/>
      <c r="S211" s="208"/>
      <c r="T211" s="209"/>
      <c r="AT211" s="203" t="s">
        <v>272</v>
      </c>
      <c r="AU211" s="203" t="s">
        <v>85</v>
      </c>
      <c r="AV211" s="13" t="s">
        <v>85</v>
      </c>
      <c r="AW211" s="13" t="s">
        <v>41</v>
      </c>
      <c r="AX211" s="13" t="s">
        <v>77</v>
      </c>
      <c r="AY211" s="203" t="s">
        <v>264</v>
      </c>
    </row>
    <row r="212" spans="2:65" s="12" customFormat="1">
      <c r="B212" s="194"/>
      <c r="D212" s="195" t="s">
        <v>272</v>
      </c>
      <c r="E212" s="196" t="s">
        <v>5</v>
      </c>
      <c r="F212" s="197" t="s">
        <v>2724</v>
      </c>
      <c r="H212" s="196" t="s">
        <v>5</v>
      </c>
      <c r="I212" s="198"/>
      <c r="L212" s="194"/>
      <c r="M212" s="199"/>
      <c r="N212" s="200"/>
      <c r="O212" s="200"/>
      <c r="P212" s="200"/>
      <c r="Q212" s="200"/>
      <c r="R212" s="200"/>
      <c r="S212" s="200"/>
      <c r="T212" s="201"/>
      <c r="AT212" s="196" t="s">
        <v>272</v>
      </c>
      <c r="AU212" s="196" t="s">
        <v>85</v>
      </c>
      <c r="AV212" s="12" t="s">
        <v>24</v>
      </c>
      <c r="AW212" s="12" t="s">
        <v>41</v>
      </c>
      <c r="AX212" s="12" t="s">
        <v>77</v>
      </c>
      <c r="AY212" s="196" t="s">
        <v>264</v>
      </c>
    </row>
    <row r="213" spans="2:65" s="13" customFormat="1">
      <c r="B213" s="202"/>
      <c r="D213" s="195" t="s">
        <v>272</v>
      </c>
      <c r="E213" s="203" t="s">
        <v>5</v>
      </c>
      <c r="F213" s="204" t="s">
        <v>2739</v>
      </c>
      <c r="H213" s="205">
        <v>75.873000000000005</v>
      </c>
      <c r="I213" s="206"/>
      <c r="L213" s="202"/>
      <c r="M213" s="207"/>
      <c r="N213" s="208"/>
      <c r="O213" s="208"/>
      <c r="P213" s="208"/>
      <c r="Q213" s="208"/>
      <c r="R213" s="208"/>
      <c r="S213" s="208"/>
      <c r="T213" s="209"/>
      <c r="AT213" s="203" t="s">
        <v>272</v>
      </c>
      <c r="AU213" s="203" t="s">
        <v>85</v>
      </c>
      <c r="AV213" s="13" t="s">
        <v>85</v>
      </c>
      <c r="AW213" s="13" t="s">
        <v>41</v>
      </c>
      <c r="AX213" s="13" t="s">
        <v>77</v>
      </c>
      <c r="AY213" s="203" t="s">
        <v>264</v>
      </c>
    </row>
    <row r="214" spans="2:65" s="15" customFormat="1">
      <c r="B214" s="236"/>
      <c r="D214" s="195" t="s">
        <v>272</v>
      </c>
      <c r="E214" s="237" t="s">
        <v>5</v>
      </c>
      <c r="F214" s="238" t="s">
        <v>423</v>
      </c>
      <c r="H214" s="239">
        <v>736.99</v>
      </c>
      <c r="I214" s="240"/>
      <c r="L214" s="236"/>
      <c r="M214" s="241"/>
      <c r="N214" s="242"/>
      <c r="O214" s="242"/>
      <c r="P214" s="242"/>
      <c r="Q214" s="242"/>
      <c r="R214" s="242"/>
      <c r="S214" s="242"/>
      <c r="T214" s="243"/>
      <c r="AT214" s="237" t="s">
        <v>272</v>
      </c>
      <c r="AU214" s="237" t="s">
        <v>85</v>
      </c>
      <c r="AV214" s="15" t="s">
        <v>93</v>
      </c>
      <c r="AW214" s="15" t="s">
        <v>41</v>
      </c>
      <c r="AX214" s="15" t="s">
        <v>77</v>
      </c>
      <c r="AY214" s="237" t="s">
        <v>264</v>
      </c>
    </row>
    <row r="215" spans="2:65" s="12" customFormat="1">
      <c r="B215" s="194"/>
      <c r="D215" s="195" t="s">
        <v>272</v>
      </c>
      <c r="E215" s="196" t="s">
        <v>5</v>
      </c>
      <c r="F215" s="197" t="s">
        <v>2120</v>
      </c>
      <c r="H215" s="196" t="s">
        <v>5</v>
      </c>
      <c r="I215" s="198"/>
      <c r="L215" s="194"/>
      <c r="M215" s="199"/>
      <c r="N215" s="200"/>
      <c r="O215" s="200"/>
      <c r="P215" s="200"/>
      <c r="Q215" s="200"/>
      <c r="R215" s="200"/>
      <c r="S215" s="200"/>
      <c r="T215" s="201"/>
      <c r="AT215" s="196" t="s">
        <v>272</v>
      </c>
      <c r="AU215" s="196" t="s">
        <v>85</v>
      </c>
      <c r="AV215" s="12" t="s">
        <v>24</v>
      </c>
      <c r="AW215" s="12" t="s">
        <v>41</v>
      </c>
      <c r="AX215" s="12" t="s">
        <v>77</v>
      </c>
      <c r="AY215" s="196" t="s">
        <v>264</v>
      </c>
    </row>
    <row r="216" spans="2:65" s="13" customFormat="1">
      <c r="B216" s="202"/>
      <c r="D216" s="195" t="s">
        <v>272</v>
      </c>
      <c r="E216" s="203" t="s">
        <v>5</v>
      </c>
      <c r="F216" s="204" t="s">
        <v>2740</v>
      </c>
      <c r="H216" s="205">
        <v>736.99</v>
      </c>
      <c r="I216" s="206"/>
      <c r="L216" s="202"/>
      <c r="M216" s="207"/>
      <c r="N216" s="208"/>
      <c r="O216" s="208"/>
      <c r="P216" s="208"/>
      <c r="Q216" s="208"/>
      <c r="R216" s="208"/>
      <c r="S216" s="208"/>
      <c r="T216" s="209"/>
      <c r="AT216" s="203" t="s">
        <v>272</v>
      </c>
      <c r="AU216" s="203" t="s">
        <v>85</v>
      </c>
      <c r="AV216" s="13" t="s">
        <v>85</v>
      </c>
      <c r="AW216" s="13" t="s">
        <v>41</v>
      </c>
      <c r="AX216" s="13" t="s">
        <v>77</v>
      </c>
      <c r="AY216" s="203" t="s">
        <v>264</v>
      </c>
    </row>
    <row r="217" spans="2:65" s="14" customFormat="1">
      <c r="B217" s="210"/>
      <c r="D217" s="195" t="s">
        <v>272</v>
      </c>
      <c r="E217" s="211" t="s">
        <v>5</v>
      </c>
      <c r="F217" s="212" t="s">
        <v>290</v>
      </c>
      <c r="H217" s="213">
        <v>1473.98</v>
      </c>
      <c r="I217" s="214"/>
      <c r="L217" s="210"/>
      <c r="M217" s="215"/>
      <c r="N217" s="216"/>
      <c r="O217" s="216"/>
      <c r="P217" s="216"/>
      <c r="Q217" s="216"/>
      <c r="R217" s="216"/>
      <c r="S217" s="216"/>
      <c r="T217" s="217"/>
      <c r="AT217" s="211" t="s">
        <v>272</v>
      </c>
      <c r="AU217" s="211" t="s">
        <v>85</v>
      </c>
      <c r="AV217" s="14" t="s">
        <v>270</v>
      </c>
      <c r="AW217" s="14" t="s">
        <v>41</v>
      </c>
      <c r="AX217" s="14" t="s">
        <v>24</v>
      </c>
      <c r="AY217" s="211" t="s">
        <v>264</v>
      </c>
    </row>
    <row r="218" spans="2:65" s="1" customFormat="1" ht="38.25" customHeight="1">
      <c r="B218" s="181"/>
      <c r="C218" s="182" t="s">
        <v>400</v>
      </c>
      <c r="D218" s="182" t="s">
        <v>266</v>
      </c>
      <c r="E218" s="183" t="s">
        <v>1705</v>
      </c>
      <c r="F218" s="184" t="s">
        <v>1706</v>
      </c>
      <c r="G218" s="185" t="s">
        <v>269</v>
      </c>
      <c r="H218" s="186">
        <v>451.50599999999997</v>
      </c>
      <c r="I218" s="187"/>
      <c r="J218" s="188">
        <f>ROUND(I218*H218,2)</f>
        <v>0</v>
      </c>
      <c r="K218" s="184" t="s">
        <v>278</v>
      </c>
      <c r="L218" s="42"/>
      <c r="M218" s="189" t="s">
        <v>5</v>
      </c>
      <c r="N218" s="190" t="s">
        <v>48</v>
      </c>
      <c r="O218" s="43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AR218" s="25" t="s">
        <v>270</v>
      </c>
      <c r="AT218" s="25" t="s">
        <v>266</v>
      </c>
      <c r="AU218" s="25" t="s">
        <v>85</v>
      </c>
      <c r="AY218" s="25" t="s">
        <v>264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5" t="s">
        <v>24</v>
      </c>
      <c r="BK218" s="193">
        <f>ROUND(I218*H218,2)</f>
        <v>0</v>
      </c>
      <c r="BL218" s="25" t="s">
        <v>270</v>
      </c>
      <c r="BM218" s="25" t="s">
        <v>2741</v>
      </c>
    </row>
    <row r="219" spans="2:65" s="12" customFormat="1">
      <c r="B219" s="194"/>
      <c r="D219" s="195" t="s">
        <v>272</v>
      </c>
      <c r="E219" s="196" t="s">
        <v>5</v>
      </c>
      <c r="F219" s="197" t="s">
        <v>2123</v>
      </c>
      <c r="H219" s="196" t="s">
        <v>5</v>
      </c>
      <c r="I219" s="198"/>
      <c r="L219" s="194"/>
      <c r="M219" s="199"/>
      <c r="N219" s="200"/>
      <c r="O219" s="200"/>
      <c r="P219" s="200"/>
      <c r="Q219" s="200"/>
      <c r="R219" s="200"/>
      <c r="S219" s="200"/>
      <c r="T219" s="201"/>
      <c r="AT219" s="196" t="s">
        <v>272</v>
      </c>
      <c r="AU219" s="196" t="s">
        <v>85</v>
      </c>
      <c r="AV219" s="12" t="s">
        <v>24</v>
      </c>
      <c r="AW219" s="12" t="s">
        <v>41</v>
      </c>
      <c r="AX219" s="12" t="s">
        <v>77</v>
      </c>
      <c r="AY219" s="196" t="s">
        <v>264</v>
      </c>
    </row>
    <row r="220" spans="2:65" s="12" customFormat="1">
      <c r="B220" s="194"/>
      <c r="D220" s="195" t="s">
        <v>272</v>
      </c>
      <c r="E220" s="196" t="s">
        <v>5</v>
      </c>
      <c r="F220" s="197" t="s">
        <v>2687</v>
      </c>
      <c r="H220" s="196" t="s">
        <v>5</v>
      </c>
      <c r="I220" s="198"/>
      <c r="L220" s="194"/>
      <c r="M220" s="199"/>
      <c r="N220" s="200"/>
      <c r="O220" s="200"/>
      <c r="P220" s="200"/>
      <c r="Q220" s="200"/>
      <c r="R220" s="200"/>
      <c r="S220" s="200"/>
      <c r="T220" s="201"/>
      <c r="AT220" s="196" t="s">
        <v>272</v>
      </c>
      <c r="AU220" s="196" t="s">
        <v>85</v>
      </c>
      <c r="AV220" s="12" t="s">
        <v>24</v>
      </c>
      <c r="AW220" s="12" t="s">
        <v>41</v>
      </c>
      <c r="AX220" s="12" t="s">
        <v>77</v>
      </c>
      <c r="AY220" s="196" t="s">
        <v>264</v>
      </c>
    </row>
    <row r="221" spans="2:65" s="13" customFormat="1">
      <c r="B221" s="202"/>
      <c r="D221" s="195" t="s">
        <v>272</v>
      </c>
      <c r="E221" s="203" t="s">
        <v>5</v>
      </c>
      <c r="F221" s="204" t="s">
        <v>2742</v>
      </c>
      <c r="H221" s="205">
        <v>1079.3109999999999</v>
      </c>
      <c r="I221" s="206"/>
      <c r="L221" s="202"/>
      <c r="M221" s="207"/>
      <c r="N221" s="208"/>
      <c r="O221" s="208"/>
      <c r="P221" s="208"/>
      <c r="Q221" s="208"/>
      <c r="R221" s="208"/>
      <c r="S221" s="208"/>
      <c r="T221" s="209"/>
      <c r="AT221" s="203" t="s">
        <v>272</v>
      </c>
      <c r="AU221" s="203" t="s">
        <v>85</v>
      </c>
      <c r="AV221" s="13" t="s">
        <v>85</v>
      </c>
      <c r="AW221" s="13" t="s">
        <v>41</v>
      </c>
      <c r="AX221" s="13" t="s">
        <v>77</v>
      </c>
      <c r="AY221" s="203" t="s">
        <v>264</v>
      </c>
    </row>
    <row r="222" spans="2:65" s="13" customFormat="1">
      <c r="B222" s="202"/>
      <c r="D222" s="195" t="s">
        <v>272</v>
      </c>
      <c r="E222" s="203" t="s">
        <v>5</v>
      </c>
      <c r="F222" s="204" t="s">
        <v>2743</v>
      </c>
      <c r="H222" s="205">
        <v>-661.11699999999996</v>
      </c>
      <c r="I222" s="206"/>
      <c r="L222" s="202"/>
      <c r="M222" s="207"/>
      <c r="N222" s="208"/>
      <c r="O222" s="208"/>
      <c r="P222" s="208"/>
      <c r="Q222" s="208"/>
      <c r="R222" s="208"/>
      <c r="S222" s="208"/>
      <c r="T222" s="209"/>
      <c r="AT222" s="203" t="s">
        <v>272</v>
      </c>
      <c r="AU222" s="203" t="s">
        <v>85</v>
      </c>
      <c r="AV222" s="13" t="s">
        <v>85</v>
      </c>
      <c r="AW222" s="13" t="s">
        <v>41</v>
      </c>
      <c r="AX222" s="13" t="s">
        <v>77</v>
      </c>
      <c r="AY222" s="203" t="s">
        <v>264</v>
      </c>
    </row>
    <row r="223" spans="2:65" s="15" customFormat="1">
      <c r="B223" s="236"/>
      <c r="D223" s="195" t="s">
        <v>272</v>
      </c>
      <c r="E223" s="237" t="s">
        <v>5</v>
      </c>
      <c r="F223" s="238" t="s">
        <v>423</v>
      </c>
      <c r="H223" s="239">
        <v>418.19400000000002</v>
      </c>
      <c r="I223" s="240"/>
      <c r="L223" s="236"/>
      <c r="M223" s="241"/>
      <c r="N223" s="242"/>
      <c r="O223" s="242"/>
      <c r="P223" s="242"/>
      <c r="Q223" s="242"/>
      <c r="R223" s="242"/>
      <c r="S223" s="242"/>
      <c r="T223" s="243"/>
      <c r="AT223" s="237" t="s">
        <v>272</v>
      </c>
      <c r="AU223" s="237" t="s">
        <v>85</v>
      </c>
      <c r="AV223" s="15" t="s">
        <v>93</v>
      </c>
      <c r="AW223" s="15" t="s">
        <v>41</v>
      </c>
      <c r="AX223" s="15" t="s">
        <v>77</v>
      </c>
      <c r="AY223" s="237" t="s">
        <v>264</v>
      </c>
    </row>
    <row r="224" spans="2:65" s="12" customFormat="1">
      <c r="B224" s="194"/>
      <c r="D224" s="195" t="s">
        <v>272</v>
      </c>
      <c r="E224" s="196" t="s">
        <v>5</v>
      </c>
      <c r="F224" s="197" t="s">
        <v>2724</v>
      </c>
      <c r="H224" s="196" t="s">
        <v>5</v>
      </c>
      <c r="I224" s="198"/>
      <c r="L224" s="194"/>
      <c r="M224" s="199"/>
      <c r="N224" s="200"/>
      <c r="O224" s="200"/>
      <c r="P224" s="200"/>
      <c r="Q224" s="200"/>
      <c r="R224" s="200"/>
      <c r="S224" s="200"/>
      <c r="T224" s="201"/>
      <c r="AT224" s="196" t="s">
        <v>272</v>
      </c>
      <c r="AU224" s="196" t="s">
        <v>85</v>
      </c>
      <c r="AV224" s="12" t="s">
        <v>24</v>
      </c>
      <c r="AW224" s="12" t="s">
        <v>41</v>
      </c>
      <c r="AX224" s="12" t="s">
        <v>77</v>
      </c>
      <c r="AY224" s="196" t="s">
        <v>264</v>
      </c>
    </row>
    <row r="225" spans="2:65" s="13" customFormat="1">
      <c r="B225" s="202"/>
      <c r="D225" s="195" t="s">
        <v>272</v>
      </c>
      <c r="E225" s="203" t="s">
        <v>5</v>
      </c>
      <c r="F225" s="204" t="s">
        <v>2744</v>
      </c>
      <c r="H225" s="205">
        <v>109.185</v>
      </c>
      <c r="I225" s="206"/>
      <c r="L225" s="202"/>
      <c r="M225" s="207"/>
      <c r="N225" s="208"/>
      <c r="O225" s="208"/>
      <c r="P225" s="208"/>
      <c r="Q225" s="208"/>
      <c r="R225" s="208"/>
      <c r="S225" s="208"/>
      <c r="T225" s="209"/>
      <c r="AT225" s="203" t="s">
        <v>272</v>
      </c>
      <c r="AU225" s="203" t="s">
        <v>85</v>
      </c>
      <c r="AV225" s="13" t="s">
        <v>85</v>
      </c>
      <c r="AW225" s="13" t="s">
        <v>41</v>
      </c>
      <c r="AX225" s="13" t="s">
        <v>77</v>
      </c>
      <c r="AY225" s="203" t="s">
        <v>264</v>
      </c>
    </row>
    <row r="226" spans="2:65" s="13" customFormat="1">
      <c r="B226" s="202"/>
      <c r="D226" s="195" t="s">
        <v>272</v>
      </c>
      <c r="E226" s="203" t="s">
        <v>5</v>
      </c>
      <c r="F226" s="204" t="s">
        <v>2745</v>
      </c>
      <c r="H226" s="205">
        <v>-75.873000000000005</v>
      </c>
      <c r="I226" s="206"/>
      <c r="L226" s="202"/>
      <c r="M226" s="207"/>
      <c r="N226" s="208"/>
      <c r="O226" s="208"/>
      <c r="P226" s="208"/>
      <c r="Q226" s="208"/>
      <c r="R226" s="208"/>
      <c r="S226" s="208"/>
      <c r="T226" s="209"/>
      <c r="AT226" s="203" t="s">
        <v>272</v>
      </c>
      <c r="AU226" s="203" t="s">
        <v>85</v>
      </c>
      <c r="AV226" s="13" t="s">
        <v>85</v>
      </c>
      <c r="AW226" s="13" t="s">
        <v>41</v>
      </c>
      <c r="AX226" s="13" t="s">
        <v>77</v>
      </c>
      <c r="AY226" s="203" t="s">
        <v>264</v>
      </c>
    </row>
    <row r="227" spans="2:65" s="15" customFormat="1">
      <c r="B227" s="236"/>
      <c r="D227" s="195" t="s">
        <v>272</v>
      </c>
      <c r="E227" s="237" t="s">
        <v>5</v>
      </c>
      <c r="F227" s="238" t="s">
        <v>423</v>
      </c>
      <c r="H227" s="239">
        <v>33.311999999999998</v>
      </c>
      <c r="I227" s="240"/>
      <c r="L227" s="236"/>
      <c r="M227" s="241"/>
      <c r="N227" s="242"/>
      <c r="O227" s="242"/>
      <c r="P227" s="242"/>
      <c r="Q227" s="242"/>
      <c r="R227" s="242"/>
      <c r="S227" s="242"/>
      <c r="T227" s="243"/>
      <c r="AT227" s="237" t="s">
        <v>272</v>
      </c>
      <c r="AU227" s="237" t="s">
        <v>85</v>
      </c>
      <c r="AV227" s="15" t="s">
        <v>93</v>
      </c>
      <c r="AW227" s="15" t="s">
        <v>41</v>
      </c>
      <c r="AX227" s="15" t="s">
        <v>77</v>
      </c>
      <c r="AY227" s="237" t="s">
        <v>264</v>
      </c>
    </row>
    <row r="228" spans="2:65" s="14" customFormat="1">
      <c r="B228" s="210"/>
      <c r="D228" s="195" t="s">
        <v>272</v>
      </c>
      <c r="E228" s="211" t="s">
        <v>5</v>
      </c>
      <c r="F228" s="212" t="s">
        <v>290</v>
      </c>
      <c r="H228" s="213">
        <v>451.50599999999997</v>
      </c>
      <c r="I228" s="214"/>
      <c r="L228" s="210"/>
      <c r="M228" s="215"/>
      <c r="N228" s="216"/>
      <c r="O228" s="216"/>
      <c r="P228" s="216"/>
      <c r="Q228" s="216"/>
      <c r="R228" s="216"/>
      <c r="S228" s="216"/>
      <c r="T228" s="217"/>
      <c r="AT228" s="211" t="s">
        <v>272</v>
      </c>
      <c r="AU228" s="211" t="s">
        <v>85</v>
      </c>
      <c r="AV228" s="14" t="s">
        <v>270</v>
      </c>
      <c r="AW228" s="14" t="s">
        <v>41</v>
      </c>
      <c r="AX228" s="14" t="s">
        <v>24</v>
      </c>
      <c r="AY228" s="211" t="s">
        <v>264</v>
      </c>
    </row>
    <row r="229" spans="2:65" s="1" customFormat="1" ht="25.5" customHeight="1">
      <c r="B229" s="181"/>
      <c r="C229" s="182" t="s">
        <v>10</v>
      </c>
      <c r="D229" s="182" t="s">
        <v>266</v>
      </c>
      <c r="E229" s="183" t="s">
        <v>1710</v>
      </c>
      <c r="F229" s="184" t="s">
        <v>1711</v>
      </c>
      <c r="G229" s="185" t="s">
        <v>269</v>
      </c>
      <c r="H229" s="186">
        <v>230.4</v>
      </c>
      <c r="I229" s="187"/>
      <c r="J229" s="188">
        <f>ROUND(I229*H229,2)</f>
        <v>0</v>
      </c>
      <c r="K229" s="184" t="s">
        <v>278</v>
      </c>
      <c r="L229" s="42"/>
      <c r="M229" s="189" t="s">
        <v>5</v>
      </c>
      <c r="N229" s="190" t="s">
        <v>48</v>
      </c>
      <c r="O229" s="43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AR229" s="25" t="s">
        <v>270</v>
      </c>
      <c r="AT229" s="25" t="s">
        <v>266</v>
      </c>
      <c r="AU229" s="25" t="s">
        <v>85</v>
      </c>
      <c r="AY229" s="25" t="s">
        <v>264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25" t="s">
        <v>24</v>
      </c>
      <c r="BK229" s="193">
        <f>ROUND(I229*H229,2)</f>
        <v>0</v>
      </c>
      <c r="BL229" s="25" t="s">
        <v>270</v>
      </c>
      <c r="BM229" s="25" t="s">
        <v>2746</v>
      </c>
    </row>
    <row r="230" spans="2:65" s="12" customFormat="1">
      <c r="B230" s="194"/>
      <c r="D230" s="195" t="s">
        <v>272</v>
      </c>
      <c r="E230" s="196" t="s">
        <v>5</v>
      </c>
      <c r="F230" s="197" t="s">
        <v>2747</v>
      </c>
      <c r="H230" s="196" t="s">
        <v>5</v>
      </c>
      <c r="I230" s="198"/>
      <c r="L230" s="194"/>
      <c r="M230" s="199"/>
      <c r="N230" s="200"/>
      <c r="O230" s="200"/>
      <c r="P230" s="200"/>
      <c r="Q230" s="200"/>
      <c r="R230" s="200"/>
      <c r="S230" s="200"/>
      <c r="T230" s="201"/>
      <c r="AT230" s="196" t="s">
        <v>272</v>
      </c>
      <c r="AU230" s="196" t="s">
        <v>85</v>
      </c>
      <c r="AV230" s="12" t="s">
        <v>24</v>
      </c>
      <c r="AW230" s="12" t="s">
        <v>41</v>
      </c>
      <c r="AX230" s="12" t="s">
        <v>77</v>
      </c>
      <c r="AY230" s="196" t="s">
        <v>264</v>
      </c>
    </row>
    <row r="231" spans="2:65" s="13" customFormat="1">
      <c r="B231" s="202"/>
      <c r="D231" s="195" t="s">
        <v>272</v>
      </c>
      <c r="E231" s="203" t="s">
        <v>5</v>
      </c>
      <c r="F231" s="204" t="s">
        <v>2735</v>
      </c>
      <c r="H231" s="205">
        <v>115.2</v>
      </c>
      <c r="I231" s="206"/>
      <c r="L231" s="202"/>
      <c r="M231" s="207"/>
      <c r="N231" s="208"/>
      <c r="O231" s="208"/>
      <c r="P231" s="208"/>
      <c r="Q231" s="208"/>
      <c r="R231" s="208"/>
      <c r="S231" s="208"/>
      <c r="T231" s="209"/>
      <c r="AT231" s="203" t="s">
        <v>272</v>
      </c>
      <c r="AU231" s="203" t="s">
        <v>85</v>
      </c>
      <c r="AV231" s="13" t="s">
        <v>85</v>
      </c>
      <c r="AW231" s="13" t="s">
        <v>41</v>
      </c>
      <c r="AX231" s="13" t="s">
        <v>77</v>
      </c>
      <c r="AY231" s="203" t="s">
        <v>264</v>
      </c>
    </row>
    <row r="232" spans="2:65" s="12" customFormat="1">
      <c r="B232" s="194"/>
      <c r="D232" s="195" t="s">
        <v>272</v>
      </c>
      <c r="E232" s="196" t="s">
        <v>5</v>
      </c>
      <c r="F232" s="197" t="s">
        <v>2748</v>
      </c>
      <c r="H232" s="196" t="s">
        <v>5</v>
      </c>
      <c r="I232" s="198"/>
      <c r="L232" s="194"/>
      <c r="M232" s="199"/>
      <c r="N232" s="200"/>
      <c r="O232" s="200"/>
      <c r="P232" s="200"/>
      <c r="Q232" s="200"/>
      <c r="R232" s="200"/>
      <c r="S232" s="200"/>
      <c r="T232" s="201"/>
      <c r="AT232" s="196" t="s">
        <v>272</v>
      </c>
      <c r="AU232" s="196" t="s">
        <v>85</v>
      </c>
      <c r="AV232" s="12" t="s">
        <v>24</v>
      </c>
      <c r="AW232" s="12" t="s">
        <v>41</v>
      </c>
      <c r="AX232" s="12" t="s">
        <v>77</v>
      </c>
      <c r="AY232" s="196" t="s">
        <v>264</v>
      </c>
    </row>
    <row r="233" spans="2:65" s="13" customFormat="1">
      <c r="B233" s="202"/>
      <c r="D233" s="195" t="s">
        <v>272</v>
      </c>
      <c r="E233" s="203" t="s">
        <v>5</v>
      </c>
      <c r="F233" s="204" t="s">
        <v>2735</v>
      </c>
      <c r="H233" s="205">
        <v>115.2</v>
      </c>
      <c r="I233" s="206"/>
      <c r="L233" s="202"/>
      <c r="M233" s="207"/>
      <c r="N233" s="208"/>
      <c r="O233" s="208"/>
      <c r="P233" s="208"/>
      <c r="Q233" s="208"/>
      <c r="R233" s="208"/>
      <c r="S233" s="208"/>
      <c r="T233" s="209"/>
      <c r="AT233" s="203" t="s">
        <v>272</v>
      </c>
      <c r="AU233" s="203" t="s">
        <v>85</v>
      </c>
      <c r="AV233" s="13" t="s">
        <v>85</v>
      </c>
      <c r="AW233" s="13" t="s">
        <v>41</v>
      </c>
      <c r="AX233" s="13" t="s">
        <v>77</v>
      </c>
      <c r="AY233" s="203" t="s">
        <v>264</v>
      </c>
    </row>
    <row r="234" spans="2:65" s="14" customFormat="1">
      <c r="B234" s="210"/>
      <c r="D234" s="195" t="s">
        <v>272</v>
      </c>
      <c r="E234" s="211" t="s">
        <v>5</v>
      </c>
      <c r="F234" s="212" t="s">
        <v>290</v>
      </c>
      <c r="H234" s="213">
        <v>230.4</v>
      </c>
      <c r="I234" s="214"/>
      <c r="L234" s="210"/>
      <c r="M234" s="215"/>
      <c r="N234" s="216"/>
      <c r="O234" s="216"/>
      <c r="P234" s="216"/>
      <c r="Q234" s="216"/>
      <c r="R234" s="216"/>
      <c r="S234" s="216"/>
      <c r="T234" s="217"/>
      <c r="AT234" s="211" t="s">
        <v>272</v>
      </c>
      <c r="AU234" s="211" t="s">
        <v>85</v>
      </c>
      <c r="AV234" s="14" t="s">
        <v>270</v>
      </c>
      <c r="AW234" s="14" t="s">
        <v>41</v>
      </c>
      <c r="AX234" s="14" t="s">
        <v>24</v>
      </c>
      <c r="AY234" s="211" t="s">
        <v>264</v>
      </c>
    </row>
    <row r="235" spans="2:65" s="1" customFormat="1" ht="25.5" customHeight="1">
      <c r="B235" s="181"/>
      <c r="C235" s="182" t="s">
        <v>410</v>
      </c>
      <c r="D235" s="182" t="s">
        <v>266</v>
      </c>
      <c r="E235" s="183" t="s">
        <v>1710</v>
      </c>
      <c r="F235" s="184" t="s">
        <v>1711</v>
      </c>
      <c r="G235" s="185" t="s">
        <v>269</v>
      </c>
      <c r="H235" s="186">
        <v>736.99</v>
      </c>
      <c r="I235" s="187"/>
      <c r="J235" s="188">
        <f>ROUND(I235*H235,2)</f>
        <v>0</v>
      </c>
      <c r="K235" s="184" t="s">
        <v>278</v>
      </c>
      <c r="L235" s="42"/>
      <c r="M235" s="189" t="s">
        <v>5</v>
      </c>
      <c r="N235" s="190" t="s">
        <v>48</v>
      </c>
      <c r="O235" s="43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AR235" s="25" t="s">
        <v>270</v>
      </c>
      <c r="AT235" s="25" t="s">
        <v>266</v>
      </c>
      <c r="AU235" s="25" t="s">
        <v>85</v>
      </c>
      <c r="AY235" s="25" t="s">
        <v>264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25" t="s">
        <v>24</v>
      </c>
      <c r="BK235" s="193">
        <f>ROUND(I235*H235,2)</f>
        <v>0</v>
      </c>
      <c r="BL235" s="25" t="s">
        <v>270</v>
      </c>
      <c r="BM235" s="25" t="s">
        <v>2749</v>
      </c>
    </row>
    <row r="236" spans="2:65" s="12" customFormat="1">
      <c r="B236" s="194"/>
      <c r="D236" s="195" t="s">
        <v>272</v>
      </c>
      <c r="E236" s="196" t="s">
        <v>5</v>
      </c>
      <c r="F236" s="197" t="s">
        <v>2130</v>
      </c>
      <c r="H236" s="196" t="s">
        <v>5</v>
      </c>
      <c r="I236" s="198"/>
      <c r="L236" s="194"/>
      <c r="M236" s="199"/>
      <c r="N236" s="200"/>
      <c r="O236" s="200"/>
      <c r="P236" s="200"/>
      <c r="Q236" s="200"/>
      <c r="R236" s="200"/>
      <c r="S236" s="200"/>
      <c r="T236" s="201"/>
      <c r="AT236" s="196" t="s">
        <v>272</v>
      </c>
      <c r="AU236" s="196" t="s">
        <v>85</v>
      </c>
      <c r="AV236" s="12" t="s">
        <v>24</v>
      </c>
      <c r="AW236" s="12" t="s">
        <v>41</v>
      </c>
      <c r="AX236" s="12" t="s">
        <v>77</v>
      </c>
      <c r="AY236" s="196" t="s">
        <v>264</v>
      </c>
    </row>
    <row r="237" spans="2:65" s="12" customFormat="1">
      <c r="B237" s="194"/>
      <c r="D237" s="195" t="s">
        <v>272</v>
      </c>
      <c r="E237" s="196" t="s">
        <v>5</v>
      </c>
      <c r="F237" s="197" t="s">
        <v>2687</v>
      </c>
      <c r="H237" s="196" t="s">
        <v>5</v>
      </c>
      <c r="I237" s="198"/>
      <c r="L237" s="194"/>
      <c r="M237" s="199"/>
      <c r="N237" s="200"/>
      <c r="O237" s="200"/>
      <c r="P237" s="200"/>
      <c r="Q237" s="200"/>
      <c r="R237" s="200"/>
      <c r="S237" s="200"/>
      <c r="T237" s="201"/>
      <c r="AT237" s="196" t="s">
        <v>272</v>
      </c>
      <c r="AU237" s="196" t="s">
        <v>85</v>
      </c>
      <c r="AV237" s="12" t="s">
        <v>24</v>
      </c>
      <c r="AW237" s="12" t="s">
        <v>41</v>
      </c>
      <c r="AX237" s="12" t="s">
        <v>77</v>
      </c>
      <c r="AY237" s="196" t="s">
        <v>264</v>
      </c>
    </row>
    <row r="238" spans="2:65" s="13" customFormat="1">
      <c r="B238" s="202"/>
      <c r="D238" s="195" t="s">
        <v>272</v>
      </c>
      <c r="E238" s="203" t="s">
        <v>5</v>
      </c>
      <c r="F238" s="204" t="s">
        <v>2738</v>
      </c>
      <c r="H238" s="205">
        <v>661.11699999999996</v>
      </c>
      <c r="I238" s="206"/>
      <c r="L238" s="202"/>
      <c r="M238" s="207"/>
      <c r="N238" s="208"/>
      <c r="O238" s="208"/>
      <c r="P238" s="208"/>
      <c r="Q238" s="208"/>
      <c r="R238" s="208"/>
      <c r="S238" s="208"/>
      <c r="T238" s="209"/>
      <c r="AT238" s="203" t="s">
        <v>272</v>
      </c>
      <c r="AU238" s="203" t="s">
        <v>85</v>
      </c>
      <c r="AV238" s="13" t="s">
        <v>85</v>
      </c>
      <c r="AW238" s="13" t="s">
        <v>41</v>
      </c>
      <c r="AX238" s="13" t="s">
        <v>77</v>
      </c>
      <c r="AY238" s="203" t="s">
        <v>264</v>
      </c>
    </row>
    <row r="239" spans="2:65" s="12" customFormat="1">
      <c r="B239" s="194"/>
      <c r="D239" s="195" t="s">
        <v>272</v>
      </c>
      <c r="E239" s="196" t="s">
        <v>5</v>
      </c>
      <c r="F239" s="197" t="s">
        <v>2724</v>
      </c>
      <c r="H239" s="196" t="s">
        <v>5</v>
      </c>
      <c r="I239" s="198"/>
      <c r="L239" s="194"/>
      <c r="M239" s="199"/>
      <c r="N239" s="200"/>
      <c r="O239" s="200"/>
      <c r="P239" s="200"/>
      <c r="Q239" s="200"/>
      <c r="R239" s="200"/>
      <c r="S239" s="200"/>
      <c r="T239" s="201"/>
      <c r="AT239" s="196" t="s">
        <v>272</v>
      </c>
      <c r="AU239" s="196" t="s">
        <v>85</v>
      </c>
      <c r="AV239" s="12" t="s">
        <v>24</v>
      </c>
      <c r="AW239" s="12" t="s">
        <v>41</v>
      </c>
      <c r="AX239" s="12" t="s">
        <v>77</v>
      </c>
      <c r="AY239" s="196" t="s">
        <v>264</v>
      </c>
    </row>
    <row r="240" spans="2:65" s="13" customFormat="1">
      <c r="B240" s="202"/>
      <c r="D240" s="195" t="s">
        <v>272</v>
      </c>
      <c r="E240" s="203" t="s">
        <v>5</v>
      </c>
      <c r="F240" s="204" t="s">
        <v>2739</v>
      </c>
      <c r="H240" s="205">
        <v>75.873000000000005</v>
      </c>
      <c r="I240" s="206"/>
      <c r="L240" s="202"/>
      <c r="M240" s="207"/>
      <c r="N240" s="208"/>
      <c r="O240" s="208"/>
      <c r="P240" s="208"/>
      <c r="Q240" s="208"/>
      <c r="R240" s="208"/>
      <c r="S240" s="208"/>
      <c r="T240" s="209"/>
      <c r="AT240" s="203" t="s">
        <v>272</v>
      </c>
      <c r="AU240" s="203" t="s">
        <v>85</v>
      </c>
      <c r="AV240" s="13" t="s">
        <v>85</v>
      </c>
      <c r="AW240" s="13" t="s">
        <v>41</v>
      </c>
      <c r="AX240" s="13" t="s">
        <v>77</v>
      </c>
      <c r="AY240" s="203" t="s">
        <v>264</v>
      </c>
    </row>
    <row r="241" spans="2:65" s="14" customFormat="1">
      <c r="B241" s="210"/>
      <c r="D241" s="195" t="s">
        <v>272</v>
      </c>
      <c r="E241" s="211" t="s">
        <v>5</v>
      </c>
      <c r="F241" s="212" t="s">
        <v>290</v>
      </c>
      <c r="H241" s="213">
        <v>736.99</v>
      </c>
      <c r="I241" s="214"/>
      <c r="L241" s="210"/>
      <c r="M241" s="215"/>
      <c r="N241" s="216"/>
      <c r="O241" s="216"/>
      <c r="P241" s="216"/>
      <c r="Q241" s="216"/>
      <c r="R241" s="216"/>
      <c r="S241" s="216"/>
      <c r="T241" s="217"/>
      <c r="AT241" s="211" t="s">
        <v>272</v>
      </c>
      <c r="AU241" s="211" t="s">
        <v>85</v>
      </c>
      <c r="AV241" s="14" t="s">
        <v>270</v>
      </c>
      <c r="AW241" s="14" t="s">
        <v>41</v>
      </c>
      <c r="AX241" s="14" t="s">
        <v>24</v>
      </c>
      <c r="AY241" s="211" t="s">
        <v>264</v>
      </c>
    </row>
    <row r="242" spans="2:65" s="1" customFormat="1" ht="16.5" customHeight="1">
      <c r="B242" s="181"/>
      <c r="C242" s="182" t="s">
        <v>623</v>
      </c>
      <c r="D242" s="182" t="s">
        <v>266</v>
      </c>
      <c r="E242" s="183" t="s">
        <v>1718</v>
      </c>
      <c r="F242" s="184" t="s">
        <v>1719</v>
      </c>
      <c r="G242" s="185" t="s">
        <v>269</v>
      </c>
      <c r="H242" s="186">
        <v>1188.4960000000001</v>
      </c>
      <c r="I242" s="187"/>
      <c r="J242" s="188">
        <f>ROUND(I242*H242,2)</f>
        <v>0</v>
      </c>
      <c r="K242" s="184" t="s">
        <v>278</v>
      </c>
      <c r="L242" s="42"/>
      <c r="M242" s="189" t="s">
        <v>5</v>
      </c>
      <c r="N242" s="190" t="s">
        <v>48</v>
      </c>
      <c r="O242" s="43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AR242" s="25" t="s">
        <v>270</v>
      </c>
      <c r="AT242" s="25" t="s">
        <v>266</v>
      </c>
      <c r="AU242" s="25" t="s">
        <v>85</v>
      </c>
      <c r="AY242" s="25" t="s">
        <v>264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5" t="s">
        <v>24</v>
      </c>
      <c r="BK242" s="193">
        <f>ROUND(I242*H242,2)</f>
        <v>0</v>
      </c>
      <c r="BL242" s="25" t="s">
        <v>270</v>
      </c>
      <c r="BM242" s="25" t="s">
        <v>2750</v>
      </c>
    </row>
    <row r="243" spans="2:65" s="13" customFormat="1">
      <c r="B243" s="202"/>
      <c r="D243" s="195" t="s">
        <v>272</v>
      </c>
      <c r="E243" s="203" t="s">
        <v>5</v>
      </c>
      <c r="F243" s="204" t="s">
        <v>2751</v>
      </c>
      <c r="H243" s="205">
        <v>736.99</v>
      </c>
      <c r="I243" s="206"/>
      <c r="L243" s="202"/>
      <c r="M243" s="207"/>
      <c r="N243" s="208"/>
      <c r="O243" s="208"/>
      <c r="P243" s="208"/>
      <c r="Q243" s="208"/>
      <c r="R243" s="208"/>
      <c r="S243" s="208"/>
      <c r="T243" s="209"/>
      <c r="AT243" s="203" t="s">
        <v>272</v>
      </c>
      <c r="AU243" s="203" t="s">
        <v>85</v>
      </c>
      <c r="AV243" s="13" t="s">
        <v>85</v>
      </c>
      <c r="AW243" s="13" t="s">
        <v>41</v>
      </c>
      <c r="AX243" s="13" t="s">
        <v>77</v>
      </c>
      <c r="AY243" s="203" t="s">
        <v>264</v>
      </c>
    </row>
    <row r="244" spans="2:65" s="13" customFormat="1">
      <c r="B244" s="202"/>
      <c r="D244" s="195" t="s">
        <v>272</v>
      </c>
      <c r="E244" s="203" t="s">
        <v>5</v>
      </c>
      <c r="F244" s="204" t="s">
        <v>2752</v>
      </c>
      <c r="H244" s="205">
        <v>451.50599999999997</v>
      </c>
      <c r="I244" s="206"/>
      <c r="L244" s="202"/>
      <c r="M244" s="207"/>
      <c r="N244" s="208"/>
      <c r="O244" s="208"/>
      <c r="P244" s="208"/>
      <c r="Q244" s="208"/>
      <c r="R244" s="208"/>
      <c r="S244" s="208"/>
      <c r="T244" s="209"/>
      <c r="AT244" s="203" t="s">
        <v>272</v>
      </c>
      <c r="AU244" s="203" t="s">
        <v>85</v>
      </c>
      <c r="AV244" s="13" t="s">
        <v>85</v>
      </c>
      <c r="AW244" s="13" t="s">
        <v>41</v>
      </c>
      <c r="AX244" s="13" t="s">
        <v>77</v>
      </c>
      <c r="AY244" s="203" t="s">
        <v>264</v>
      </c>
    </row>
    <row r="245" spans="2:65" s="14" customFormat="1">
      <c r="B245" s="210"/>
      <c r="D245" s="195" t="s">
        <v>272</v>
      </c>
      <c r="E245" s="211" t="s">
        <v>5</v>
      </c>
      <c r="F245" s="212" t="s">
        <v>290</v>
      </c>
      <c r="H245" s="213">
        <v>1188.4960000000001</v>
      </c>
      <c r="I245" s="214"/>
      <c r="L245" s="210"/>
      <c r="M245" s="215"/>
      <c r="N245" s="216"/>
      <c r="O245" s="216"/>
      <c r="P245" s="216"/>
      <c r="Q245" s="216"/>
      <c r="R245" s="216"/>
      <c r="S245" s="216"/>
      <c r="T245" s="217"/>
      <c r="AT245" s="211" t="s">
        <v>272</v>
      </c>
      <c r="AU245" s="211" t="s">
        <v>85</v>
      </c>
      <c r="AV245" s="14" t="s">
        <v>270</v>
      </c>
      <c r="AW245" s="14" t="s">
        <v>41</v>
      </c>
      <c r="AX245" s="14" t="s">
        <v>24</v>
      </c>
      <c r="AY245" s="211" t="s">
        <v>264</v>
      </c>
    </row>
    <row r="246" spans="2:65" s="1" customFormat="1" ht="16.5" customHeight="1">
      <c r="B246" s="181"/>
      <c r="C246" s="182" t="s">
        <v>627</v>
      </c>
      <c r="D246" s="182" t="s">
        <v>266</v>
      </c>
      <c r="E246" s="183" t="s">
        <v>2573</v>
      </c>
      <c r="F246" s="184" t="s">
        <v>2574</v>
      </c>
      <c r="G246" s="185" t="s">
        <v>317</v>
      </c>
      <c r="H246" s="186">
        <v>722.41</v>
      </c>
      <c r="I246" s="187"/>
      <c r="J246" s="188">
        <f>ROUND(I246*H246,2)</f>
        <v>0</v>
      </c>
      <c r="K246" s="184" t="s">
        <v>278</v>
      </c>
      <c r="L246" s="42"/>
      <c r="M246" s="189" t="s">
        <v>5</v>
      </c>
      <c r="N246" s="190" t="s">
        <v>48</v>
      </c>
      <c r="O246" s="43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AR246" s="25" t="s">
        <v>270</v>
      </c>
      <c r="AT246" s="25" t="s">
        <v>266</v>
      </c>
      <c r="AU246" s="25" t="s">
        <v>85</v>
      </c>
      <c r="AY246" s="25" t="s">
        <v>264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25" t="s">
        <v>24</v>
      </c>
      <c r="BK246" s="193">
        <f>ROUND(I246*H246,2)</f>
        <v>0</v>
      </c>
      <c r="BL246" s="25" t="s">
        <v>270</v>
      </c>
      <c r="BM246" s="25" t="s">
        <v>2753</v>
      </c>
    </row>
    <row r="247" spans="2:65" s="12" customFormat="1">
      <c r="B247" s="194"/>
      <c r="D247" s="195" t="s">
        <v>272</v>
      </c>
      <c r="E247" s="196" t="s">
        <v>5</v>
      </c>
      <c r="F247" s="197" t="s">
        <v>2576</v>
      </c>
      <c r="H247" s="196" t="s">
        <v>5</v>
      </c>
      <c r="I247" s="198"/>
      <c r="L247" s="194"/>
      <c r="M247" s="199"/>
      <c r="N247" s="200"/>
      <c r="O247" s="200"/>
      <c r="P247" s="200"/>
      <c r="Q247" s="200"/>
      <c r="R247" s="200"/>
      <c r="S247" s="200"/>
      <c r="T247" s="201"/>
      <c r="AT247" s="196" t="s">
        <v>272</v>
      </c>
      <c r="AU247" s="196" t="s">
        <v>85</v>
      </c>
      <c r="AV247" s="12" t="s">
        <v>24</v>
      </c>
      <c r="AW247" s="12" t="s">
        <v>41</v>
      </c>
      <c r="AX247" s="12" t="s">
        <v>77</v>
      </c>
      <c r="AY247" s="196" t="s">
        <v>264</v>
      </c>
    </row>
    <row r="248" spans="2:65" s="13" customFormat="1">
      <c r="B248" s="202"/>
      <c r="D248" s="195" t="s">
        <v>272</v>
      </c>
      <c r="E248" s="203" t="s">
        <v>5</v>
      </c>
      <c r="F248" s="204" t="s">
        <v>2754</v>
      </c>
      <c r="H248" s="205">
        <v>722.41</v>
      </c>
      <c r="I248" s="206"/>
      <c r="L248" s="202"/>
      <c r="M248" s="207"/>
      <c r="N248" s="208"/>
      <c r="O248" s="208"/>
      <c r="P248" s="208"/>
      <c r="Q248" s="208"/>
      <c r="R248" s="208"/>
      <c r="S248" s="208"/>
      <c r="T248" s="209"/>
      <c r="AT248" s="203" t="s">
        <v>272</v>
      </c>
      <c r="AU248" s="203" t="s">
        <v>85</v>
      </c>
      <c r="AV248" s="13" t="s">
        <v>85</v>
      </c>
      <c r="AW248" s="13" t="s">
        <v>41</v>
      </c>
      <c r="AX248" s="13" t="s">
        <v>24</v>
      </c>
      <c r="AY248" s="203" t="s">
        <v>264</v>
      </c>
    </row>
    <row r="249" spans="2:65" s="1" customFormat="1" ht="25.5" customHeight="1">
      <c r="B249" s="181"/>
      <c r="C249" s="182" t="s">
        <v>632</v>
      </c>
      <c r="D249" s="182" t="s">
        <v>266</v>
      </c>
      <c r="E249" s="183" t="s">
        <v>1724</v>
      </c>
      <c r="F249" s="184" t="s">
        <v>1725</v>
      </c>
      <c r="G249" s="185" t="s">
        <v>269</v>
      </c>
      <c r="H249" s="186">
        <v>736.99</v>
      </c>
      <c r="I249" s="187"/>
      <c r="J249" s="188">
        <f>ROUND(I249*H249,2)</f>
        <v>0</v>
      </c>
      <c r="K249" s="184" t="s">
        <v>278</v>
      </c>
      <c r="L249" s="42"/>
      <c r="M249" s="189" t="s">
        <v>5</v>
      </c>
      <c r="N249" s="190" t="s">
        <v>48</v>
      </c>
      <c r="O249" s="43"/>
      <c r="P249" s="191">
        <f>O249*H249</f>
        <v>0</v>
      </c>
      <c r="Q249" s="191">
        <v>0</v>
      </c>
      <c r="R249" s="191">
        <f>Q249*H249</f>
        <v>0</v>
      </c>
      <c r="S249" s="191">
        <v>0</v>
      </c>
      <c r="T249" s="192">
        <f>S249*H249</f>
        <v>0</v>
      </c>
      <c r="AR249" s="25" t="s">
        <v>270</v>
      </c>
      <c r="AT249" s="25" t="s">
        <v>266</v>
      </c>
      <c r="AU249" s="25" t="s">
        <v>85</v>
      </c>
      <c r="AY249" s="25" t="s">
        <v>264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25" t="s">
        <v>24</v>
      </c>
      <c r="BK249" s="193">
        <f>ROUND(I249*H249,2)</f>
        <v>0</v>
      </c>
      <c r="BL249" s="25" t="s">
        <v>270</v>
      </c>
      <c r="BM249" s="25" t="s">
        <v>2755</v>
      </c>
    </row>
    <row r="250" spans="2:65" s="12" customFormat="1">
      <c r="B250" s="194"/>
      <c r="D250" s="195" t="s">
        <v>272</v>
      </c>
      <c r="E250" s="196" t="s">
        <v>5</v>
      </c>
      <c r="F250" s="197" t="s">
        <v>2756</v>
      </c>
      <c r="H250" s="196" t="s">
        <v>5</v>
      </c>
      <c r="I250" s="198"/>
      <c r="L250" s="194"/>
      <c r="M250" s="199"/>
      <c r="N250" s="200"/>
      <c r="O250" s="200"/>
      <c r="P250" s="200"/>
      <c r="Q250" s="200"/>
      <c r="R250" s="200"/>
      <c r="S250" s="200"/>
      <c r="T250" s="201"/>
      <c r="AT250" s="196" t="s">
        <v>272</v>
      </c>
      <c r="AU250" s="196" t="s">
        <v>85</v>
      </c>
      <c r="AV250" s="12" t="s">
        <v>24</v>
      </c>
      <c r="AW250" s="12" t="s">
        <v>41</v>
      </c>
      <c r="AX250" s="12" t="s">
        <v>77</v>
      </c>
      <c r="AY250" s="196" t="s">
        <v>264</v>
      </c>
    </row>
    <row r="251" spans="2:65" s="12" customFormat="1">
      <c r="B251" s="194"/>
      <c r="D251" s="195" t="s">
        <v>272</v>
      </c>
      <c r="E251" s="196" t="s">
        <v>5</v>
      </c>
      <c r="F251" s="197" t="s">
        <v>2687</v>
      </c>
      <c r="H251" s="196" t="s">
        <v>5</v>
      </c>
      <c r="I251" s="198"/>
      <c r="L251" s="194"/>
      <c r="M251" s="199"/>
      <c r="N251" s="200"/>
      <c r="O251" s="200"/>
      <c r="P251" s="200"/>
      <c r="Q251" s="200"/>
      <c r="R251" s="200"/>
      <c r="S251" s="200"/>
      <c r="T251" s="201"/>
      <c r="AT251" s="196" t="s">
        <v>272</v>
      </c>
      <c r="AU251" s="196" t="s">
        <v>85</v>
      </c>
      <c r="AV251" s="12" t="s">
        <v>24</v>
      </c>
      <c r="AW251" s="12" t="s">
        <v>41</v>
      </c>
      <c r="AX251" s="12" t="s">
        <v>77</v>
      </c>
      <c r="AY251" s="196" t="s">
        <v>264</v>
      </c>
    </row>
    <row r="252" spans="2:65" s="13" customFormat="1">
      <c r="B252" s="202"/>
      <c r="D252" s="195" t="s">
        <v>272</v>
      </c>
      <c r="E252" s="203" t="s">
        <v>5</v>
      </c>
      <c r="F252" s="204" t="s">
        <v>2742</v>
      </c>
      <c r="H252" s="205">
        <v>1079.3109999999999</v>
      </c>
      <c r="I252" s="206"/>
      <c r="L252" s="202"/>
      <c r="M252" s="207"/>
      <c r="N252" s="208"/>
      <c r="O252" s="208"/>
      <c r="P252" s="208"/>
      <c r="Q252" s="208"/>
      <c r="R252" s="208"/>
      <c r="S252" s="208"/>
      <c r="T252" s="209"/>
      <c r="AT252" s="203" t="s">
        <v>272</v>
      </c>
      <c r="AU252" s="203" t="s">
        <v>85</v>
      </c>
      <c r="AV252" s="13" t="s">
        <v>85</v>
      </c>
      <c r="AW252" s="13" t="s">
        <v>41</v>
      </c>
      <c r="AX252" s="13" t="s">
        <v>77</v>
      </c>
      <c r="AY252" s="203" t="s">
        <v>264</v>
      </c>
    </row>
    <row r="253" spans="2:65" s="13" customFormat="1">
      <c r="B253" s="202"/>
      <c r="D253" s="195" t="s">
        <v>272</v>
      </c>
      <c r="E253" s="203" t="s">
        <v>5</v>
      </c>
      <c r="F253" s="204" t="s">
        <v>2757</v>
      </c>
      <c r="H253" s="205">
        <v>-365.09</v>
      </c>
      <c r="I253" s="206"/>
      <c r="L253" s="202"/>
      <c r="M253" s="207"/>
      <c r="N253" s="208"/>
      <c r="O253" s="208"/>
      <c r="P253" s="208"/>
      <c r="Q253" s="208"/>
      <c r="R253" s="208"/>
      <c r="S253" s="208"/>
      <c r="T253" s="209"/>
      <c r="AT253" s="203" t="s">
        <v>272</v>
      </c>
      <c r="AU253" s="203" t="s">
        <v>85</v>
      </c>
      <c r="AV253" s="13" t="s">
        <v>85</v>
      </c>
      <c r="AW253" s="13" t="s">
        <v>41</v>
      </c>
      <c r="AX253" s="13" t="s">
        <v>77</v>
      </c>
      <c r="AY253" s="203" t="s">
        <v>264</v>
      </c>
    </row>
    <row r="254" spans="2:65" s="13" customFormat="1">
      <c r="B254" s="202"/>
      <c r="D254" s="195" t="s">
        <v>272</v>
      </c>
      <c r="E254" s="203" t="s">
        <v>5</v>
      </c>
      <c r="F254" s="204" t="s">
        <v>2758</v>
      </c>
      <c r="H254" s="205">
        <v>-53.103999999999999</v>
      </c>
      <c r="I254" s="206"/>
      <c r="L254" s="202"/>
      <c r="M254" s="207"/>
      <c r="N254" s="208"/>
      <c r="O254" s="208"/>
      <c r="P254" s="208"/>
      <c r="Q254" s="208"/>
      <c r="R254" s="208"/>
      <c r="S254" s="208"/>
      <c r="T254" s="209"/>
      <c r="AT254" s="203" t="s">
        <v>272</v>
      </c>
      <c r="AU254" s="203" t="s">
        <v>85</v>
      </c>
      <c r="AV254" s="13" t="s">
        <v>85</v>
      </c>
      <c r="AW254" s="13" t="s">
        <v>41</v>
      </c>
      <c r="AX254" s="13" t="s">
        <v>77</v>
      </c>
      <c r="AY254" s="203" t="s">
        <v>264</v>
      </c>
    </row>
    <row r="255" spans="2:65" s="15" customFormat="1">
      <c r="B255" s="236"/>
      <c r="D255" s="195" t="s">
        <v>272</v>
      </c>
      <c r="E255" s="237" t="s">
        <v>5</v>
      </c>
      <c r="F255" s="238" t="s">
        <v>423</v>
      </c>
      <c r="H255" s="239">
        <v>661.11699999999996</v>
      </c>
      <c r="I255" s="240"/>
      <c r="L255" s="236"/>
      <c r="M255" s="241"/>
      <c r="N255" s="242"/>
      <c r="O255" s="242"/>
      <c r="P255" s="242"/>
      <c r="Q255" s="242"/>
      <c r="R255" s="242"/>
      <c r="S255" s="242"/>
      <c r="T255" s="243"/>
      <c r="AT255" s="237" t="s">
        <v>272</v>
      </c>
      <c r="AU255" s="237" t="s">
        <v>85</v>
      </c>
      <c r="AV255" s="15" t="s">
        <v>93</v>
      </c>
      <c r="AW255" s="15" t="s">
        <v>41</v>
      </c>
      <c r="AX255" s="15" t="s">
        <v>77</v>
      </c>
      <c r="AY255" s="237" t="s">
        <v>264</v>
      </c>
    </row>
    <row r="256" spans="2:65" s="12" customFormat="1">
      <c r="B256" s="194"/>
      <c r="D256" s="195" t="s">
        <v>272</v>
      </c>
      <c r="E256" s="196" t="s">
        <v>5</v>
      </c>
      <c r="F256" s="197" t="s">
        <v>2724</v>
      </c>
      <c r="H256" s="196" t="s">
        <v>5</v>
      </c>
      <c r="I256" s="198"/>
      <c r="L256" s="194"/>
      <c r="M256" s="199"/>
      <c r="N256" s="200"/>
      <c r="O256" s="200"/>
      <c r="P256" s="200"/>
      <c r="Q256" s="200"/>
      <c r="R256" s="200"/>
      <c r="S256" s="200"/>
      <c r="T256" s="201"/>
      <c r="AT256" s="196" t="s">
        <v>272</v>
      </c>
      <c r="AU256" s="196" t="s">
        <v>85</v>
      </c>
      <c r="AV256" s="12" t="s">
        <v>24</v>
      </c>
      <c r="AW256" s="12" t="s">
        <v>41</v>
      </c>
      <c r="AX256" s="12" t="s">
        <v>77</v>
      </c>
      <c r="AY256" s="196" t="s">
        <v>264</v>
      </c>
    </row>
    <row r="257" spans="2:65" s="13" customFormat="1">
      <c r="B257" s="202"/>
      <c r="D257" s="195" t="s">
        <v>272</v>
      </c>
      <c r="E257" s="203" t="s">
        <v>5</v>
      </c>
      <c r="F257" s="204" t="s">
        <v>2744</v>
      </c>
      <c r="H257" s="205">
        <v>109.185</v>
      </c>
      <c r="I257" s="206"/>
      <c r="L257" s="202"/>
      <c r="M257" s="207"/>
      <c r="N257" s="208"/>
      <c r="O257" s="208"/>
      <c r="P257" s="208"/>
      <c r="Q257" s="208"/>
      <c r="R257" s="208"/>
      <c r="S257" s="208"/>
      <c r="T257" s="209"/>
      <c r="AT257" s="203" t="s">
        <v>272</v>
      </c>
      <c r="AU257" s="203" t="s">
        <v>85</v>
      </c>
      <c r="AV257" s="13" t="s">
        <v>85</v>
      </c>
      <c r="AW257" s="13" t="s">
        <v>41</v>
      </c>
      <c r="AX257" s="13" t="s">
        <v>77</v>
      </c>
      <c r="AY257" s="203" t="s">
        <v>264</v>
      </c>
    </row>
    <row r="258" spans="2:65" s="13" customFormat="1">
      <c r="B258" s="202"/>
      <c r="D258" s="195" t="s">
        <v>272</v>
      </c>
      <c r="E258" s="203" t="s">
        <v>5</v>
      </c>
      <c r="F258" s="204" t="s">
        <v>2759</v>
      </c>
      <c r="H258" s="205">
        <v>-31.23</v>
      </c>
      <c r="I258" s="206"/>
      <c r="L258" s="202"/>
      <c r="M258" s="207"/>
      <c r="N258" s="208"/>
      <c r="O258" s="208"/>
      <c r="P258" s="208"/>
      <c r="Q258" s="208"/>
      <c r="R258" s="208"/>
      <c r="S258" s="208"/>
      <c r="T258" s="209"/>
      <c r="AT258" s="203" t="s">
        <v>272</v>
      </c>
      <c r="AU258" s="203" t="s">
        <v>85</v>
      </c>
      <c r="AV258" s="13" t="s">
        <v>85</v>
      </c>
      <c r="AW258" s="13" t="s">
        <v>41</v>
      </c>
      <c r="AX258" s="13" t="s">
        <v>77</v>
      </c>
      <c r="AY258" s="203" t="s">
        <v>264</v>
      </c>
    </row>
    <row r="259" spans="2:65" s="13" customFormat="1">
      <c r="B259" s="202"/>
      <c r="D259" s="195" t="s">
        <v>272</v>
      </c>
      <c r="E259" s="203" t="s">
        <v>5</v>
      </c>
      <c r="F259" s="204" t="s">
        <v>2760</v>
      </c>
      <c r="H259" s="205">
        <v>-2.0819999999999999</v>
      </c>
      <c r="I259" s="206"/>
      <c r="L259" s="202"/>
      <c r="M259" s="207"/>
      <c r="N259" s="208"/>
      <c r="O259" s="208"/>
      <c r="P259" s="208"/>
      <c r="Q259" s="208"/>
      <c r="R259" s="208"/>
      <c r="S259" s="208"/>
      <c r="T259" s="209"/>
      <c r="AT259" s="203" t="s">
        <v>272</v>
      </c>
      <c r="AU259" s="203" t="s">
        <v>85</v>
      </c>
      <c r="AV259" s="13" t="s">
        <v>85</v>
      </c>
      <c r="AW259" s="13" t="s">
        <v>41</v>
      </c>
      <c r="AX259" s="13" t="s">
        <v>77</v>
      </c>
      <c r="AY259" s="203" t="s">
        <v>264</v>
      </c>
    </row>
    <row r="260" spans="2:65" s="15" customFormat="1">
      <c r="B260" s="236"/>
      <c r="D260" s="195" t="s">
        <v>272</v>
      </c>
      <c r="E260" s="237" t="s">
        <v>5</v>
      </c>
      <c r="F260" s="238" t="s">
        <v>423</v>
      </c>
      <c r="H260" s="239">
        <v>75.873000000000005</v>
      </c>
      <c r="I260" s="240"/>
      <c r="L260" s="236"/>
      <c r="M260" s="241"/>
      <c r="N260" s="242"/>
      <c r="O260" s="242"/>
      <c r="P260" s="242"/>
      <c r="Q260" s="242"/>
      <c r="R260" s="242"/>
      <c r="S260" s="242"/>
      <c r="T260" s="243"/>
      <c r="AT260" s="237" t="s">
        <v>272</v>
      </c>
      <c r="AU260" s="237" t="s">
        <v>85</v>
      </c>
      <c r="AV260" s="15" t="s">
        <v>93</v>
      </c>
      <c r="AW260" s="15" t="s">
        <v>41</v>
      </c>
      <c r="AX260" s="15" t="s">
        <v>77</v>
      </c>
      <c r="AY260" s="237" t="s">
        <v>264</v>
      </c>
    </row>
    <row r="261" spans="2:65" s="14" customFormat="1">
      <c r="B261" s="210"/>
      <c r="D261" s="195" t="s">
        <v>272</v>
      </c>
      <c r="E261" s="211" t="s">
        <v>5</v>
      </c>
      <c r="F261" s="212" t="s">
        <v>290</v>
      </c>
      <c r="H261" s="213">
        <v>736.99</v>
      </c>
      <c r="I261" s="214"/>
      <c r="L261" s="210"/>
      <c r="M261" s="215"/>
      <c r="N261" s="216"/>
      <c r="O261" s="216"/>
      <c r="P261" s="216"/>
      <c r="Q261" s="216"/>
      <c r="R261" s="216"/>
      <c r="S261" s="216"/>
      <c r="T261" s="217"/>
      <c r="AT261" s="211" t="s">
        <v>272</v>
      </c>
      <c r="AU261" s="211" t="s">
        <v>85</v>
      </c>
      <c r="AV261" s="14" t="s">
        <v>270</v>
      </c>
      <c r="AW261" s="14" t="s">
        <v>41</v>
      </c>
      <c r="AX261" s="14" t="s">
        <v>24</v>
      </c>
      <c r="AY261" s="211" t="s">
        <v>264</v>
      </c>
    </row>
    <row r="262" spans="2:65" s="1" customFormat="1" ht="38.25" customHeight="1">
      <c r="B262" s="181"/>
      <c r="C262" s="182" t="s">
        <v>636</v>
      </c>
      <c r="D262" s="182" t="s">
        <v>266</v>
      </c>
      <c r="E262" s="183" t="s">
        <v>2138</v>
      </c>
      <c r="F262" s="184" t="s">
        <v>2139</v>
      </c>
      <c r="G262" s="185" t="s">
        <v>269</v>
      </c>
      <c r="H262" s="186">
        <v>365.09</v>
      </c>
      <c r="I262" s="187"/>
      <c r="J262" s="188">
        <f>ROUND(I262*H262,2)</f>
        <v>0</v>
      </c>
      <c r="K262" s="184" t="s">
        <v>278</v>
      </c>
      <c r="L262" s="42"/>
      <c r="M262" s="189" t="s">
        <v>5</v>
      </c>
      <c r="N262" s="190" t="s">
        <v>48</v>
      </c>
      <c r="O262" s="43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AR262" s="25" t="s">
        <v>270</v>
      </c>
      <c r="AT262" s="25" t="s">
        <v>266</v>
      </c>
      <c r="AU262" s="25" t="s">
        <v>85</v>
      </c>
      <c r="AY262" s="25" t="s">
        <v>264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25" t="s">
        <v>24</v>
      </c>
      <c r="BK262" s="193">
        <f>ROUND(I262*H262,2)</f>
        <v>0</v>
      </c>
      <c r="BL262" s="25" t="s">
        <v>270</v>
      </c>
      <c r="BM262" s="25" t="s">
        <v>2761</v>
      </c>
    </row>
    <row r="263" spans="2:65" s="12" customFormat="1">
      <c r="B263" s="194"/>
      <c r="D263" s="195" t="s">
        <v>272</v>
      </c>
      <c r="E263" s="196" t="s">
        <v>5</v>
      </c>
      <c r="F263" s="197" t="s">
        <v>2762</v>
      </c>
      <c r="H263" s="196" t="s">
        <v>5</v>
      </c>
      <c r="I263" s="198"/>
      <c r="L263" s="194"/>
      <c r="M263" s="199"/>
      <c r="N263" s="200"/>
      <c r="O263" s="200"/>
      <c r="P263" s="200"/>
      <c r="Q263" s="200"/>
      <c r="R263" s="200"/>
      <c r="S263" s="200"/>
      <c r="T263" s="201"/>
      <c r="AT263" s="196" t="s">
        <v>272</v>
      </c>
      <c r="AU263" s="196" t="s">
        <v>85</v>
      </c>
      <c r="AV263" s="12" t="s">
        <v>24</v>
      </c>
      <c r="AW263" s="12" t="s">
        <v>41</v>
      </c>
      <c r="AX263" s="12" t="s">
        <v>77</v>
      </c>
      <c r="AY263" s="196" t="s">
        <v>264</v>
      </c>
    </row>
    <row r="264" spans="2:65" s="12" customFormat="1">
      <c r="B264" s="194"/>
      <c r="D264" s="195" t="s">
        <v>272</v>
      </c>
      <c r="E264" s="196" t="s">
        <v>5</v>
      </c>
      <c r="F264" s="197" t="s">
        <v>2763</v>
      </c>
      <c r="H264" s="196" t="s">
        <v>5</v>
      </c>
      <c r="I264" s="198"/>
      <c r="L264" s="194"/>
      <c r="M264" s="199"/>
      <c r="N264" s="200"/>
      <c r="O264" s="200"/>
      <c r="P264" s="200"/>
      <c r="Q264" s="200"/>
      <c r="R264" s="200"/>
      <c r="S264" s="200"/>
      <c r="T264" s="201"/>
      <c r="AT264" s="196" t="s">
        <v>272</v>
      </c>
      <c r="AU264" s="196" t="s">
        <v>85</v>
      </c>
      <c r="AV264" s="12" t="s">
        <v>24</v>
      </c>
      <c r="AW264" s="12" t="s">
        <v>41</v>
      </c>
      <c r="AX264" s="12" t="s">
        <v>77</v>
      </c>
      <c r="AY264" s="196" t="s">
        <v>264</v>
      </c>
    </row>
    <row r="265" spans="2:65" s="13" customFormat="1">
      <c r="B265" s="202"/>
      <c r="D265" s="195" t="s">
        <v>272</v>
      </c>
      <c r="E265" s="203" t="s">
        <v>5</v>
      </c>
      <c r="F265" s="204" t="s">
        <v>2764</v>
      </c>
      <c r="H265" s="205">
        <v>365.09</v>
      </c>
      <c r="I265" s="206"/>
      <c r="L265" s="202"/>
      <c r="M265" s="207"/>
      <c r="N265" s="208"/>
      <c r="O265" s="208"/>
      <c r="P265" s="208"/>
      <c r="Q265" s="208"/>
      <c r="R265" s="208"/>
      <c r="S265" s="208"/>
      <c r="T265" s="209"/>
      <c r="AT265" s="203" t="s">
        <v>272</v>
      </c>
      <c r="AU265" s="203" t="s">
        <v>85</v>
      </c>
      <c r="AV265" s="13" t="s">
        <v>85</v>
      </c>
      <c r="AW265" s="13" t="s">
        <v>41</v>
      </c>
      <c r="AX265" s="13" t="s">
        <v>24</v>
      </c>
      <c r="AY265" s="203" t="s">
        <v>264</v>
      </c>
    </row>
    <row r="266" spans="2:65" s="1" customFormat="1" ht="16.5" customHeight="1">
      <c r="B266" s="181"/>
      <c r="C266" s="218" t="s">
        <v>640</v>
      </c>
      <c r="D266" s="218" t="s">
        <v>345</v>
      </c>
      <c r="E266" s="219" t="s">
        <v>2765</v>
      </c>
      <c r="F266" s="220" t="s">
        <v>2766</v>
      </c>
      <c r="G266" s="221" t="s">
        <v>317</v>
      </c>
      <c r="H266" s="222">
        <v>730.18</v>
      </c>
      <c r="I266" s="223"/>
      <c r="J266" s="224">
        <f>ROUND(I266*H266,2)</f>
        <v>0</v>
      </c>
      <c r="K266" s="220" t="s">
        <v>278</v>
      </c>
      <c r="L266" s="225"/>
      <c r="M266" s="226" t="s">
        <v>5</v>
      </c>
      <c r="N266" s="227" t="s">
        <v>48</v>
      </c>
      <c r="O266" s="43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AR266" s="25" t="s">
        <v>322</v>
      </c>
      <c r="AT266" s="25" t="s">
        <v>345</v>
      </c>
      <c r="AU266" s="25" t="s">
        <v>85</v>
      </c>
      <c r="AY266" s="25" t="s">
        <v>264</v>
      </c>
      <c r="BE266" s="193">
        <f>IF(N266="základní",J266,0)</f>
        <v>0</v>
      </c>
      <c r="BF266" s="193">
        <f>IF(N266="snížená",J266,0)</f>
        <v>0</v>
      </c>
      <c r="BG266" s="193">
        <f>IF(N266="zákl. přenesená",J266,0)</f>
        <v>0</v>
      </c>
      <c r="BH266" s="193">
        <f>IF(N266="sníž. přenesená",J266,0)</f>
        <v>0</v>
      </c>
      <c r="BI266" s="193">
        <f>IF(N266="nulová",J266,0)</f>
        <v>0</v>
      </c>
      <c r="BJ266" s="25" t="s">
        <v>24</v>
      </c>
      <c r="BK266" s="193">
        <f>ROUND(I266*H266,2)</f>
        <v>0</v>
      </c>
      <c r="BL266" s="25" t="s">
        <v>270</v>
      </c>
      <c r="BM266" s="25" t="s">
        <v>2767</v>
      </c>
    </row>
    <row r="267" spans="2:65" s="13" customFormat="1">
      <c r="B267" s="202"/>
      <c r="D267" s="195" t="s">
        <v>272</v>
      </c>
      <c r="F267" s="204" t="s">
        <v>2768</v>
      </c>
      <c r="H267" s="205">
        <v>730.18</v>
      </c>
      <c r="I267" s="206"/>
      <c r="L267" s="202"/>
      <c r="M267" s="207"/>
      <c r="N267" s="208"/>
      <c r="O267" s="208"/>
      <c r="P267" s="208"/>
      <c r="Q267" s="208"/>
      <c r="R267" s="208"/>
      <c r="S267" s="208"/>
      <c r="T267" s="209"/>
      <c r="AT267" s="203" t="s">
        <v>272</v>
      </c>
      <c r="AU267" s="203" t="s">
        <v>85</v>
      </c>
      <c r="AV267" s="13" t="s">
        <v>85</v>
      </c>
      <c r="AW267" s="13" t="s">
        <v>6</v>
      </c>
      <c r="AX267" s="13" t="s">
        <v>24</v>
      </c>
      <c r="AY267" s="203" t="s">
        <v>264</v>
      </c>
    </row>
    <row r="268" spans="2:65" s="1" customFormat="1" ht="38.25" customHeight="1">
      <c r="B268" s="181"/>
      <c r="C268" s="182" t="s">
        <v>641</v>
      </c>
      <c r="D268" s="182" t="s">
        <v>266</v>
      </c>
      <c r="E268" s="183" t="s">
        <v>2138</v>
      </c>
      <c r="F268" s="184" t="s">
        <v>2139</v>
      </c>
      <c r="G268" s="185" t="s">
        <v>269</v>
      </c>
      <c r="H268" s="186">
        <v>31.23</v>
      </c>
      <c r="I268" s="187"/>
      <c r="J268" s="188">
        <f>ROUND(I268*H268,2)</f>
        <v>0</v>
      </c>
      <c r="K268" s="184" t="s">
        <v>278</v>
      </c>
      <c r="L268" s="42"/>
      <c r="M268" s="189" t="s">
        <v>5</v>
      </c>
      <c r="N268" s="190" t="s">
        <v>48</v>
      </c>
      <c r="O268" s="43"/>
      <c r="P268" s="191">
        <f>O268*H268</f>
        <v>0</v>
      </c>
      <c r="Q268" s="191">
        <v>0</v>
      </c>
      <c r="R268" s="191">
        <f>Q268*H268</f>
        <v>0</v>
      </c>
      <c r="S268" s="191">
        <v>0</v>
      </c>
      <c r="T268" s="192">
        <f>S268*H268</f>
        <v>0</v>
      </c>
      <c r="AR268" s="25" t="s">
        <v>270</v>
      </c>
      <c r="AT268" s="25" t="s">
        <v>266</v>
      </c>
      <c r="AU268" s="25" t="s">
        <v>85</v>
      </c>
      <c r="AY268" s="25" t="s">
        <v>264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25" t="s">
        <v>24</v>
      </c>
      <c r="BK268" s="193">
        <f>ROUND(I268*H268,2)</f>
        <v>0</v>
      </c>
      <c r="BL268" s="25" t="s">
        <v>270</v>
      </c>
      <c r="BM268" s="25" t="s">
        <v>2769</v>
      </c>
    </row>
    <row r="269" spans="2:65" s="12" customFormat="1">
      <c r="B269" s="194"/>
      <c r="D269" s="195" t="s">
        <v>272</v>
      </c>
      <c r="E269" s="196" t="s">
        <v>5</v>
      </c>
      <c r="F269" s="197" t="s">
        <v>2770</v>
      </c>
      <c r="H269" s="196" t="s">
        <v>5</v>
      </c>
      <c r="I269" s="198"/>
      <c r="L269" s="194"/>
      <c r="M269" s="199"/>
      <c r="N269" s="200"/>
      <c r="O269" s="200"/>
      <c r="P269" s="200"/>
      <c r="Q269" s="200"/>
      <c r="R269" s="200"/>
      <c r="S269" s="200"/>
      <c r="T269" s="201"/>
      <c r="AT269" s="196" t="s">
        <v>272</v>
      </c>
      <c r="AU269" s="196" t="s">
        <v>85</v>
      </c>
      <c r="AV269" s="12" t="s">
        <v>24</v>
      </c>
      <c r="AW269" s="12" t="s">
        <v>41</v>
      </c>
      <c r="AX269" s="12" t="s">
        <v>77</v>
      </c>
      <c r="AY269" s="196" t="s">
        <v>264</v>
      </c>
    </row>
    <row r="270" spans="2:65" s="12" customFormat="1">
      <c r="B270" s="194"/>
      <c r="D270" s="195" t="s">
        <v>272</v>
      </c>
      <c r="E270" s="196" t="s">
        <v>5</v>
      </c>
      <c r="F270" s="197" t="s">
        <v>2771</v>
      </c>
      <c r="H270" s="196" t="s">
        <v>5</v>
      </c>
      <c r="I270" s="198"/>
      <c r="L270" s="194"/>
      <c r="M270" s="199"/>
      <c r="N270" s="200"/>
      <c r="O270" s="200"/>
      <c r="P270" s="200"/>
      <c r="Q270" s="200"/>
      <c r="R270" s="200"/>
      <c r="S270" s="200"/>
      <c r="T270" s="201"/>
      <c r="AT270" s="196" t="s">
        <v>272</v>
      </c>
      <c r="AU270" s="196" t="s">
        <v>85</v>
      </c>
      <c r="AV270" s="12" t="s">
        <v>24</v>
      </c>
      <c r="AW270" s="12" t="s">
        <v>41</v>
      </c>
      <c r="AX270" s="12" t="s">
        <v>77</v>
      </c>
      <c r="AY270" s="196" t="s">
        <v>264</v>
      </c>
    </row>
    <row r="271" spans="2:65" s="13" customFormat="1">
      <c r="B271" s="202"/>
      <c r="D271" s="195" t="s">
        <v>272</v>
      </c>
      <c r="E271" s="203" t="s">
        <v>5</v>
      </c>
      <c r="F271" s="204" t="s">
        <v>2772</v>
      </c>
      <c r="H271" s="205">
        <v>31.23</v>
      </c>
      <c r="I271" s="206"/>
      <c r="L271" s="202"/>
      <c r="M271" s="207"/>
      <c r="N271" s="208"/>
      <c r="O271" s="208"/>
      <c r="P271" s="208"/>
      <c r="Q271" s="208"/>
      <c r="R271" s="208"/>
      <c r="S271" s="208"/>
      <c r="T271" s="209"/>
      <c r="AT271" s="203" t="s">
        <v>272</v>
      </c>
      <c r="AU271" s="203" t="s">
        <v>85</v>
      </c>
      <c r="AV271" s="13" t="s">
        <v>85</v>
      </c>
      <c r="AW271" s="13" t="s">
        <v>41</v>
      </c>
      <c r="AX271" s="13" t="s">
        <v>24</v>
      </c>
      <c r="AY271" s="203" t="s">
        <v>264</v>
      </c>
    </row>
    <row r="272" spans="2:65" s="1" customFormat="1" ht="16.5" customHeight="1">
      <c r="B272" s="181"/>
      <c r="C272" s="218" t="s">
        <v>645</v>
      </c>
      <c r="D272" s="218" t="s">
        <v>345</v>
      </c>
      <c r="E272" s="219" t="s">
        <v>2143</v>
      </c>
      <c r="F272" s="220" t="s">
        <v>2144</v>
      </c>
      <c r="G272" s="221" t="s">
        <v>317</v>
      </c>
      <c r="H272" s="222">
        <v>56.213999999999999</v>
      </c>
      <c r="I272" s="223"/>
      <c r="J272" s="224">
        <f>ROUND(I272*H272,2)</f>
        <v>0</v>
      </c>
      <c r="K272" s="220" t="s">
        <v>278</v>
      </c>
      <c r="L272" s="225"/>
      <c r="M272" s="226" t="s">
        <v>5</v>
      </c>
      <c r="N272" s="227" t="s">
        <v>48</v>
      </c>
      <c r="O272" s="43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AR272" s="25" t="s">
        <v>322</v>
      </c>
      <c r="AT272" s="25" t="s">
        <v>345</v>
      </c>
      <c r="AU272" s="25" t="s">
        <v>85</v>
      </c>
      <c r="AY272" s="25" t="s">
        <v>264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25" t="s">
        <v>24</v>
      </c>
      <c r="BK272" s="193">
        <f>ROUND(I272*H272,2)</f>
        <v>0</v>
      </c>
      <c r="BL272" s="25" t="s">
        <v>270</v>
      </c>
      <c r="BM272" s="25" t="s">
        <v>2773</v>
      </c>
    </row>
    <row r="273" spans="2:65" s="13" customFormat="1">
      <c r="B273" s="202"/>
      <c r="D273" s="195" t="s">
        <v>272</v>
      </c>
      <c r="F273" s="204" t="s">
        <v>2774</v>
      </c>
      <c r="H273" s="205">
        <v>56.213999999999999</v>
      </c>
      <c r="I273" s="206"/>
      <c r="L273" s="202"/>
      <c r="M273" s="207"/>
      <c r="N273" s="208"/>
      <c r="O273" s="208"/>
      <c r="P273" s="208"/>
      <c r="Q273" s="208"/>
      <c r="R273" s="208"/>
      <c r="S273" s="208"/>
      <c r="T273" s="209"/>
      <c r="AT273" s="203" t="s">
        <v>272</v>
      </c>
      <c r="AU273" s="203" t="s">
        <v>85</v>
      </c>
      <c r="AV273" s="13" t="s">
        <v>85</v>
      </c>
      <c r="AW273" s="13" t="s">
        <v>6</v>
      </c>
      <c r="AX273" s="13" t="s">
        <v>24</v>
      </c>
      <c r="AY273" s="203" t="s">
        <v>264</v>
      </c>
    </row>
    <row r="274" spans="2:65" s="1" customFormat="1" ht="25.5" customHeight="1">
      <c r="B274" s="181"/>
      <c r="C274" s="182" t="s">
        <v>647</v>
      </c>
      <c r="D274" s="182" t="s">
        <v>266</v>
      </c>
      <c r="E274" s="183" t="s">
        <v>2151</v>
      </c>
      <c r="F274" s="184" t="s">
        <v>2152</v>
      </c>
      <c r="G274" s="185" t="s">
        <v>293</v>
      </c>
      <c r="H274" s="186">
        <v>757.49</v>
      </c>
      <c r="I274" s="187"/>
      <c r="J274" s="188">
        <f>ROUND(I274*H274,2)</f>
        <v>0</v>
      </c>
      <c r="K274" s="184" t="s">
        <v>278</v>
      </c>
      <c r="L274" s="42"/>
      <c r="M274" s="189" t="s">
        <v>5</v>
      </c>
      <c r="N274" s="190" t="s">
        <v>48</v>
      </c>
      <c r="O274" s="43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AR274" s="25" t="s">
        <v>270</v>
      </c>
      <c r="AT274" s="25" t="s">
        <v>266</v>
      </c>
      <c r="AU274" s="25" t="s">
        <v>85</v>
      </c>
      <c r="AY274" s="25" t="s">
        <v>264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25" t="s">
        <v>24</v>
      </c>
      <c r="BK274" s="193">
        <f>ROUND(I274*H274,2)</f>
        <v>0</v>
      </c>
      <c r="BL274" s="25" t="s">
        <v>270</v>
      </c>
      <c r="BM274" s="25" t="s">
        <v>2775</v>
      </c>
    </row>
    <row r="275" spans="2:65" s="12" customFormat="1">
      <c r="B275" s="194"/>
      <c r="D275" s="195" t="s">
        <v>272</v>
      </c>
      <c r="E275" s="196" t="s">
        <v>5</v>
      </c>
      <c r="F275" s="197" t="s">
        <v>2343</v>
      </c>
      <c r="H275" s="196" t="s">
        <v>5</v>
      </c>
      <c r="I275" s="198"/>
      <c r="L275" s="194"/>
      <c r="M275" s="199"/>
      <c r="N275" s="200"/>
      <c r="O275" s="200"/>
      <c r="P275" s="200"/>
      <c r="Q275" s="200"/>
      <c r="R275" s="200"/>
      <c r="S275" s="200"/>
      <c r="T275" s="201"/>
      <c r="AT275" s="196" t="s">
        <v>272</v>
      </c>
      <c r="AU275" s="196" t="s">
        <v>85</v>
      </c>
      <c r="AV275" s="12" t="s">
        <v>24</v>
      </c>
      <c r="AW275" s="12" t="s">
        <v>41</v>
      </c>
      <c r="AX275" s="12" t="s">
        <v>77</v>
      </c>
      <c r="AY275" s="196" t="s">
        <v>264</v>
      </c>
    </row>
    <row r="276" spans="2:65" s="12" customFormat="1">
      <c r="B276" s="194"/>
      <c r="D276" s="195" t="s">
        <v>272</v>
      </c>
      <c r="E276" s="196" t="s">
        <v>5</v>
      </c>
      <c r="F276" s="197" t="s">
        <v>2687</v>
      </c>
      <c r="H276" s="196" t="s">
        <v>5</v>
      </c>
      <c r="I276" s="198"/>
      <c r="L276" s="194"/>
      <c r="M276" s="199"/>
      <c r="N276" s="200"/>
      <c r="O276" s="200"/>
      <c r="P276" s="200"/>
      <c r="Q276" s="200"/>
      <c r="R276" s="200"/>
      <c r="S276" s="200"/>
      <c r="T276" s="201"/>
      <c r="AT276" s="196" t="s">
        <v>272</v>
      </c>
      <c r="AU276" s="196" t="s">
        <v>85</v>
      </c>
      <c r="AV276" s="12" t="s">
        <v>24</v>
      </c>
      <c r="AW276" s="12" t="s">
        <v>41</v>
      </c>
      <c r="AX276" s="12" t="s">
        <v>77</v>
      </c>
      <c r="AY276" s="196" t="s">
        <v>264</v>
      </c>
    </row>
    <row r="277" spans="2:65" s="13" customFormat="1">
      <c r="B277" s="202"/>
      <c r="D277" s="195" t="s">
        <v>272</v>
      </c>
      <c r="E277" s="203" t="s">
        <v>5</v>
      </c>
      <c r="F277" s="204" t="s">
        <v>2776</v>
      </c>
      <c r="H277" s="205">
        <v>663.8</v>
      </c>
      <c r="I277" s="206"/>
      <c r="L277" s="202"/>
      <c r="M277" s="207"/>
      <c r="N277" s="208"/>
      <c r="O277" s="208"/>
      <c r="P277" s="208"/>
      <c r="Q277" s="208"/>
      <c r="R277" s="208"/>
      <c r="S277" s="208"/>
      <c r="T277" s="209"/>
      <c r="AT277" s="203" t="s">
        <v>272</v>
      </c>
      <c r="AU277" s="203" t="s">
        <v>85</v>
      </c>
      <c r="AV277" s="13" t="s">
        <v>85</v>
      </c>
      <c r="AW277" s="13" t="s">
        <v>41</v>
      </c>
      <c r="AX277" s="13" t="s">
        <v>77</v>
      </c>
      <c r="AY277" s="203" t="s">
        <v>264</v>
      </c>
    </row>
    <row r="278" spans="2:65" s="12" customFormat="1">
      <c r="B278" s="194"/>
      <c r="D278" s="195" t="s">
        <v>272</v>
      </c>
      <c r="E278" s="196" t="s">
        <v>5</v>
      </c>
      <c r="F278" s="197" t="s">
        <v>2724</v>
      </c>
      <c r="H278" s="196" t="s">
        <v>5</v>
      </c>
      <c r="I278" s="198"/>
      <c r="L278" s="194"/>
      <c r="M278" s="199"/>
      <c r="N278" s="200"/>
      <c r="O278" s="200"/>
      <c r="P278" s="200"/>
      <c r="Q278" s="200"/>
      <c r="R278" s="200"/>
      <c r="S278" s="200"/>
      <c r="T278" s="201"/>
      <c r="AT278" s="196" t="s">
        <v>272</v>
      </c>
      <c r="AU278" s="196" t="s">
        <v>85</v>
      </c>
      <c r="AV278" s="12" t="s">
        <v>24</v>
      </c>
      <c r="AW278" s="12" t="s">
        <v>41</v>
      </c>
      <c r="AX278" s="12" t="s">
        <v>77</v>
      </c>
      <c r="AY278" s="196" t="s">
        <v>264</v>
      </c>
    </row>
    <row r="279" spans="2:65" s="13" customFormat="1">
      <c r="B279" s="202"/>
      <c r="D279" s="195" t="s">
        <v>272</v>
      </c>
      <c r="E279" s="203" t="s">
        <v>5</v>
      </c>
      <c r="F279" s="204" t="s">
        <v>2777</v>
      </c>
      <c r="H279" s="205">
        <v>93.69</v>
      </c>
      <c r="I279" s="206"/>
      <c r="L279" s="202"/>
      <c r="M279" s="207"/>
      <c r="N279" s="208"/>
      <c r="O279" s="208"/>
      <c r="P279" s="208"/>
      <c r="Q279" s="208"/>
      <c r="R279" s="208"/>
      <c r="S279" s="208"/>
      <c r="T279" s="209"/>
      <c r="AT279" s="203" t="s">
        <v>272</v>
      </c>
      <c r="AU279" s="203" t="s">
        <v>85</v>
      </c>
      <c r="AV279" s="13" t="s">
        <v>85</v>
      </c>
      <c r="AW279" s="13" t="s">
        <v>41</v>
      </c>
      <c r="AX279" s="13" t="s">
        <v>77</v>
      </c>
      <c r="AY279" s="203" t="s">
        <v>264</v>
      </c>
    </row>
    <row r="280" spans="2:65" s="14" customFormat="1">
      <c r="B280" s="210"/>
      <c r="D280" s="195" t="s">
        <v>272</v>
      </c>
      <c r="E280" s="211" t="s">
        <v>5</v>
      </c>
      <c r="F280" s="212" t="s">
        <v>290</v>
      </c>
      <c r="H280" s="213">
        <v>757.49</v>
      </c>
      <c r="I280" s="214"/>
      <c r="L280" s="210"/>
      <c r="M280" s="215"/>
      <c r="N280" s="216"/>
      <c r="O280" s="216"/>
      <c r="P280" s="216"/>
      <c r="Q280" s="216"/>
      <c r="R280" s="216"/>
      <c r="S280" s="216"/>
      <c r="T280" s="217"/>
      <c r="AT280" s="211" t="s">
        <v>272</v>
      </c>
      <c r="AU280" s="211" t="s">
        <v>85</v>
      </c>
      <c r="AV280" s="14" t="s">
        <v>270</v>
      </c>
      <c r="AW280" s="14" t="s">
        <v>41</v>
      </c>
      <c r="AX280" s="14" t="s">
        <v>24</v>
      </c>
      <c r="AY280" s="211" t="s">
        <v>264</v>
      </c>
    </row>
    <row r="281" spans="2:65" s="11" customFormat="1" ht="29.85" customHeight="1">
      <c r="B281" s="168"/>
      <c r="D281" s="169" t="s">
        <v>76</v>
      </c>
      <c r="E281" s="179" t="s">
        <v>322</v>
      </c>
      <c r="F281" s="179" t="s">
        <v>338</v>
      </c>
      <c r="I281" s="171"/>
      <c r="J281" s="180">
        <f>BK281</f>
        <v>0</v>
      </c>
      <c r="L281" s="168"/>
      <c r="M281" s="173"/>
      <c r="N281" s="174"/>
      <c r="O281" s="174"/>
      <c r="P281" s="175">
        <f>SUM(P282:P390)</f>
        <v>0</v>
      </c>
      <c r="Q281" s="174"/>
      <c r="R281" s="175">
        <f>SUM(R282:R390)</f>
        <v>82.45203122400001</v>
      </c>
      <c r="S281" s="174"/>
      <c r="T281" s="176">
        <f>SUM(T282:T390)</f>
        <v>0</v>
      </c>
      <c r="AR281" s="169" t="s">
        <v>24</v>
      </c>
      <c r="AT281" s="177" t="s">
        <v>76</v>
      </c>
      <c r="AU281" s="177" t="s">
        <v>24</v>
      </c>
      <c r="AY281" s="169" t="s">
        <v>264</v>
      </c>
      <c r="BK281" s="178">
        <f>SUM(BK282:BK390)</f>
        <v>0</v>
      </c>
    </row>
    <row r="282" spans="2:65" s="1" customFormat="1" ht="25.5" customHeight="1">
      <c r="B282" s="181"/>
      <c r="C282" s="182" t="s">
        <v>651</v>
      </c>
      <c r="D282" s="182" t="s">
        <v>266</v>
      </c>
      <c r="E282" s="183" t="s">
        <v>2778</v>
      </c>
      <c r="F282" s="184" t="s">
        <v>2779</v>
      </c>
      <c r="G282" s="185" t="s">
        <v>341</v>
      </c>
      <c r="H282" s="186">
        <v>20</v>
      </c>
      <c r="I282" s="187"/>
      <c r="J282" s="188">
        <f>ROUND(I282*H282,2)</f>
        <v>0</v>
      </c>
      <c r="K282" s="184" t="s">
        <v>278</v>
      </c>
      <c r="L282" s="42"/>
      <c r="M282" s="189" t="s">
        <v>5</v>
      </c>
      <c r="N282" s="190" t="s">
        <v>48</v>
      </c>
      <c r="O282" s="43"/>
      <c r="P282" s="191">
        <f>O282*H282</f>
        <v>0</v>
      </c>
      <c r="Q282" s="191">
        <v>6.8640000000000007E-2</v>
      </c>
      <c r="R282" s="191">
        <f>Q282*H282</f>
        <v>1.3728000000000002</v>
      </c>
      <c r="S282" s="191">
        <v>0</v>
      </c>
      <c r="T282" s="192">
        <f>S282*H282</f>
        <v>0</v>
      </c>
      <c r="AR282" s="25" t="s">
        <v>270</v>
      </c>
      <c r="AT282" s="25" t="s">
        <v>266</v>
      </c>
      <c r="AU282" s="25" t="s">
        <v>85</v>
      </c>
      <c r="AY282" s="25" t="s">
        <v>264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5" t="s">
        <v>24</v>
      </c>
      <c r="BK282" s="193">
        <f>ROUND(I282*H282,2)</f>
        <v>0</v>
      </c>
      <c r="BL282" s="25" t="s">
        <v>270</v>
      </c>
      <c r="BM282" s="25" t="s">
        <v>2780</v>
      </c>
    </row>
    <row r="283" spans="2:65" s="12" customFormat="1">
      <c r="B283" s="194"/>
      <c r="D283" s="195" t="s">
        <v>272</v>
      </c>
      <c r="E283" s="196" t="s">
        <v>5</v>
      </c>
      <c r="F283" s="197" t="s">
        <v>2724</v>
      </c>
      <c r="H283" s="196" t="s">
        <v>5</v>
      </c>
      <c r="I283" s="198"/>
      <c r="L283" s="194"/>
      <c r="M283" s="199"/>
      <c r="N283" s="200"/>
      <c r="O283" s="200"/>
      <c r="P283" s="200"/>
      <c r="Q283" s="200"/>
      <c r="R283" s="200"/>
      <c r="S283" s="200"/>
      <c r="T283" s="201"/>
      <c r="AT283" s="196" t="s">
        <v>272</v>
      </c>
      <c r="AU283" s="196" t="s">
        <v>85</v>
      </c>
      <c r="AV283" s="12" t="s">
        <v>24</v>
      </c>
      <c r="AW283" s="12" t="s">
        <v>41</v>
      </c>
      <c r="AX283" s="12" t="s">
        <v>77</v>
      </c>
      <c r="AY283" s="196" t="s">
        <v>264</v>
      </c>
    </row>
    <row r="284" spans="2:65" s="13" customFormat="1">
      <c r="B284" s="202"/>
      <c r="D284" s="195" t="s">
        <v>272</v>
      </c>
      <c r="E284" s="203" t="s">
        <v>5</v>
      </c>
      <c r="F284" s="204" t="s">
        <v>400</v>
      </c>
      <c r="H284" s="205">
        <v>20</v>
      </c>
      <c r="I284" s="206"/>
      <c r="L284" s="202"/>
      <c r="M284" s="207"/>
      <c r="N284" s="208"/>
      <c r="O284" s="208"/>
      <c r="P284" s="208"/>
      <c r="Q284" s="208"/>
      <c r="R284" s="208"/>
      <c r="S284" s="208"/>
      <c r="T284" s="209"/>
      <c r="AT284" s="203" t="s">
        <v>272</v>
      </c>
      <c r="AU284" s="203" t="s">
        <v>85</v>
      </c>
      <c r="AV284" s="13" t="s">
        <v>85</v>
      </c>
      <c r="AW284" s="13" t="s">
        <v>41</v>
      </c>
      <c r="AX284" s="13" t="s">
        <v>24</v>
      </c>
      <c r="AY284" s="203" t="s">
        <v>264</v>
      </c>
    </row>
    <row r="285" spans="2:65" s="1" customFormat="1" ht="38.25" customHeight="1">
      <c r="B285" s="181"/>
      <c r="C285" s="182" t="s">
        <v>397</v>
      </c>
      <c r="D285" s="182" t="s">
        <v>266</v>
      </c>
      <c r="E285" s="183" t="s">
        <v>2781</v>
      </c>
      <c r="F285" s="184" t="s">
        <v>2782</v>
      </c>
      <c r="G285" s="185" t="s">
        <v>308</v>
      </c>
      <c r="H285" s="186">
        <v>28.2</v>
      </c>
      <c r="I285" s="187"/>
      <c r="J285" s="188">
        <f>ROUND(I285*H285,2)</f>
        <v>0</v>
      </c>
      <c r="K285" s="184" t="s">
        <v>278</v>
      </c>
      <c r="L285" s="42"/>
      <c r="M285" s="189" t="s">
        <v>5</v>
      </c>
      <c r="N285" s="190" t="s">
        <v>48</v>
      </c>
      <c r="O285" s="43"/>
      <c r="P285" s="191">
        <f>O285*H285</f>
        <v>0</v>
      </c>
      <c r="Q285" s="191">
        <v>0</v>
      </c>
      <c r="R285" s="191">
        <f>Q285*H285</f>
        <v>0</v>
      </c>
      <c r="S285" s="191">
        <v>0</v>
      </c>
      <c r="T285" s="192">
        <f>S285*H285</f>
        <v>0</v>
      </c>
      <c r="AR285" s="25" t="s">
        <v>270</v>
      </c>
      <c r="AT285" s="25" t="s">
        <v>266</v>
      </c>
      <c r="AU285" s="25" t="s">
        <v>85</v>
      </c>
      <c r="AY285" s="25" t="s">
        <v>264</v>
      </c>
      <c r="BE285" s="193">
        <f>IF(N285="základní",J285,0)</f>
        <v>0</v>
      </c>
      <c r="BF285" s="193">
        <f>IF(N285="snížená",J285,0)</f>
        <v>0</v>
      </c>
      <c r="BG285" s="193">
        <f>IF(N285="zákl. přenesená",J285,0)</f>
        <v>0</v>
      </c>
      <c r="BH285" s="193">
        <f>IF(N285="sníž. přenesená",J285,0)</f>
        <v>0</v>
      </c>
      <c r="BI285" s="193">
        <f>IF(N285="nulová",J285,0)</f>
        <v>0</v>
      </c>
      <c r="BJ285" s="25" t="s">
        <v>24</v>
      </c>
      <c r="BK285" s="193">
        <f>ROUND(I285*H285,2)</f>
        <v>0</v>
      </c>
      <c r="BL285" s="25" t="s">
        <v>270</v>
      </c>
      <c r="BM285" s="25" t="s">
        <v>2783</v>
      </c>
    </row>
    <row r="286" spans="2:65" s="1" customFormat="1" ht="27">
      <c r="B286" s="42"/>
      <c r="D286" s="195" t="s">
        <v>369</v>
      </c>
      <c r="F286" s="228" t="s">
        <v>2784</v>
      </c>
      <c r="I286" s="229"/>
      <c r="L286" s="42"/>
      <c r="M286" s="230"/>
      <c r="N286" s="43"/>
      <c r="O286" s="43"/>
      <c r="P286" s="43"/>
      <c r="Q286" s="43"/>
      <c r="R286" s="43"/>
      <c r="S286" s="43"/>
      <c r="T286" s="71"/>
      <c r="AT286" s="25" t="s">
        <v>369</v>
      </c>
      <c r="AU286" s="25" t="s">
        <v>85</v>
      </c>
    </row>
    <row r="287" spans="2:65" s="12" customFormat="1">
      <c r="B287" s="194"/>
      <c r="D287" s="195" t="s">
        <v>272</v>
      </c>
      <c r="E287" s="196" t="s">
        <v>5</v>
      </c>
      <c r="F287" s="197" t="s">
        <v>2785</v>
      </c>
      <c r="H287" s="196" t="s">
        <v>5</v>
      </c>
      <c r="I287" s="198"/>
      <c r="L287" s="194"/>
      <c r="M287" s="199"/>
      <c r="N287" s="200"/>
      <c r="O287" s="200"/>
      <c r="P287" s="200"/>
      <c r="Q287" s="200"/>
      <c r="R287" s="200"/>
      <c r="S287" s="200"/>
      <c r="T287" s="201"/>
      <c r="AT287" s="196" t="s">
        <v>272</v>
      </c>
      <c r="AU287" s="196" t="s">
        <v>85</v>
      </c>
      <c r="AV287" s="12" t="s">
        <v>24</v>
      </c>
      <c r="AW287" s="12" t="s">
        <v>41</v>
      </c>
      <c r="AX287" s="12" t="s">
        <v>77</v>
      </c>
      <c r="AY287" s="196" t="s">
        <v>264</v>
      </c>
    </row>
    <row r="288" spans="2:65" s="13" customFormat="1">
      <c r="B288" s="202"/>
      <c r="D288" s="195" t="s">
        <v>272</v>
      </c>
      <c r="E288" s="203" t="s">
        <v>5</v>
      </c>
      <c r="F288" s="204" t="s">
        <v>2786</v>
      </c>
      <c r="H288" s="205">
        <v>28.2</v>
      </c>
      <c r="I288" s="206"/>
      <c r="L288" s="202"/>
      <c r="M288" s="207"/>
      <c r="N288" s="208"/>
      <c r="O288" s="208"/>
      <c r="P288" s="208"/>
      <c r="Q288" s="208"/>
      <c r="R288" s="208"/>
      <c r="S288" s="208"/>
      <c r="T288" s="209"/>
      <c r="AT288" s="203" t="s">
        <v>272</v>
      </c>
      <c r="AU288" s="203" t="s">
        <v>85</v>
      </c>
      <c r="AV288" s="13" t="s">
        <v>85</v>
      </c>
      <c r="AW288" s="13" t="s">
        <v>41</v>
      </c>
      <c r="AX288" s="13" t="s">
        <v>24</v>
      </c>
      <c r="AY288" s="203" t="s">
        <v>264</v>
      </c>
    </row>
    <row r="289" spans="2:65" s="1" customFormat="1" ht="16.5" customHeight="1">
      <c r="B289" s="181"/>
      <c r="C289" s="218" t="s">
        <v>810</v>
      </c>
      <c r="D289" s="218" t="s">
        <v>345</v>
      </c>
      <c r="E289" s="219" t="s">
        <v>2787</v>
      </c>
      <c r="F289" s="220" t="s">
        <v>2788</v>
      </c>
      <c r="G289" s="221" t="s">
        <v>308</v>
      </c>
      <c r="H289" s="222">
        <v>31.02</v>
      </c>
      <c r="I289" s="223"/>
      <c r="J289" s="224">
        <f>ROUND(I289*H289,2)</f>
        <v>0</v>
      </c>
      <c r="K289" s="220" t="s">
        <v>278</v>
      </c>
      <c r="L289" s="225"/>
      <c r="M289" s="226" t="s">
        <v>5</v>
      </c>
      <c r="N289" s="227" t="s">
        <v>48</v>
      </c>
      <c r="O289" s="43"/>
      <c r="P289" s="191">
        <f>O289*H289</f>
        <v>0</v>
      </c>
      <c r="Q289" s="191">
        <v>4.2999999999999999E-4</v>
      </c>
      <c r="R289" s="191">
        <f>Q289*H289</f>
        <v>1.3338599999999999E-2</v>
      </c>
      <c r="S289" s="191">
        <v>0</v>
      </c>
      <c r="T289" s="192">
        <f>S289*H289</f>
        <v>0</v>
      </c>
      <c r="AR289" s="25" t="s">
        <v>322</v>
      </c>
      <c r="AT289" s="25" t="s">
        <v>345</v>
      </c>
      <c r="AU289" s="25" t="s">
        <v>85</v>
      </c>
      <c r="AY289" s="25" t="s">
        <v>264</v>
      </c>
      <c r="BE289" s="193">
        <f>IF(N289="základní",J289,0)</f>
        <v>0</v>
      </c>
      <c r="BF289" s="193">
        <f>IF(N289="snížená",J289,0)</f>
        <v>0</v>
      </c>
      <c r="BG289" s="193">
        <f>IF(N289="zákl. přenesená",J289,0)</f>
        <v>0</v>
      </c>
      <c r="BH289" s="193">
        <f>IF(N289="sníž. přenesená",J289,0)</f>
        <v>0</v>
      </c>
      <c r="BI289" s="193">
        <f>IF(N289="nulová",J289,0)</f>
        <v>0</v>
      </c>
      <c r="BJ289" s="25" t="s">
        <v>24</v>
      </c>
      <c r="BK289" s="193">
        <f>ROUND(I289*H289,2)</f>
        <v>0</v>
      </c>
      <c r="BL289" s="25" t="s">
        <v>270</v>
      </c>
      <c r="BM289" s="25" t="s">
        <v>2789</v>
      </c>
    </row>
    <row r="290" spans="2:65" s="13" customFormat="1">
      <c r="B290" s="202"/>
      <c r="D290" s="195" t="s">
        <v>272</v>
      </c>
      <c r="F290" s="204" t="s">
        <v>2790</v>
      </c>
      <c r="H290" s="205">
        <v>31.02</v>
      </c>
      <c r="I290" s="206"/>
      <c r="L290" s="202"/>
      <c r="M290" s="207"/>
      <c r="N290" s="208"/>
      <c r="O290" s="208"/>
      <c r="P290" s="208"/>
      <c r="Q290" s="208"/>
      <c r="R290" s="208"/>
      <c r="S290" s="208"/>
      <c r="T290" s="209"/>
      <c r="AT290" s="203" t="s">
        <v>272</v>
      </c>
      <c r="AU290" s="203" t="s">
        <v>85</v>
      </c>
      <c r="AV290" s="13" t="s">
        <v>85</v>
      </c>
      <c r="AW290" s="13" t="s">
        <v>6</v>
      </c>
      <c r="AX290" s="13" t="s">
        <v>24</v>
      </c>
      <c r="AY290" s="203" t="s">
        <v>264</v>
      </c>
    </row>
    <row r="291" spans="2:65" s="1" customFormat="1" ht="25.5" customHeight="1">
      <c r="B291" s="181"/>
      <c r="C291" s="182" t="s">
        <v>814</v>
      </c>
      <c r="D291" s="182" t="s">
        <v>266</v>
      </c>
      <c r="E291" s="183" t="s">
        <v>2791</v>
      </c>
      <c r="F291" s="184" t="s">
        <v>2792</v>
      </c>
      <c r="G291" s="185" t="s">
        <v>308</v>
      </c>
      <c r="H291" s="186">
        <v>75.900000000000006</v>
      </c>
      <c r="I291" s="187"/>
      <c r="J291" s="188">
        <f>ROUND(I291*H291,2)</f>
        <v>0</v>
      </c>
      <c r="K291" s="184" t="s">
        <v>334</v>
      </c>
      <c r="L291" s="42"/>
      <c r="M291" s="189" t="s">
        <v>5</v>
      </c>
      <c r="N291" s="190" t="s">
        <v>48</v>
      </c>
      <c r="O291" s="43"/>
      <c r="P291" s="191">
        <f>O291*H291</f>
        <v>0</v>
      </c>
      <c r="Q291" s="191">
        <v>0</v>
      </c>
      <c r="R291" s="191">
        <f>Q291*H291</f>
        <v>0</v>
      </c>
      <c r="S291" s="191">
        <v>0</v>
      </c>
      <c r="T291" s="192">
        <f>S291*H291</f>
        <v>0</v>
      </c>
      <c r="AR291" s="25" t="s">
        <v>270</v>
      </c>
      <c r="AT291" s="25" t="s">
        <v>266</v>
      </c>
      <c r="AU291" s="25" t="s">
        <v>85</v>
      </c>
      <c r="AY291" s="25" t="s">
        <v>264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5" t="s">
        <v>24</v>
      </c>
      <c r="BK291" s="193">
        <f>ROUND(I291*H291,2)</f>
        <v>0</v>
      </c>
      <c r="BL291" s="25" t="s">
        <v>270</v>
      </c>
      <c r="BM291" s="25" t="s">
        <v>2793</v>
      </c>
    </row>
    <row r="292" spans="2:65" s="12" customFormat="1">
      <c r="B292" s="194"/>
      <c r="D292" s="195" t="s">
        <v>272</v>
      </c>
      <c r="E292" s="196" t="s">
        <v>5</v>
      </c>
      <c r="F292" s="197" t="s">
        <v>2785</v>
      </c>
      <c r="H292" s="196" t="s">
        <v>5</v>
      </c>
      <c r="I292" s="198"/>
      <c r="L292" s="194"/>
      <c r="M292" s="199"/>
      <c r="N292" s="200"/>
      <c r="O292" s="200"/>
      <c r="P292" s="200"/>
      <c r="Q292" s="200"/>
      <c r="R292" s="200"/>
      <c r="S292" s="200"/>
      <c r="T292" s="201"/>
      <c r="AT292" s="196" t="s">
        <v>272</v>
      </c>
      <c r="AU292" s="196" t="s">
        <v>85</v>
      </c>
      <c r="AV292" s="12" t="s">
        <v>24</v>
      </c>
      <c r="AW292" s="12" t="s">
        <v>41</v>
      </c>
      <c r="AX292" s="12" t="s">
        <v>77</v>
      </c>
      <c r="AY292" s="196" t="s">
        <v>264</v>
      </c>
    </row>
    <row r="293" spans="2:65" s="13" customFormat="1">
      <c r="B293" s="202"/>
      <c r="D293" s="195" t="s">
        <v>272</v>
      </c>
      <c r="E293" s="203" t="s">
        <v>5</v>
      </c>
      <c r="F293" s="204" t="s">
        <v>2794</v>
      </c>
      <c r="H293" s="205">
        <v>75.900000000000006</v>
      </c>
      <c r="I293" s="206"/>
      <c r="L293" s="202"/>
      <c r="M293" s="207"/>
      <c r="N293" s="208"/>
      <c r="O293" s="208"/>
      <c r="P293" s="208"/>
      <c r="Q293" s="208"/>
      <c r="R293" s="208"/>
      <c r="S293" s="208"/>
      <c r="T293" s="209"/>
      <c r="AT293" s="203" t="s">
        <v>272</v>
      </c>
      <c r="AU293" s="203" t="s">
        <v>85</v>
      </c>
      <c r="AV293" s="13" t="s">
        <v>85</v>
      </c>
      <c r="AW293" s="13" t="s">
        <v>41</v>
      </c>
      <c r="AX293" s="13" t="s">
        <v>24</v>
      </c>
      <c r="AY293" s="203" t="s">
        <v>264</v>
      </c>
    </row>
    <row r="294" spans="2:65" s="1" customFormat="1" ht="16.5" customHeight="1">
      <c r="B294" s="181"/>
      <c r="C294" s="218" t="s">
        <v>819</v>
      </c>
      <c r="D294" s="218" t="s">
        <v>345</v>
      </c>
      <c r="E294" s="219" t="s">
        <v>2795</v>
      </c>
      <c r="F294" s="220" t="s">
        <v>2796</v>
      </c>
      <c r="G294" s="221" t="s">
        <v>341</v>
      </c>
      <c r="H294" s="222">
        <v>39.847999999999999</v>
      </c>
      <c r="I294" s="223"/>
      <c r="J294" s="224">
        <f>ROUND(I294*H294,2)</f>
        <v>0</v>
      </c>
      <c r="K294" s="220" t="s">
        <v>278</v>
      </c>
      <c r="L294" s="225"/>
      <c r="M294" s="226" t="s">
        <v>5</v>
      </c>
      <c r="N294" s="227" t="s">
        <v>48</v>
      </c>
      <c r="O294" s="43"/>
      <c r="P294" s="191">
        <f>O294*H294</f>
        <v>0</v>
      </c>
      <c r="Q294" s="191">
        <v>4.4000000000000003E-3</v>
      </c>
      <c r="R294" s="191">
        <f>Q294*H294</f>
        <v>0.17533119999999999</v>
      </c>
      <c r="S294" s="191">
        <v>0</v>
      </c>
      <c r="T294" s="192">
        <f>S294*H294</f>
        <v>0</v>
      </c>
      <c r="AR294" s="25" t="s">
        <v>322</v>
      </c>
      <c r="AT294" s="25" t="s">
        <v>345</v>
      </c>
      <c r="AU294" s="25" t="s">
        <v>85</v>
      </c>
      <c r="AY294" s="25" t="s">
        <v>264</v>
      </c>
      <c r="BE294" s="193">
        <f>IF(N294="základní",J294,0)</f>
        <v>0</v>
      </c>
      <c r="BF294" s="193">
        <f>IF(N294="snížená",J294,0)</f>
        <v>0</v>
      </c>
      <c r="BG294" s="193">
        <f>IF(N294="zákl. přenesená",J294,0)</f>
        <v>0</v>
      </c>
      <c r="BH294" s="193">
        <f>IF(N294="sníž. přenesená",J294,0)</f>
        <v>0</v>
      </c>
      <c r="BI294" s="193">
        <f>IF(N294="nulová",J294,0)</f>
        <v>0</v>
      </c>
      <c r="BJ294" s="25" t="s">
        <v>24</v>
      </c>
      <c r="BK294" s="193">
        <f>ROUND(I294*H294,2)</f>
        <v>0</v>
      </c>
      <c r="BL294" s="25" t="s">
        <v>270</v>
      </c>
      <c r="BM294" s="25" t="s">
        <v>2797</v>
      </c>
    </row>
    <row r="295" spans="2:65" s="1" customFormat="1" ht="40.5">
      <c r="B295" s="42"/>
      <c r="D295" s="195" t="s">
        <v>369</v>
      </c>
      <c r="F295" s="228" t="s">
        <v>2798</v>
      </c>
      <c r="I295" s="229"/>
      <c r="L295" s="42"/>
      <c r="M295" s="230"/>
      <c r="N295" s="43"/>
      <c r="O295" s="43"/>
      <c r="P295" s="43"/>
      <c r="Q295" s="43"/>
      <c r="R295" s="43"/>
      <c r="S295" s="43"/>
      <c r="T295" s="71"/>
      <c r="AT295" s="25" t="s">
        <v>369</v>
      </c>
      <c r="AU295" s="25" t="s">
        <v>85</v>
      </c>
    </row>
    <row r="296" spans="2:65" s="12" customFormat="1">
      <c r="B296" s="194"/>
      <c r="D296" s="195" t="s">
        <v>272</v>
      </c>
      <c r="E296" s="196" t="s">
        <v>5</v>
      </c>
      <c r="F296" s="197" t="s">
        <v>1192</v>
      </c>
      <c r="H296" s="196" t="s">
        <v>5</v>
      </c>
      <c r="I296" s="198"/>
      <c r="L296" s="194"/>
      <c r="M296" s="199"/>
      <c r="N296" s="200"/>
      <c r="O296" s="200"/>
      <c r="P296" s="200"/>
      <c r="Q296" s="200"/>
      <c r="R296" s="200"/>
      <c r="S296" s="200"/>
      <c r="T296" s="201"/>
      <c r="AT296" s="196" t="s">
        <v>272</v>
      </c>
      <c r="AU296" s="196" t="s">
        <v>85</v>
      </c>
      <c r="AV296" s="12" t="s">
        <v>24</v>
      </c>
      <c r="AW296" s="12" t="s">
        <v>41</v>
      </c>
      <c r="AX296" s="12" t="s">
        <v>77</v>
      </c>
      <c r="AY296" s="196" t="s">
        <v>264</v>
      </c>
    </row>
    <row r="297" spans="2:65" s="13" customFormat="1">
      <c r="B297" s="202"/>
      <c r="D297" s="195" t="s">
        <v>272</v>
      </c>
      <c r="E297" s="203" t="s">
        <v>5</v>
      </c>
      <c r="F297" s="204" t="s">
        <v>2799</v>
      </c>
      <c r="H297" s="205">
        <v>39.847999999999999</v>
      </c>
      <c r="I297" s="206"/>
      <c r="L297" s="202"/>
      <c r="M297" s="207"/>
      <c r="N297" s="208"/>
      <c r="O297" s="208"/>
      <c r="P297" s="208"/>
      <c r="Q297" s="208"/>
      <c r="R297" s="208"/>
      <c r="S297" s="208"/>
      <c r="T297" s="209"/>
      <c r="AT297" s="203" t="s">
        <v>272</v>
      </c>
      <c r="AU297" s="203" t="s">
        <v>85</v>
      </c>
      <c r="AV297" s="13" t="s">
        <v>85</v>
      </c>
      <c r="AW297" s="13" t="s">
        <v>41</v>
      </c>
      <c r="AX297" s="13" t="s">
        <v>24</v>
      </c>
      <c r="AY297" s="203" t="s">
        <v>264</v>
      </c>
    </row>
    <row r="298" spans="2:65" s="1" customFormat="1" ht="25.5" customHeight="1">
      <c r="B298" s="181"/>
      <c r="C298" s="182" t="s">
        <v>823</v>
      </c>
      <c r="D298" s="182" t="s">
        <v>266</v>
      </c>
      <c r="E298" s="183" t="s">
        <v>2800</v>
      </c>
      <c r="F298" s="184" t="s">
        <v>2801</v>
      </c>
      <c r="G298" s="185" t="s">
        <v>308</v>
      </c>
      <c r="H298" s="186">
        <v>663.8</v>
      </c>
      <c r="I298" s="187"/>
      <c r="J298" s="188">
        <f>ROUND(I298*H298,2)</f>
        <v>0</v>
      </c>
      <c r="K298" s="184" t="s">
        <v>278</v>
      </c>
      <c r="L298" s="42"/>
      <c r="M298" s="189" t="s">
        <v>5</v>
      </c>
      <c r="N298" s="190" t="s">
        <v>48</v>
      </c>
      <c r="O298" s="43"/>
      <c r="P298" s="191">
        <f>O298*H298</f>
        <v>0</v>
      </c>
      <c r="Q298" s="191">
        <v>2.0000000000000002E-5</v>
      </c>
      <c r="R298" s="191">
        <f>Q298*H298</f>
        <v>1.3276E-2</v>
      </c>
      <c r="S298" s="191">
        <v>0</v>
      </c>
      <c r="T298" s="192">
        <f>S298*H298</f>
        <v>0</v>
      </c>
      <c r="AR298" s="25" t="s">
        <v>270</v>
      </c>
      <c r="AT298" s="25" t="s">
        <v>266</v>
      </c>
      <c r="AU298" s="25" t="s">
        <v>85</v>
      </c>
      <c r="AY298" s="25" t="s">
        <v>264</v>
      </c>
      <c r="BE298" s="193">
        <f>IF(N298="základní",J298,0)</f>
        <v>0</v>
      </c>
      <c r="BF298" s="193">
        <f>IF(N298="snížená",J298,0)</f>
        <v>0</v>
      </c>
      <c r="BG298" s="193">
        <f>IF(N298="zákl. přenesená",J298,0)</f>
        <v>0</v>
      </c>
      <c r="BH298" s="193">
        <f>IF(N298="sníž. přenesená",J298,0)</f>
        <v>0</v>
      </c>
      <c r="BI298" s="193">
        <f>IF(N298="nulová",J298,0)</f>
        <v>0</v>
      </c>
      <c r="BJ298" s="25" t="s">
        <v>24</v>
      </c>
      <c r="BK298" s="193">
        <f>ROUND(I298*H298,2)</f>
        <v>0</v>
      </c>
      <c r="BL298" s="25" t="s">
        <v>270</v>
      </c>
      <c r="BM298" s="25" t="s">
        <v>2802</v>
      </c>
    </row>
    <row r="299" spans="2:65" s="12" customFormat="1">
      <c r="B299" s="194"/>
      <c r="D299" s="195" t="s">
        <v>272</v>
      </c>
      <c r="E299" s="196" t="s">
        <v>5</v>
      </c>
      <c r="F299" s="197" t="s">
        <v>2687</v>
      </c>
      <c r="H299" s="196" t="s">
        <v>5</v>
      </c>
      <c r="I299" s="198"/>
      <c r="L299" s="194"/>
      <c r="M299" s="199"/>
      <c r="N299" s="200"/>
      <c r="O299" s="200"/>
      <c r="P299" s="200"/>
      <c r="Q299" s="200"/>
      <c r="R299" s="200"/>
      <c r="S299" s="200"/>
      <c r="T299" s="201"/>
      <c r="AT299" s="196" t="s">
        <v>272</v>
      </c>
      <c r="AU299" s="196" t="s">
        <v>85</v>
      </c>
      <c r="AV299" s="12" t="s">
        <v>24</v>
      </c>
      <c r="AW299" s="12" t="s">
        <v>41</v>
      </c>
      <c r="AX299" s="12" t="s">
        <v>77</v>
      </c>
      <c r="AY299" s="196" t="s">
        <v>264</v>
      </c>
    </row>
    <row r="300" spans="2:65" s="13" customFormat="1">
      <c r="B300" s="202"/>
      <c r="D300" s="195" t="s">
        <v>272</v>
      </c>
      <c r="E300" s="203" t="s">
        <v>5</v>
      </c>
      <c r="F300" s="204" t="s">
        <v>2803</v>
      </c>
      <c r="H300" s="205">
        <v>663.8</v>
      </c>
      <c r="I300" s="206"/>
      <c r="L300" s="202"/>
      <c r="M300" s="207"/>
      <c r="N300" s="208"/>
      <c r="O300" s="208"/>
      <c r="P300" s="208"/>
      <c r="Q300" s="208"/>
      <c r="R300" s="208"/>
      <c r="S300" s="208"/>
      <c r="T300" s="209"/>
      <c r="AT300" s="203" t="s">
        <v>272</v>
      </c>
      <c r="AU300" s="203" t="s">
        <v>85</v>
      </c>
      <c r="AV300" s="13" t="s">
        <v>85</v>
      </c>
      <c r="AW300" s="13" t="s">
        <v>41</v>
      </c>
      <c r="AX300" s="13" t="s">
        <v>24</v>
      </c>
      <c r="AY300" s="203" t="s">
        <v>264</v>
      </c>
    </row>
    <row r="301" spans="2:65" s="1" customFormat="1" ht="16.5" customHeight="1">
      <c r="B301" s="181"/>
      <c r="C301" s="218" t="s">
        <v>829</v>
      </c>
      <c r="D301" s="218" t="s">
        <v>345</v>
      </c>
      <c r="E301" s="219" t="s">
        <v>2804</v>
      </c>
      <c r="F301" s="220" t="s">
        <v>2805</v>
      </c>
      <c r="G301" s="221" t="s">
        <v>341</v>
      </c>
      <c r="H301" s="222">
        <v>114</v>
      </c>
      <c r="I301" s="223"/>
      <c r="J301" s="224">
        <f>ROUND(I301*H301,2)</f>
        <v>0</v>
      </c>
      <c r="K301" s="220" t="s">
        <v>278</v>
      </c>
      <c r="L301" s="225"/>
      <c r="M301" s="226" t="s">
        <v>5</v>
      </c>
      <c r="N301" s="227" t="s">
        <v>48</v>
      </c>
      <c r="O301" s="43"/>
      <c r="P301" s="191">
        <f>O301*H301</f>
        <v>0</v>
      </c>
      <c r="Q301" s="191">
        <v>4.2000000000000003E-2</v>
      </c>
      <c r="R301" s="191">
        <f>Q301*H301</f>
        <v>4.7880000000000003</v>
      </c>
      <c r="S301" s="191">
        <v>0</v>
      </c>
      <c r="T301" s="192">
        <f>S301*H301</f>
        <v>0</v>
      </c>
      <c r="AR301" s="25" t="s">
        <v>322</v>
      </c>
      <c r="AT301" s="25" t="s">
        <v>345</v>
      </c>
      <c r="AU301" s="25" t="s">
        <v>85</v>
      </c>
      <c r="AY301" s="25" t="s">
        <v>264</v>
      </c>
      <c r="BE301" s="193">
        <f>IF(N301="základní",J301,0)</f>
        <v>0</v>
      </c>
      <c r="BF301" s="193">
        <f>IF(N301="snížená",J301,0)</f>
        <v>0</v>
      </c>
      <c r="BG301" s="193">
        <f>IF(N301="zákl. přenesená",J301,0)</f>
        <v>0</v>
      </c>
      <c r="BH301" s="193">
        <f>IF(N301="sníž. přenesená",J301,0)</f>
        <v>0</v>
      </c>
      <c r="BI301" s="193">
        <f>IF(N301="nulová",J301,0)</f>
        <v>0</v>
      </c>
      <c r="BJ301" s="25" t="s">
        <v>24</v>
      </c>
      <c r="BK301" s="193">
        <f>ROUND(I301*H301,2)</f>
        <v>0</v>
      </c>
      <c r="BL301" s="25" t="s">
        <v>270</v>
      </c>
      <c r="BM301" s="25" t="s">
        <v>2806</v>
      </c>
    </row>
    <row r="302" spans="2:65" s="1" customFormat="1" ht="40.5">
      <c r="B302" s="42"/>
      <c r="D302" s="195" t="s">
        <v>369</v>
      </c>
      <c r="F302" s="228" t="s">
        <v>2798</v>
      </c>
      <c r="I302" s="229"/>
      <c r="L302" s="42"/>
      <c r="M302" s="230"/>
      <c r="N302" s="43"/>
      <c r="O302" s="43"/>
      <c r="P302" s="43"/>
      <c r="Q302" s="43"/>
      <c r="R302" s="43"/>
      <c r="S302" s="43"/>
      <c r="T302" s="71"/>
      <c r="AT302" s="25" t="s">
        <v>369</v>
      </c>
      <c r="AU302" s="25" t="s">
        <v>85</v>
      </c>
    </row>
    <row r="303" spans="2:65" s="12" customFormat="1">
      <c r="B303" s="194"/>
      <c r="D303" s="195" t="s">
        <v>272</v>
      </c>
      <c r="E303" s="196" t="s">
        <v>5</v>
      </c>
      <c r="F303" s="197" t="s">
        <v>2807</v>
      </c>
      <c r="H303" s="196" t="s">
        <v>5</v>
      </c>
      <c r="I303" s="198"/>
      <c r="L303" s="194"/>
      <c r="M303" s="199"/>
      <c r="N303" s="200"/>
      <c r="O303" s="200"/>
      <c r="P303" s="200"/>
      <c r="Q303" s="200"/>
      <c r="R303" s="200"/>
      <c r="S303" s="200"/>
      <c r="T303" s="201"/>
      <c r="AT303" s="196" t="s">
        <v>272</v>
      </c>
      <c r="AU303" s="196" t="s">
        <v>85</v>
      </c>
      <c r="AV303" s="12" t="s">
        <v>24</v>
      </c>
      <c r="AW303" s="12" t="s">
        <v>41</v>
      </c>
      <c r="AX303" s="12" t="s">
        <v>77</v>
      </c>
      <c r="AY303" s="196" t="s">
        <v>264</v>
      </c>
    </row>
    <row r="304" spans="2:65" s="12" customFormat="1">
      <c r="B304" s="194"/>
      <c r="D304" s="195" t="s">
        <v>272</v>
      </c>
      <c r="E304" s="196" t="s">
        <v>5</v>
      </c>
      <c r="F304" s="197" t="s">
        <v>2808</v>
      </c>
      <c r="H304" s="196" t="s">
        <v>5</v>
      </c>
      <c r="I304" s="198"/>
      <c r="L304" s="194"/>
      <c r="M304" s="199"/>
      <c r="N304" s="200"/>
      <c r="O304" s="200"/>
      <c r="P304" s="200"/>
      <c r="Q304" s="200"/>
      <c r="R304" s="200"/>
      <c r="S304" s="200"/>
      <c r="T304" s="201"/>
      <c r="AT304" s="196" t="s">
        <v>272</v>
      </c>
      <c r="AU304" s="196" t="s">
        <v>85</v>
      </c>
      <c r="AV304" s="12" t="s">
        <v>24</v>
      </c>
      <c r="AW304" s="12" t="s">
        <v>41</v>
      </c>
      <c r="AX304" s="12" t="s">
        <v>77</v>
      </c>
      <c r="AY304" s="196" t="s">
        <v>264</v>
      </c>
    </row>
    <row r="305" spans="2:65" s="13" customFormat="1">
      <c r="B305" s="202"/>
      <c r="D305" s="195" t="s">
        <v>272</v>
      </c>
      <c r="E305" s="203" t="s">
        <v>5</v>
      </c>
      <c r="F305" s="204" t="s">
        <v>1227</v>
      </c>
      <c r="H305" s="205">
        <v>114</v>
      </c>
      <c r="I305" s="206"/>
      <c r="L305" s="202"/>
      <c r="M305" s="207"/>
      <c r="N305" s="208"/>
      <c r="O305" s="208"/>
      <c r="P305" s="208"/>
      <c r="Q305" s="208"/>
      <c r="R305" s="208"/>
      <c r="S305" s="208"/>
      <c r="T305" s="209"/>
      <c r="AT305" s="203" t="s">
        <v>272</v>
      </c>
      <c r="AU305" s="203" t="s">
        <v>85</v>
      </c>
      <c r="AV305" s="13" t="s">
        <v>85</v>
      </c>
      <c r="AW305" s="13" t="s">
        <v>41</v>
      </c>
      <c r="AX305" s="13" t="s">
        <v>24</v>
      </c>
      <c r="AY305" s="203" t="s">
        <v>264</v>
      </c>
    </row>
    <row r="306" spans="2:65" s="1" customFormat="1" ht="25.5" customHeight="1">
      <c r="B306" s="181"/>
      <c r="C306" s="182" t="s">
        <v>834</v>
      </c>
      <c r="D306" s="182" t="s">
        <v>266</v>
      </c>
      <c r="E306" s="183" t="s">
        <v>2809</v>
      </c>
      <c r="F306" s="184" t="s">
        <v>2810</v>
      </c>
      <c r="G306" s="185" t="s">
        <v>341</v>
      </c>
      <c r="H306" s="186">
        <v>20</v>
      </c>
      <c r="I306" s="187"/>
      <c r="J306" s="188">
        <f>ROUND(I306*H306,2)</f>
        <v>0</v>
      </c>
      <c r="K306" s="184" t="s">
        <v>278</v>
      </c>
      <c r="L306" s="42"/>
      <c r="M306" s="189" t="s">
        <v>5</v>
      </c>
      <c r="N306" s="190" t="s">
        <v>48</v>
      </c>
      <c r="O306" s="43"/>
      <c r="P306" s="191">
        <f>O306*H306</f>
        <v>0</v>
      </c>
      <c r="Q306" s="191">
        <v>8.0000000000000007E-5</v>
      </c>
      <c r="R306" s="191">
        <f>Q306*H306</f>
        <v>1.6000000000000001E-3</v>
      </c>
      <c r="S306" s="191">
        <v>0</v>
      </c>
      <c r="T306" s="192">
        <f>S306*H306</f>
        <v>0</v>
      </c>
      <c r="AR306" s="25" t="s">
        <v>270</v>
      </c>
      <c r="AT306" s="25" t="s">
        <v>266</v>
      </c>
      <c r="AU306" s="25" t="s">
        <v>85</v>
      </c>
      <c r="AY306" s="25" t="s">
        <v>264</v>
      </c>
      <c r="BE306" s="193">
        <f>IF(N306="základní",J306,0)</f>
        <v>0</v>
      </c>
      <c r="BF306" s="193">
        <f>IF(N306="snížená",J306,0)</f>
        <v>0</v>
      </c>
      <c r="BG306" s="193">
        <f>IF(N306="zákl. přenesená",J306,0)</f>
        <v>0</v>
      </c>
      <c r="BH306" s="193">
        <f>IF(N306="sníž. přenesená",J306,0)</f>
        <v>0</v>
      </c>
      <c r="BI306" s="193">
        <f>IF(N306="nulová",J306,0)</f>
        <v>0</v>
      </c>
      <c r="BJ306" s="25" t="s">
        <v>24</v>
      </c>
      <c r="BK306" s="193">
        <f>ROUND(I306*H306,2)</f>
        <v>0</v>
      </c>
      <c r="BL306" s="25" t="s">
        <v>270</v>
      </c>
      <c r="BM306" s="25" t="s">
        <v>2811</v>
      </c>
    </row>
    <row r="307" spans="2:65" s="12" customFormat="1">
      <c r="B307" s="194"/>
      <c r="D307" s="195" t="s">
        <v>272</v>
      </c>
      <c r="E307" s="196" t="s">
        <v>5</v>
      </c>
      <c r="F307" s="197" t="s">
        <v>2785</v>
      </c>
      <c r="H307" s="196" t="s">
        <v>5</v>
      </c>
      <c r="I307" s="198"/>
      <c r="L307" s="194"/>
      <c r="M307" s="199"/>
      <c r="N307" s="200"/>
      <c r="O307" s="200"/>
      <c r="P307" s="200"/>
      <c r="Q307" s="200"/>
      <c r="R307" s="200"/>
      <c r="S307" s="200"/>
      <c r="T307" s="201"/>
      <c r="AT307" s="196" t="s">
        <v>272</v>
      </c>
      <c r="AU307" s="196" t="s">
        <v>85</v>
      </c>
      <c r="AV307" s="12" t="s">
        <v>24</v>
      </c>
      <c r="AW307" s="12" t="s">
        <v>41</v>
      </c>
      <c r="AX307" s="12" t="s">
        <v>77</v>
      </c>
      <c r="AY307" s="196" t="s">
        <v>264</v>
      </c>
    </row>
    <row r="308" spans="2:65" s="13" customFormat="1">
      <c r="B308" s="202"/>
      <c r="D308" s="195" t="s">
        <v>272</v>
      </c>
      <c r="E308" s="203" t="s">
        <v>5</v>
      </c>
      <c r="F308" s="204" t="s">
        <v>400</v>
      </c>
      <c r="H308" s="205">
        <v>20</v>
      </c>
      <c r="I308" s="206"/>
      <c r="L308" s="202"/>
      <c r="M308" s="207"/>
      <c r="N308" s="208"/>
      <c r="O308" s="208"/>
      <c r="P308" s="208"/>
      <c r="Q308" s="208"/>
      <c r="R308" s="208"/>
      <c r="S308" s="208"/>
      <c r="T308" s="209"/>
      <c r="AT308" s="203" t="s">
        <v>272</v>
      </c>
      <c r="AU308" s="203" t="s">
        <v>85</v>
      </c>
      <c r="AV308" s="13" t="s">
        <v>85</v>
      </c>
      <c r="AW308" s="13" t="s">
        <v>41</v>
      </c>
      <c r="AX308" s="13" t="s">
        <v>24</v>
      </c>
      <c r="AY308" s="203" t="s">
        <v>264</v>
      </c>
    </row>
    <row r="309" spans="2:65" s="1" customFormat="1" ht="16.5" customHeight="1">
      <c r="B309" s="181"/>
      <c r="C309" s="218" t="s">
        <v>840</v>
      </c>
      <c r="D309" s="218" t="s">
        <v>345</v>
      </c>
      <c r="E309" s="219" t="s">
        <v>2812</v>
      </c>
      <c r="F309" s="220" t="s">
        <v>2813</v>
      </c>
      <c r="G309" s="221" t="s">
        <v>341</v>
      </c>
      <c r="H309" s="222">
        <v>20</v>
      </c>
      <c r="I309" s="223"/>
      <c r="J309" s="224">
        <f>ROUND(I309*H309,2)</f>
        <v>0</v>
      </c>
      <c r="K309" s="220" t="s">
        <v>278</v>
      </c>
      <c r="L309" s="225"/>
      <c r="M309" s="226" t="s">
        <v>5</v>
      </c>
      <c r="N309" s="227" t="s">
        <v>48</v>
      </c>
      <c r="O309" s="43"/>
      <c r="P309" s="191">
        <f>O309*H309</f>
        <v>0</v>
      </c>
      <c r="Q309" s="191">
        <v>2.9999999999999997E-4</v>
      </c>
      <c r="R309" s="191">
        <f>Q309*H309</f>
        <v>5.9999999999999993E-3</v>
      </c>
      <c r="S309" s="191">
        <v>0</v>
      </c>
      <c r="T309" s="192">
        <f>S309*H309</f>
        <v>0</v>
      </c>
      <c r="AR309" s="25" t="s">
        <v>322</v>
      </c>
      <c r="AT309" s="25" t="s">
        <v>345</v>
      </c>
      <c r="AU309" s="25" t="s">
        <v>85</v>
      </c>
      <c r="AY309" s="25" t="s">
        <v>264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25" t="s">
        <v>24</v>
      </c>
      <c r="BK309" s="193">
        <f>ROUND(I309*H309,2)</f>
        <v>0</v>
      </c>
      <c r="BL309" s="25" t="s">
        <v>270</v>
      </c>
      <c r="BM309" s="25" t="s">
        <v>2814</v>
      </c>
    </row>
    <row r="310" spans="2:65" s="1" customFormat="1" ht="25.5" customHeight="1">
      <c r="B310" s="181"/>
      <c r="C310" s="182" t="s">
        <v>845</v>
      </c>
      <c r="D310" s="182" t="s">
        <v>266</v>
      </c>
      <c r="E310" s="183" t="s">
        <v>2815</v>
      </c>
      <c r="F310" s="184" t="s">
        <v>2816</v>
      </c>
      <c r="G310" s="185" t="s">
        <v>341</v>
      </c>
      <c r="H310" s="186">
        <v>17</v>
      </c>
      <c r="I310" s="187"/>
      <c r="J310" s="188">
        <f>ROUND(I310*H310,2)</f>
        <v>0</v>
      </c>
      <c r="K310" s="184" t="s">
        <v>309</v>
      </c>
      <c r="L310" s="42"/>
      <c r="M310" s="189" t="s">
        <v>5</v>
      </c>
      <c r="N310" s="190" t="s">
        <v>48</v>
      </c>
      <c r="O310" s="43"/>
      <c r="P310" s="191">
        <f>O310*H310</f>
        <v>0</v>
      </c>
      <c r="Q310" s="191">
        <v>5.9999999999999995E-4</v>
      </c>
      <c r="R310" s="191">
        <f>Q310*H310</f>
        <v>1.0199999999999999E-2</v>
      </c>
      <c r="S310" s="191">
        <v>0</v>
      </c>
      <c r="T310" s="192">
        <f>S310*H310</f>
        <v>0</v>
      </c>
      <c r="AR310" s="25" t="s">
        <v>270</v>
      </c>
      <c r="AT310" s="25" t="s">
        <v>266</v>
      </c>
      <c r="AU310" s="25" t="s">
        <v>85</v>
      </c>
      <c r="AY310" s="25" t="s">
        <v>264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25" t="s">
        <v>24</v>
      </c>
      <c r="BK310" s="193">
        <f>ROUND(I310*H310,2)</f>
        <v>0</v>
      </c>
      <c r="BL310" s="25" t="s">
        <v>270</v>
      </c>
      <c r="BM310" s="25" t="s">
        <v>2817</v>
      </c>
    </row>
    <row r="311" spans="2:65" s="12" customFormat="1">
      <c r="B311" s="194"/>
      <c r="D311" s="195" t="s">
        <v>272</v>
      </c>
      <c r="E311" s="196" t="s">
        <v>5</v>
      </c>
      <c r="F311" s="197" t="s">
        <v>2818</v>
      </c>
      <c r="H311" s="196" t="s">
        <v>5</v>
      </c>
      <c r="I311" s="198"/>
      <c r="L311" s="194"/>
      <c r="M311" s="199"/>
      <c r="N311" s="200"/>
      <c r="O311" s="200"/>
      <c r="P311" s="200"/>
      <c r="Q311" s="200"/>
      <c r="R311" s="200"/>
      <c r="S311" s="200"/>
      <c r="T311" s="201"/>
      <c r="AT311" s="196" t="s">
        <v>272</v>
      </c>
      <c r="AU311" s="196" t="s">
        <v>85</v>
      </c>
      <c r="AV311" s="12" t="s">
        <v>24</v>
      </c>
      <c r="AW311" s="12" t="s">
        <v>41</v>
      </c>
      <c r="AX311" s="12" t="s">
        <v>77</v>
      </c>
      <c r="AY311" s="196" t="s">
        <v>264</v>
      </c>
    </row>
    <row r="312" spans="2:65" s="12" customFormat="1">
      <c r="B312" s="194"/>
      <c r="D312" s="195" t="s">
        <v>272</v>
      </c>
      <c r="E312" s="196" t="s">
        <v>5</v>
      </c>
      <c r="F312" s="197" t="s">
        <v>2785</v>
      </c>
      <c r="H312" s="196" t="s">
        <v>5</v>
      </c>
      <c r="I312" s="198"/>
      <c r="L312" s="194"/>
      <c r="M312" s="199"/>
      <c r="N312" s="200"/>
      <c r="O312" s="200"/>
      <c r="P312" s="200"/>
      <c r="Q312" s="200"/>
      <c r="R312" s="200"/>
      <c r="S312" s="200"/>
      <c r="T312" s="201"/>
      <c r="AT312" s="196" t="s">
        <v>272</v>
      </c>
      <c r="AU312" s="196" t="s">
        <v>85</v>
      </c>
      <c r="AV312" s="12" t="s">
        <v>24</v>
      </c>
      <c r="AW312" s="12" t="s">
        <v>41</v>
      </c>
      <c r="AX312" s="12" t="s">
        <v>77</v>
      </c>
      <c r="AY312" s="196" t="s">
        <v>264</v>
      </c>
    </row>
    <row r="313" spans="2:65" s="13" customFormat="1">
      <c r="B313" s="202"/>
      <c r="D313" s="195" t="s">
        <v>272</v>
      </c>
      <c r="E313" s="203" t="s">
        <v>5</v>
      </c>
      <c r="F313" s="204" t="s">
        <v>379</v>
      </c>
      <c r="H313" s="205">
        <v>17</v>
      </c>
      <c r="I313" s="206"/>
      <c r="L313" s="202"/>
      <c r="M313" s="207"/>
      <c r="N313" s="208"/>
      <c r="O313" s="208"/>
      <c r="P313" s="208"/>
      <c r="Q313" s="208"/>
      <c r="R313" s="208"/>
      <c r="S313" s="208"/>
      <c r="T313" s="209"/>
      <c r="AT313" s="203" t="s">
        <v>272</v>
      </c>
      <c r="AU313" s="203" t="s">
        <v>85</v>
      </c>
      <c r="AV313" s="13" t="s">
        <v>85</v>
      </c>
      <c r="AW313" s="13" t="s">
        <v>41</v>
      </c>
      <c r="AX313" s="13" t="s">
        <v>24</v>
      </c>
      <c r="AY313" s="203" t="s">
        <v>264</v>
      </c>
    </row>
    <row r="314" spans="2:65" s="1" customFormat="1" ht="25.5" customHeight="1">
      <c r="B314" s="181"/>
      <c r="C314" s="182" t="s">
        <v>851</v>
      </c>
      <c r="D314" s="182" t="s">
        <v>266</v>
      </c>
      <c r="E314" s="183" t="s">
        <v>2819</v>
      </c>
      <c r="F314" s="184" t="s">
        <v>2820</v>
      </c>
      <c r="G314" s="185" t="s">
        <v>341</v>
      </c>
      <c r="H314" s="186">
        <v>20</v>
      </c>
      <c r="I314" s="187"/>
      <c r="J314" s="188">
        <f>ROUND(I314*H314,2)</f>
        <v>0</v>
      </c>
      <c r="K314" s="184" t="s">
        <v>309</v>
      </c>
      <c r="L314" s="42"/>
      <c r="M314" s="189" t="s">
        <v>5</v>
      </c>
      <c r="N314" s="190" t="s">
        <v>48</v>
      </c>
      <c r="O314" s="43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AR314" s="25" t="s">
        <v>270</v>
      </c>
      <c r="AT314" s="25" t="s">
        <v>266</v>
      </c>
      <c r="AU314" s="25" t="s">
        <v>85</v>
      </c>
      <c r="AY314" s="25" t="s">
        <v>264</v>
      </c>
      <c r="BE314" s="193">
        <f>IF(N314="základní",J314,0)</f>
        <v>0</v>
      </c>
      <c r="BF314" s="193">
        <f>IF(N314="snížená",J314,0)</f>
        <v>0</v>
      </c>
      <c r="BG314" s="193">
        <f>IF(N314="zákl. přenesená",J314,0)</f>
        <v>0</v>
      </c>
      <c r="BH314" s="193">
        <f>IF(N314="sníž. přenesená",J314,0)</f>
        <v>0</v>
      </c>
      <c r="BI314" s="193">
        <f>IF(N314="nulová",J314,0)</f>
        <v>0</v>
      </c>
      <c r="BJ314" s="25" t="s">
        <v>24</v>
      </c>
      <c r="BK314" s="193">
        <f>ROUND(I314*H314,2)</f>
        <v>0</v>
      </c>
      <c r="BL314" s="25" t="s">
        <v>270</v>
      </c>
      <c r="BM314" s="25" t="s">
        <v>2821</v>
      </c>
    </row>
    <row r="315" spans="2:65" s="1" customFormat="1" ht="27">
      <c r="B315" s="42"/>
      <c r="D315" s="195" t="s">
        <v>369</v>
      </c>
      <c r="F315" s="228" t="s">
        <v>2822</v>
      </c>
      <c r="I315" s="229"/>
      <c r="L315" s="42"/>
      <c r="M315" s="230"/>
      <c r="N315" s="43"/>
      <c r="O315" s="43"/>
      <c r="P315" s="43"/>
      <c r="Q315" s="43"/>
      <c r="R315" s="43"/>
      <c r="S315" s="43"/>
      <c r="T315" s="71"/>
      <c r="AT315" s="25" t="s">
        <v>369</v>
      </c>
      <c r="AU315" s="25" t="s">
        <v>85</v>
      </c>
    </row>
    <row r="316" spans="2:65" s="12" customFormat="1">
      <c r="B316" s="194"/>
      <c r="D316" s="195" t="s">
        <v>272</v>
      </c>
      <c r="E316" s="196" t="s">
        <v>5</v>
      </c>
      <c r="F316" s="197" t="s">
        <v>2823</v>
      </c>
      <c r="H316" s="196" t="s">
        <v>5</v>
      </c>
      <c r="I316" s="198"/>
      <c r="L316" s="194"/>
      <c r="M316" s="199"/>
      <c r="N316" s="200"/>
      <c r="O316" s="200"/>
      <c r="P316" s="200"/>
      <c r="Q316" s="200"/>
      <c r="R316" s="200"/>
      <c r="S316" s="200"/>
      <c r="T316" s="201"/>
      <c r="AT316" s="196" t="s">
        <v>272</v>
      </c>
      <c r="AU316" s="196" t="s">
        <v>85</v>
      </c>
      <c r="AV316" s="12" t="s">
        <v>24</v>
      </c>
      <c r="AW316" s="12" t="s">
        <v>41</v>
      </c>
      <c r="AX316" s="12" t="s">
        <v>77</v>
      </c>
      <c r="AY316" s="196" t="s">
        <v>264</v>
      </c>
    </row>
    <row r="317" spans="2:65" s="13" customFormat="1">
      <c r="B317" s="202"/>
      <c r="D317" s="195" t="s">
        <v>272</v>
      </c>
      <c r="E317" s="203" t="s">
        <v>5</v>
      </c>
      <c r="F317" s="204" t="s">
        <v>400</v>
      </c>
      <c r="H317" s="205">
        <v>20</v>
      </c>
      <c r="I317" s="206"/>
      <c r="L317" s="202"/>
      <c r="M317" s="207"/>
      <c r="N317" s="208"/>
      <c r="O317" s="208"/>
      <c r="P317" s="208"/>
      <c r="Q317" s="208"/>
      <c r="R317" s="208"/>
      <c r="S317" s="208"/>
      <c r="T317" s="209"/>
      <c r="AT317" s="203" t="s">
        <v>272</v>
      </c>
      <c r="AU317" s="203" t="s">
        <v>85</v>
      </c>
      <c r="AV317" s="13" t="s">
        <v>85</v>
      </c>
      <c r="AW317" s="13" t="s">
        <v>41</v>
      </c>
      <c r="AX317" s="13" t="s">
        <v>24</v>
      </c>
      <c r="AY317" s="203" t="s">
        <v>264</v>
      </c>
    </row>
    <row r="318" spans="2:65" s="1" customFormat="1" ht="25.5" customHeight="1">
      <c r="B318" s="181"/>
      <c r="C318" s="182" t="s">
        <v>855</v>
      </c>
      <c r="D318" s="182" t="s">
        <v>266</v>
      </c>
      <c r="E318" s="183" t="s">
        <v>2824</v>
      </c>
      <c r="F318" s="184" t="s">
        <v>2825</v>
      </c>
      <c r="G318" s="185" t="s">
        <v>341</v>
      </c>
      <c r="H318" s="186">
        <v>3</v>
      </c>
      <c r="I318" s="187"/>
      <c r="J318" s="188">
        <f>ROUND(I318*H318,2)</f>
        <v>0</v>
      </c>
      <c r="K318" s="184" t="s">
        <v>309</v>
      </c>
      <c r="L318" s="42"/>
      <c r="M318" s="189" t="s">
        <v>5</v>
      </c>
      <c r="N318" s="190" t="s">
        <v>48</v>
      </c>
      <c r="O318" s="43"/>
      <c r="P318" s="191">
        <f>O318*H318</f>
        <v>0</v>
      </c>
      <c r="Q318" s="191">
        <v>0.01</v>
      </c>
      <c r="R318" s="191">
        <f>Q318*H318</f>
        <v>0.03</v>
      </c>
      <c r="S318" s="191">
        <v>0</v>
      </c>
      <c r="T318" s="192">
        <f>S318*H318</f>
        <v>0</v>
      </c>
      <c r="AR318" s="25" t="s">
        <v>270</v>
      </c>
      <c r="AT318" s="25" t="s">
        <v>266</v>
      </c>
      <c r="AU318" s="25" t="s">
        <v>85</v>
      </c>
      <c r="AY318" s="25" t="s">
        <v>264</v>
      </c>
      <c r="BE318" s="193">
        <f>IF(N318="základní",J318,0)</f>
        <v>0</v>
      </c>
      <c r="BF318" s="193">
        <f>IF(N318="snížená",J318,0)</f>
        <v>0</v>
      </c>
      <c r="BG318" s="193">
        <f>IF(N318="zákl. přenesená",J318,0)</f>
        <v>0</v>
      </c>
      <c r="BH318" s="193">
        <f>IF(N318="sníž. přenesená",J318,0)</f>
        <v>0</v>
      </c>
      <c r="BI318" s="193">
        <f>IF(N318="nulová",J318,0)</f>
        <v>0</v>
      </c>
      <c r="BJ318" s="25" t="s">
        <v>24</v>
      </c>
      <c r="BK318" s="193">
        <f>ROUND(I318*H318,2)</f>
        <v>0</v>
      </c>
      <c r="BL318" s="25" t="s">
        <v>270</v>
      </c>
      <c r="BM318" s="25" t="s">
        <v>2826</v>
      </c>
    </row>
    <row r="319" spans="2:65" s="1" customFormat="1" ht="54">
      <c r="B319" s="42"/>
      <c r="D319" s="195" t="s">
        <v>369</v>
      </c>
      <c r="F319" s="228" t="s">
        <v>2827</v>
      </c>
      <c r="I319" s="229"/>
      <c r="L319" s="42"/>
      <c r="M319" s="230"/>
      <c r="N319" s="43"/>
      <c r="O319" s="43"/>
      <c r="P319" s="43"/>
      <c r="Q319" s="43"/>
      <c r="R319" s="43"/>
      <c r="S319" s="43"/>
      <c r="T319" s="71"/>
      <c r="AT319" s="25" t="s">
        <v>369</v>
      </c>
      <c r="AU319" s="25" t="s">
        <v>85</v>
      </c>
    </row>
    <row r="320" spans="2:65" s="1" customFormat="1" ht="25.5" customHeight="1">
      <c r="B320" s="181"/>
      <c r="C320" s="182" t="s">
        <v>859</v>
      </c>
      <c r="D320" s="182" t="s">
        <v>266</v>
      </c>
      <c r="E320" s="183" t="s">
        <v>2828</v>
      </c>
      <c r="F320" s="184" t="s">
        <v>2829</v>
      </c>
      <c r="G320" s="185" t="s">
        <v>341</v>
      </c>
      <c r="H320" s="186">
        <v>17</v>
      </c>
      <c r="I320" s="187"/>
      <c r="J320" s="188">
        <f>ROUND(I320*H320,2)</f>
        <v>0</v>
      </c>
      <c r="K320" s="184" t="s">
        <v>278</v>
      </c>
      <c r="L320" s="42"/>
      <c r="M320" s="189" t="s">
        <v>5</v>
      </c>
      <c r="N320" s="190" t="s">
        <v>48</v>
      </c>
      <c r="O320" s="43"/>
      <c r="P320" s="191">
        <f>O320*H320</f>
        <v>0</v>
      </c>
      <c r="Q320" s="191">
        <v>1E-4</v>
      </c>
      <c r="R320" s="191">
        <f>Q320*H320</f>
        <v>1.7000000000000001E-3</v>
      </c>
      <c r="S320" s="191">
        <v>0</v>
      </c>
      <c r="T320" s="192">
        <f>S320*H320</f>
        <v>0</v>
      </c>
      <c r="AR320" s="25" t="s">
        <v>270</v>
      </c>
      <c r="AT320" s="25" t="s">
        <v>266</v>
      </c>
      <c r="AU320" s="25" t="s">
        <v>85</v>
      </c>
      <c r="AY320" s="25" t="s">
        <v>264</v>
      </c>
      <c r="BE320" s="193">
        <f>IF(N320="základní",J320,0)</f>
        <v>0</v>
      </c>
      <c r="BF320" s="193">
        <f>IF(N320="snížená",J320,0)</f>
        <v>0</v>
      </c>
      <c r="BG320" s="193">
        <f>IF(N320="zákl. přenesená",J320,0)</f>
        <v>0</v>
      </c>
      <c r="BH320" s="193">
        <f>IF(N320="sníž. přenesená",J320,0)</f>
        <v>0</v>
      </c>
      <c r="BI320" s="193">
        <f>IF(N320="nulová",J320,0)</f>
        <v>0</v>
      </c>
      <c r="BJ320" s="25" t="s">
        <v>24</v>
      </c>
      <c r="BK320" s="193">
        <f>ROUND(I320*H320,2)</f>
        <v>0</v>
      </c>
      <c r="BL320" s="25" t="s">
        <v>270</v>
      </c>
      <c r="BM320" s="25" t="s">
        <v>2830</v>
      </c>
    </row>
    <row r="321" spans="2:65" s="12" customFormat="1">
      <c r="B321" s="194"/>
      <c r="D321" s="195" t="s">
        <v>272</v>
      </c>
      <c r="E321" s="196" t="s">
        <v>5</v>
      </c>
      <c r="F321" s="197" t="s">
        <v>2831</v>
      </c>
      <c r="H321" s="196" t="s">
        <v>5</v>
      </c>
      <c r="I321" s="198"/>
      <c r="L321" s="194"/>
      <c r="M321" s="199"/>
      <c r="N321" s="200"/>
      <c r="O321" s="200"/>
      <c r="P321" s="200"/>
      <c r="Q321" s="200"/>
      <c r="R321" s="200"/>
      <c r="S321" s="200"/>
      <c r="T321" s="201"/>
      <c r="AT321" s="196" t="s">
        <v>272</v>
      </c>
      <c r="AU321" s="196" t="s">
        <v>85</v>
      </c>
      <c r="AV321" s="12" t="s">
        <v>24</v>
      </c>
      <c r="AW321" s="12" t="s">
        <v>41</v>
      </c>
      <c r="AX321" s="12" t="s">
        <v>77</v>
      </c>
      <c r="AY321" s="196" t="s">
        <v>264</v>
      </c>
    </row>
    <row r="322" spans="2:65" s="12" customFormat="1">
      <c r="B322" s="194"/>
      <c r="D322" s="195" t="s">
        <v>272</v>
      </c>
      <c r="E322" s="196" t="s">
        <v>5</v>
      </c>
      <c r="F322" s="197" t="s">
        <v>2832</v>
      </c>
      <c r="H322" s="196" t="s">
        <v>5</v>
      </c>
      <c r="I322" s="198"/>
      <c r="L322" s="194"/>
      <c r="M322" s="199"/>
      <c r="N322" s="200"/>
      <c r="O322" s="200"/>
      <c r="P322" s="200"/>
      <c r="Q322" s="200"/>
      <c r="R322" s="200"/>
      <c r="S322" s="200"/>
      <c r="T322" s="201"/>
      <c r="AT322" s="196" t="s">
        <v>272</v>
      </c>
      <c r="AU322" s="196" t="s">
        <v>85</v>
      </c>
      <c r="AV322" s="12" t="s">
        <v>24</v>
      </c>
      <c r="AW322" s="12" t="s">
        <v>41</v>
      </c>
      <c r="AX322" s="12" t="s">
        <v>77</v>
      </c>
      <c r="AY322" s="196" t="s">
        <v>264</v>
      </c>
    </row>
    <row r="323" spans="2:65" s="13" customFormat="1">
      <c r="B323" s="202"/>
      <c r="D323" s="195" t="s">
        <v>272</v>
      </c>
      <c r="E323" s="203" t="s">
        <v>5</v>
      </c>
      <c r="F323" s="204" t="s">
        <v>379</v>
      </c>
      <c r="H323" s="205">
        <v>17</v>
      </c>
      <c r="I323" s="206"/>
      <c r="L323" s="202"/>
      <c r="M323" s="207"/>
      <c r="N323" s="208"/>
      <c r="O323" s="208"/>
      <c r="P323" s="208"/>
      <c r="Q323" s="208"/>
      <c r="R323" s="208"/>
      <c r="S323" s="208"/>
      <c r="T323" s="209"/>
      <c r="AT323" s="203" t="s">
        <v>272</v>
      </c>
      <c r="AU323" s="203" t="s">
        <v>85</v>
      </c>
      <c r="AV323" s="13" t="s">
        <v>85</v>
      </c>
      <c r="AW323" s="13" t="s">
        <v>41</v>
      </c>
      <c r="AX323" s="13" t="s">
        <v>24</v>
      </c>
      <c r="AY323" s="203" t="s">
        <v>264</v>
      </c>
    </row>
    <row r="324" spans="2:65" s="1" customFormat="1" ht="16.5" customHeight="1">
      <c r="B324" s="181"/>
      <c r="C324" s="218" t="s">
        <v>865</v>
      </c>
      <c r="D324" s="218" t="s">
        <v>345</v>
      </c>
      <c r="E324" s="219" t="s">
        <v>2833</v>
      </c>
      <c r="F324" s="220" t="s">
        <v>2834</v>
      </c>
      <c r="G324" s="221" t="s">
        <v>341</v>
      </c>
      <c r="H324" s="222">
        <v>17</v>
      </c>
      <c r="I324" s="223"/>
      <c r="J324" s="224">
        <f>ROUND(I324*H324,2)</f>
        <v>0</v>
      </c>
      <c r="K324" s="220" t="s">
        <v>278</v>
      </c>
      <c r="L324" s="225"/>
      <c r="M324" s="226" t="s">
        <v>5</v>
      </c>
      <c r="N324" s="227" t="s">
        <v>48</v>
      </c>
      <c r="O324" s="43"/>
      <c r="P324" s="191">
        <f>O324*H324</f>
        <v>0</v>
      </c>
      <c r="Q324" s="191">
        <v>4.7999999999999996E-3</v>
      </c>
      <c r="R324" s="191">
        <f>Q324*H324</f>
        <v>8.1599999999999992E-2</v>
      </c>
      <c r="S324" s="191">
        <v>0</v>
      </c>
      <c r="T324" s="192">
        <f>S324*H324</f>
        <v>0</v>
      </c>
      <c r="AR324" s="25" t="s">
        <v>322</v>
      </c>
      <c r="AT324" s="25" t="s">
        <v>345</v>
      </c>
      <c r="AU324" s="25" t="s">
        <v>85</v>
      </c>
      <c r="AY324" s="25" t="s">
        <v>264</v>
      </c>
      <c r="BE324" s="193">
        <f>IF(N324="základní",J324,0)</f>
        <v>0</v>
      </c>
      <c r="BF324" s="193">
        <f>IF(N324="snížená",J324,0)</f>
        <v>0</v>
      </c>
      <c r="BG324" s="193">
        <f>IF(N324="zákl. přenesená",J324,0)</f>
        <v>0</v>
      </c>
      <c r="BH324" s="193">
        <f>IF(N324="sníž. přenesená",J324,0)</f>
        <v>0</v>
      </c>
      <c r="BI324" s="193">
        <f>IF(N324="nulová",J324,0)</f>
        <v>0</v>
      </c>
      <c r="BJ324" s="25" t="s">
        <v>24</v>
      </c>
      <c r="BK324" s="193">
        <f>ROUND(I324*H324,2)</f>
        <v>0</v>
      </c>
      <c r="BL324" s="25" t="s">
        <v>270</v>
      </c>
      <c r="BM324" s="25" t="s">
        <v>2835</v>
      </c>
    </row>
    <row r="325" spans="2:65" s="1" customFormat="1" ht="25.5" customHeight="1">
      <c r="B325" s="181"/>
      <c r="C325" s="182" t="s">
        <v>869</v>
      </c>
      <c r="D325" s="182" t="s">
        <v>266</v>
      </c>
      <c r="E325" s="183" t="s">
        <v>2836</v>
      </c>
      <c r="F325" s="184" t="s">
        <v>2837</v>
      </c>
      <c r="G325" s="185" t="s">
        <v>341</v>
      </c>
      <c r="H325" s="186">
        <v>19</v>
      </c>
      <c r="I325" s="187"/>
      <c r="J325" s="188">
        <f>ROUND(I325*H325,2)</f>
        <v>0</v>
      </c>
      <c r="K325" s="184" t="s">
        <v>278</v>
      </c>
      <c r="L325" s="42"/>
      <c r="M325" s="189" t="s">
        <v>5</v>
      </c>
      <c r="N325" s="190" t="s">
        <v>48</v>
      </c>
      <c r="O325" s="43"/>
      <c r="P325" s="191">
        <f>O325*H325</f>
        <v>0</v>
      </c>
      <c r="Q325" s="191">
        <v>3.5729999999999998E-2</v>
      </c>
      <c r="R325" s="191">
        <f>Q325*H325</f>
        <v>0.67886999999999997</v>
      </c>
      <c r="S325" s="191">
        <v>0</v>
      </c>
      <c r="T325" s="192">
        <f>S325*H325</f>
        <v>0</v>
      </c>
      <c r="AR325" s="25" t="s">
        <v>270</v>
      </c>
      <c r="AT325" s="25" t="s">
        <v>266</v>
      </c>
      <c r="AU325" s="25" t="s">
        <v>85</v>
      </c>
      <c r="AY325" s="25" t="s">
        <v>264</v>
      </c>
      <c r="BE325" s="193">
        <f>IF(N325="základní",J325,0)</f>
        <v>0</v>
      </c>
      <c r="BF325" s="193">
        <f>IF(N325="snížená",J325,0)</f>
        <v>0</v>
      </c>
      <c r="BG325" s="193">
        <f>IF(N325="zákl. přenesená",J325,0)</f>
        <v>0</v>
      </c>
      <c r="BH325" s="193">
        <f>IF(N325="sníž. přenesená",J325,0)</f>
        <v>0</v>
      </c>
      <c r="BI325" s="193">
        <f>IF(N325="nulová",J325,0)</f>
        <v>0</v>
      </c>
      <c r="BJ325" s="25" t="s">
        <v>24</v>
      </c>
      <c r="BK325" s="193">
        <f>ROUND(I325*H325,2)</f>
        <v>0</v>
      </c>
      <c r="BL325" s="25" t="s">
        <v>270</v>
      </c>
      <c r="BM325" s="25" t="s">
        <v>2838</v>
      </c>
    </row>
    <row r="326" spans="2:65" s="13" customFormat="1">
      <c r="B326" s="202"/>
      <c r="D326" s="195" t="s">
        <v>272</v>
      </c>
      <c r="E326" s="203" t="s">
        <v>5</v>
      </c>
      <c r="F326" s="204" t="s">
        <v>2839</v>
      </c>
      <c r="H326" s="205">
        <v>1</v>
      </c>
      <c r="I326" s="206"/>
      <c r="L326" s="202"/>
      <c r="M326" s="207"/>
      <c r="N326" s="208"/>
      <c r="O326" s="208"/>
      <c r="P326" s="208"/>
      <c r="Q326" s="208"/>
      <c r="R326" s="208"/>
      <c r="S326" s="208"/>
      <c r="T326" s="209"/>
      <c r="AT326" s="203" t="s">
        <v>272</v>
      </c>
      <c r="AU326" s="203" t="s">
        <v>85</v>
      </c>
      <c r="AV326" s="13" t="s">
        <v>85</v>
      </c>
      <c r="AW326" s="13" t="s">
        <v>41</v>
      </c>
      <c r="AX326" s="13" t="s">
        <v>77</v>
      </c>
      <c r="AY326" s="203" t="s">
        <v>264</v>
      </c>
    </row>
    <row r="327" spans="2:65" s="13" customFormat="1">
      <c r="B327" s="202"/>
      <c r="D327" s="195" t="s">
        <v>272</v>
      </c>
      <c r="E327" s="203" t="s">
        <v>5</v>
      </c>
      <c r="F327" s="204" t="s">
        <v>2840</v>
      </c>
      <c r="H327" s="205">
        <v>1</v>
      </c>
      <c r="I327" s="206"/>
      <c r="L327" s="202"/>
      <c r="M327" s="207"/>
      <c r="N327" s="208"/>
      <c r="O327" s="208"/>
      <c r="P327" s="208"/>
      <c r="Q327" s="208"/>
      <c r="R327" s="208"/>
      <c r="S327" s="208"/>
      <c r="T327" s="209"/>
      <c r="AT327" s="203" t="s">
        <v>272</v>
      </c>
      <c r="AU327" s="203" t="s">
        <v>85</v>
      </c>
      <c r="AV327" s="13" t="s">
        <v>85</v>
      </c>
      <c r="AW327" s="13" t="s">
        <v>41</v>
      </c>
      <c r="AX327" s="13" t="s">
        <v>77</v>
      </c>
      <c r="AY327" s="203" t="s">
        <v>264</v>
      </c>
    </row>
    <row r="328" spans="2:65" s="13" customFormat="1">
      <c r="B328" s="202"/>
      <c r="D328" s="195" t="s">
        <v>272</v>
      </c>
      <c r="E328" s="203" t="s">
        <v>5</v>
      </c>
      <c r="F328" s="204" t="s">
        <v>2841</v>
      </c>
      <c r="H328" s="205">
        <v>1</v>
      </c>
      <c r="I328" s="206"/>
      <c r="L328" s="202"/>
      <c r="M328" s="207"/>
      <c r="N328" s="208"/>
      <c r="O328" s="208"/>
      <c r="P328" s="208"/>
      <c r="Q328" s="208"/>
      <c r="R328" s="208"/>
      <c r="S328" s="208"/>
      <c r="T328" s="209"/>
      <c r="AT328" s="203" t="s">
        <v>272</v>
      </c>
      <c r="AU328" s="203" t="s">
        <v>85</v>
      </c>
      <c r="AV328" s="13" t="s">
        <v>85</v>
      </c>
      <c r="AW328" s="13" t="s">
        <v>41</v>
      </c>
      <c r="AX328" s="13" t="s">
        <v>77</v>
      </c>
      <c r="AY328" s="203" t="s">
        <v>264</v>
      </c>
    </row>
    <row r="329" spans="2:65" s="13" customFormat="1">
      <c r="B329" s="202"/>
      <c r="D329" s="195" t="s">
        <v>272</v>
      </c>
      <c r="E329" s="203" t="s">
        <v>5</v>
      </c>
      <c r="F329" s="204" t="s">
        <v>2842</v>
      </c>
      <c r="H329" s="205">
        <v>1</v>
      </c>
      <c r="I329" s="206"/>
      <c r="L329" s="202"/>
      <c r="M329" s="207"/>
      <c r="N329" s="208"/>
      <c r="O329" s="208"/>
      <c r="P329" s="208"/>
      <c r="Q329" s="208"/>
      <c r="R329" s="208"/>
      <c r="S329" s="208"/>
      <c r="T329" s="209"/>
      <c r="AT329" s="203" t="s">
        <v>272</v>
      </c>
      <c r="AU329" s="203" t="s">
        <v>85</v>
      </c>
      <c r="AV329" s="13" t="s">
        <v>85</v>
      </c>
      <c r="AW329" s="13" t="s">
        <v>41</v>
      </c>
      <c r="AX329" s="13" t="s">
        <v>77</v>
      </c>
      <c r="AY329" s="203" t="s">
        <v>264</v>
      </c>
    </row>
    <row r="330" spans="2:65" s="13" customFormat="1">
      <c r="B330" s="202"/>
      <c r="D330" s="195" t="s">
        <v>272</v>
      </c>
      <c r="E330" s="203" t="s">
        <v>5</v>
      </c>
      <c r="F330" s="204" t="s">
        <v>2843</v>
      </c>
      <c r="H330" s="205">
        <v>1</v>
      </c>
      <c r="I330" s="206"/>
      <c r="L330" s="202"/>
      <c r="M330" s="207"/>
      <c r="N330" s="208"/>
      <c r="O330" s="208"/>
      <c r="P330" s="208"/>
      <c r="Q330" s="208"/>
      <c r="R330" s="208"/>
      <c r="S330" s="208"/>
      <c r="T330" s="209"/>
      <c r="AT330" s="203" t="s">
        <v>272</v>
      </c>
      <c r="AU330" s="203" t="s">
        <v>85</v>
      </c>
      <c r="AV330" s="13" t="s">
        <v>85</v>
      </c>
      <c r="AW330" s="13" t="s">
        <v>41</v>
      </c>
      <c r="AX330" s="13" t="s">
        <v>77</v>
      </c>
      <c r="AY330" s="203" t="s">
        <v>264</v>
      </c>
    </row>
    <row r="331" spans="2:65" s="13" customFormat="1">
      <c r="B331" s="202"/>
      <c r="D331" s="195" t="s">
        <v>272</v>
      </c>
      <c r="E331" s="203" t="s">
        <v>5</v>
      </c>
      <c r="F331" s="204" t="s">
        <v>2844</v>
      </c>
      <c r="H331" s="205">
        <v>1</v>
      </c>
      <c r="I331" s="206"/>
      <c r="L331" s="202"/>
      <c r="M331" s="207"/>
      <c r="N331" s="208"/>
      <c r="O331" s="208"/>
      <c r="P331" s="208"/>
      <c r="Q331" s="208"/>
      <c r="R331" s="208"/>
      <c r="S331" s="208"/>
      <c r="T331" s="209"/>
      <c r="AT331" s="203" t="s">
        <v>272</v>
      </c>
      <c r="AU331" s="203" t="s">
        <v>85</v>
      </c>
      <c r="AV331" s="13" t="s">
        <v>85</v>
      </c>
      <c r="AW331" s="13" t="s">
        <v>41</v>
      </c>
      <c r="AX331" s="13" t="s">
        <v>77</v>
      </c>
      <c r="AY331" s="203" t="s">
        <v>264</v>
      </c>
    </row>
    <row r="332" spans="2:65" s="13" customFormat="1">
      <c r="B332" s="202"/>
      <c r="D332" s="195" t="s">
        <v>272</v>
      </c>
      <c r="E332" s="203" t="s">
        <v>5</v>
      </c>
      <c r="F332" s="204" t="s">
        <v>2845</v>
      </c>
      <c r="H332" s="205">
        <v>1</v>
      </c>
      <c r="I332" s="206"/>
      <c r="L332" s="202"/>
      <c r="M332" s="207"/>
      <c r="N332" s="208"/>
      <c r="O332" s="208"/>
      <c r="P332" s="208"/>
      <c r="Q332" s="208"/>
      <c r="R332" s="208"/>
      <c r="S332" s="208"/>
      <c r="T332" s="209"/>
      <c r="AT332" s="203" t="s">
        <v>272</v>
      </c>
      <c r="AU332" s="203" t="s">
        <v>85</v>
      </c>
      <c r="AV332" s="13" t="s">
        <v>85</v>
      </c>
      <c r="AW332" s="13" t="s">
        <v>41</v>
      </c>
      <c r="AX332" s="13" t="s">
        <v>77</v>
      </c>
      <c r="AY332" s="203" t="s">
        <v>264</v>
      </c>
    </row>
    <row r="333" spans="2:65" s="13" customFormat="1">
      <c r="B333" s="202"/>
      <c r="D333" s="195" t="s">
        <v>272</v>
      </c>
      <c r="E333" s="203" t="s">
        <v>5</v>
      </c>
      <c r="F333" s="204" t="s">
        <v>2846</v>
      </c>
      <c r="H333" s="205">
        <v>1</v>
      </c>
      <c r="I333" s="206"/>
      <c r="L333" s="202"/>
      <c r="M333" s="207"/>
      <c r="N333" s="208"/>
      <c r="O333" s="208"/>
      <c r="P333" s="208"/>
      <c r="Q333" s="208"/>
      <c r="R333" s="208"/>
      <c r="S333" s="208"/>
      <c r="T333" s="209"/>
      <c r="AT333" s="203" t="s">
        <v>272</v>
      </c>
      <c r="AU333" s="203" t="s">
        <v>85</v>
      </c>
      <c r="AV333" s="13" t="s">
        <v>85</v>
      </c>
      <c r="AW333" s="13" t="s">
        <v>41</v>
      </c>
      <c r="AX333" s="13" t="s">
        <v>77</v>
      </c>
      <c r="AY333" s="203" t="s">
        <v>264</v>
      </c>
    </row>
    <row r="334" spans="2:65" s="13" customFormat="1">
      <c r="B334" s="202"/>
      <c r="D334" s="195" t="s">
        <v>272</v>
      </c>
      <c r="E334" s="203" t="s">
        <v>5</v>
      </c>
      <c r="F334" s="204" t="s">
        <v>2847</v>
      </c>
      <c r="H334" s="205">
        <v>1</v>
      </c>
      <c r="I334" s="206"/>
      <c r="L334" s="202"/>
      <c r="M334" s="207"/>
      <c r="N334" s="208"/>
      <c r="O334" s="208"/>
      <c r="P334" s="208"/>
      <c r="Q334" s="208"/>
      <c r="R334" s="208"/>
      <c r="S334" s="208"/>
      <c r="T334" s="209"/>
      <c r="AT334" s="203" t="s">
        <v>272</v>
      </c>
      <c r="AU334" s="203" t="s">
        <v>85</v>
      </c>
      <c r="AV334" s="13" t="s">
        <v>85</v>
      </c>
      <c r="AW334" s="13" t="s">
        <v>41</v>
      </c>
      <c r="AX334" s="13" t="s">
        <v>77</v>
      </c>
      <c r="AY334" s="203" t="s">
        <v>264</v>
      </c>
    </row>
    <row r="335" spans="2:65" s="13" customFormat="1">
      <c r="B335" s="202"/>
      <c r="D335" s="195" t="s">
        <v>272</v>
      </c>
      <c r="E335" s="203" t="s">
        <v>5</v>
      </c>
      <c r="F335" s="204" t="s">
        <v>2848</v>
      </c>
      <c r="H335" s="205">
        <v>1</v>
      </c>
      <c r="I335" s="206"/>
      <c r="L335" s="202"/>
      <c r="M335" s="207"/>
      <c r="N335" s="208"/>
      <c r="O335" s="208"/>
      <c r="P335" s="208"/>
      <c r="Q335" s="208"/>
      <c r="R335" s="208"/>
      <c r="S335" s="208"/>
      <c r="T335" s="209"/>
      <c r="AT335" s="203" t="s">
        <v>272</v>
      </c>
      <c r="AU335" s="203" t="s">
        <v>85</v>
      </c>
      <c r="AV335" s="13" t="s">
        <v>85</v>
      </c>
      <c r="AW335" s="13" t="s">
        <v>41</v>
      </c>
      <c r="AX335" s="13" t="s">
        <v>77</v>
      </c>
      <c r="AY335" s="203" t="s">
        <v>264</v>
      </c>
    </row>
    <row r="336" spans="2:65" s="13" customFormat="1">
      <c r="B336" s="202"/>
      <c r="D336" s="195" t="s">
        <v>272</v>
      </c>
      <c r="E336" s="203" t="s">
        <v>5</v>
      </c>
      <c r="F336" s="204" t="s">
        <v>2849</v>
      </c>
      <c r="H336" s="205">
        <v>1</v>
      </c>
      <c r="I336" s="206"/>
      <c r="L336" s="202"/>
      <c r="M336" s="207"/>
      <c r="N336" s="208"/>
      <c r="O336" s="208"/>
      <c r="P336" s="208"/>
      <c r="Q336" s="208"/>
      <c r="R336" s="208"/>
      <c r="S336" s="208"/>
      <c r="T336" s="209"/>
      <c r="AT336" s="203" t="s">
        <v>272</v>
      </c>
      <c r="AU336" s="203" t="s">
        <v>85</v>
      </c>
      <c r="AV336" s="13" t="s">
        <v>85</v>
      </c>
      <c r="AW336" s="13" t="s">
        <v>41</v>
      </c>
      <c r="AX336" s="13" t="s">
        <v>77</v>
      </c>
      <c r="AY336" s="203" t="s">
        <v>264</v>
      </c>
    </row>
    <row r="337" spans="2:65" s="13" customFormat="1">
      <c r="B337" s="202"/>
      <c r="D337" s="195" t="s">
        <v>272</v>
      </c>
      <c r="E337" s="203" t="s">
        <v>5</v>
      </c>
      <c r="F337" s="204" t="s">
        <v>2850</v>
      </c>
      <c r="H337" s="205">
        <v>1</v>
      </c>
      <c r="I337" s="206"/>
      <c r="L337" s="202"/>
      <c r="M337" s="207"/>
      <c r="N337" s="208"/>
      <c r="O337" s="208"/>
      <c r="P337" s="208"/>
      <c r="Q337" s="208"/>
      <c r="R337" s="208"/>
      <c r="S337" s="208"/>
      <c r="T337" s="209"/>
      <c r="AT337" s="203" t="s">
        <v>272</v>
      </c>
      <c r="AU337" s="203" t="s">
        <v>85</v>
      </c>
      <c r="AV337" s="13" t="s">
        <v>85</v>
      </c>
      <c r="AW337" s="13" t="s">
        <v>41</v>
      </c>
      <c r="AX337" s="13" t="s">
        <v>77</v>
      </c>
      <c r="AY337" s="203" t="s">
        <v>264</v>
      </c>
    </row>
    <row r="338" spans="2:65" s="13" customFormat="1">
      <c r="B338" s="202"/>
      <c r="D338" s="195" t="s">
        <v>272</v>
      </c>
      <c r="E338" s="203" t="s">
        <v>5</v>
      </c>
      <c r="F338" s="204" t="s">
        <v>2851</v>
      </c>
      <c r="H338" s="205">
        <v>1</v>
      </c>
      <c r="I338" s="206"/>
      <c r="L338" s="202"/>
      <c r="M338" s="207"/>
      <c r="N338" s="208"/>
      <c r="O338" s="208"/>
      <c r="P338" s="208"/>
      <c r="Q338" s="208"/>
      <c r="R338" s="208"/>
      <c r="S338" s="208"/>
      <c r="T338" s="209"/>
      <c r="AT338" s="203" t="s">
        <v>272</v>
      </c>
      <c r="AU338" s="203" t="s">
        <v>85</v>
      </c>
      <c r="AV338" s="13" t="s">
        <v>85</v>
      </c>
      <c r="AW338" s="13" t="s">
        <v>41</v>
      </c>
      <c r="AX338" s="13" t="s">
        <v>77</v>
      </c>
      <c r="AY338" s="203" t="s">
        <v>264</v>
      </c>
    </row>
    <row r="339" spans="2:65" s="13" customFormat="1">
      <c r="B339" s="202"/>
      <c r="D339" s="195" t="s">
        <v>272</v>
      </c>
      <c r="E339" s="203" t="s">
        <v>5</v>
      </c>
      <c r="F339" s="204" t="s">
        <v>2852</v>
      </c>
      <c r="H339" s="205">
        <v>1</v>
      </c>
      <c r="I339" s="206"/>
      <c r="L339" s="202"/>
      <c r="M339" s="207"/>
      <c r="N339" s="208"/>
      <c r="O339" s="208"/>
      <c r="P339" s="208"/>
      <c r="Q339" s="208"/>
      <c r="R339" s="208"/>
      <c r="S339" s="208"/>
      <c r="T339" s="209"/>
      <c r="AT339" s="203" t="s">
        <v>272</v>
      </c>
      <c r="AU339" s="203" t="s">
        <v>85</v>
      </c>
      <c r="AV339" s="13" t="s">
        <v>85</v>
      </c>
      <c r="AW339" s="13" t="s">
        <v>41</v>
      </c>
      <c r="AX339" s="13" t="s">
        <v>77</v>
      </c>
      <c r="AY339" s="203" t="s">
        <v>264</v>
      </c>
    </row>
    <row r="340" spans="2:65" s="13" customFormat="1">
      <c r="B340" s="202"/>
      <c r="D340" s="195" t="s">
        <v>272</v>
      </c>
      <c r="E340" s="203" t="s">
        <v>5</v>
      </c>
      <c r="F340" s="204" t="s">
        <v>2853</v>
      </c>
      <c r="H340" s="205">
        <v>1</v>
      </c>
      <c r="I340" s="206"/>
      <c r="L340" s="202"/>
      <c r="M340" s="207"/>
      <c r="N340" s="208"/>
      <c r="O340" s="208"/>
      <c r="P340" s="208"/>
      <c r="Q340" s="208"/>
      <c r="R340" s="208"/>
      <c r="S340" s="208"/>
      <c r="T340" s="209"/>
      <c r="AT340" s="203" t="s">
        <v>272</v>
      </c>
      <c r="AU340" s="203" t="s">
        <v>85</v>
      </c>
      <c r="AV340" s="13" t="s">
        <v>85</v>
      </c>
      <c r="AW340" s="13" t="s">
        <v>41</v>
      </c>
      <c r="AX340" s="13" t="s">
        <v>77</v>
      </c>
      <c r="AY340" s="203" t="s">
        <v>264</v>
      </c>
    </row>
    <row r="341" spans="2:65" s="13" customFormat="1">
      <c r="B341" s="202"/>
      <c r="D341" s="195" t="s">
        <v>272</v>
      </c>
      <c r="E341" s="203" t="s">
        <v>5</v>
      </c>
      <c r="F341" s="204" t="s">
        <v>2854</v>
      </c>
      <c r="H341" s="205">
        <v>1</v>
      </c>
      <c r="I341" s="206"/>
      <c r="L341" s="202"/>
      <c r="M341" s="207"/>
      <c r="N341" s="208"/>
      <c r="O341" s="208"/>
      <c r="P341" s="208"/>
      <c r="Q341" s="208"/>
      <c r="R341" s="208"/>
      <c r="S341" s="208"/>
      <c r="T341" s="209"/>
      <c r="AT341" s="203" t="s">
        <v>272</v>
      </c>
      <c r="AU341" s="203" t="s">
        <v>85</v>
      </c>
      <c r="AV341" s="13" t="s">
        <v>85</v>
      </c>
      <c r="AW341" s="13" t="s">
        <v>41</v>
      </c>
      <c r="AX341" s="13" t="s">
        <v>77</v>
      </c>
      <c r="AY341" s="203" t="s">
        <v>264</v>
      </c>
    </row>
    <row r="342" spans="2:65" s="13" customFormat="1">
      <c r="B342" s="202"/>
      <c r="D342" s="195" t="s">
        <v>272</v>
      </c>
      <c r="E342" s="203" t="s">
        <v>5</v>
      </c>
      <c r="F342" s="204" t="s">
        <v>2855</v>
      </c>
      <c r="H342" s="205">
        <v>1</v>
      </c>
      <c r="I342" s="206"/>
      <c r="L342" s="202"/>
      <c r="M342" s="207"/>
      <c r="N342" s="208"/>
      <c r="O342" s="208"/>
      <c r="P342" s="208"/>
      <c r="Q342" s="208"/>
      <c r="R342" s="208"/>
      <c r="S342" s="208"/>
      <c r="T342" s="209"/>
      <c r="AT342" s="203" t="s">
        <v>272</v>
      </c>
      <c r="AU342" s="203" t="s">
        <v>85</v>
      </c>
      <c r="AV342" s="13" t="s">
        <v>85</v>
      </c>
      <c r="AW342" s="13" t="s">
        <v>41</v>
      </c>
      <c r="AX342" s="13" t="s">
        <v>77</v>
      </c>
      <c r="AY342" s="203" t="s">
        <v>264</v>
      </c>
    </row>
    <row r="343" spans="2:65" s="13" customFormat="1">
      <c r="B343" s="202"/>
      <c r="D343" s="195" t="s">
        <v>272</v>
      </c>
      <c r="E343" s="203" t="s">
        <v>5</v>
      </c>
      <c r="F343" s="204" t="s">
        <v>2856</v>
      </c>
      <c r="H343" s="205">
        <v>1</v>
      </c>
      <c r="I343" s="206"/>
      <c r="L343" s="202"/>
      <c r="M343" s="207"/>
      <c r="N343" s="208"/>
      <c r="O343" s="208"/>
      <c r="P343" s="208"/>
      <c r="Q343" s="208"/>
      <c r="R343" s="208"/>
      <c r="S343" s="208"/>
      <c r="T343" s="209"/>
      <c r="AT343" s="203" t="s">
        <v>272</v>
      </c>
      <c r="AU343" s="203" t="s">
        <v>85</v>
      </c>
      <c r="AV343" s="13" t="s">
        <v>85</v>
      </c>
      <c r="AW343" s="13" t="s">
        <v>41</v>
      </c>
      <c r="AX343" s="13" t="s">
        <v>77</v>
      </c>
      <c r="AY343" s="203" t="s">
        <v>264</v>
      </c>
    </row>
    <row r="344" spans="2:65" s="13" customFormat="1">
      <c r="B344" s="202"/>
      <c r="D344" s="195" t="s">
        <v>272</v>
      </c>
      <c r="E344" s="203" t="s">
        <v>5</v>
      </c>
      <c r="F344" s="204" t="s">
        <v>2857</v>
      </c>
      <c r="H344" s="205">
        <v>1</v>
      </c>
      <c r="I344" s="206"/>
      <c r="L344" s="202"/>
      <c r="M344" s="207"/>
      <c r="N344" s="208"/>
      <c r="O344" s="208"/>
      <c r="P344" s="208"/>
      <c r="Q344" s="208"/>
      <c r="R344" s="208"/>
      <c r="S344" s="208"/>
      <c r="T344" s="209"/>
      <c r="AT344" s="203" t="s">
        <v>272</v>
      </c>
      <c r="AU344" s="203" t="s">
        <v>85</v>
      </c>
      <c r="AV344" s="13" t="s">
        <v>85</v>
      </c>
      <c r="AW344" s="13" t="s">
        <v>41</v>
      </c>
      <c r="AX344" s="13" t="s">
        <v>77</v>
      </c>
      <c r="AY344" s="203" t="s">
        <v>264</v>
      </c>
    </row>
    <row r="345" spans="2:65" s="14" customFormat="1">
      <c r="B345" s="210"/>
      <c r="D345" s="195" t="s">
        <v>272</v>
      </c>
      <c r="E345" s="211" t="s">
        <v>5</v>
      </c>
      <c r="F345" s="212" t="s">
        <v>290</v>
      </c>
      <c r="H345" s="213">
        <v>19</v>
      </c>
      <c r="I345" s="214"/>
      <c r="L345" s="210"/>
      <c r="M345" s="215"/>
      <c r="N345" s="216"/>
      <c r="O345" s="216"/>
      <c r="P345" s="216"/>
      <c r="Q345" s="216"/>
      <c r="R345" s="216"/>
      <c r="S345" s="216"/>
      <c r="T345" s="217"/>
      <c r="AT345" s="211" t="s">
        <v>272</v>
      </c>
      <c r="AU345" s="211" t="s">
        <v>85</v>
      </c>
      <c r="AV345" s="14" t="s">
        <v>270</v>
      </c>
      <c r="AW345" s="14" t="s">
        <v>41</v>
      </c>
      <c r="AX345" s="14" t="s">
        <v>24</v>
      </c>
      <c r="AY345" s="211" t="s">
        <v>264</v>
      </c>
    </row>
    <row r="346" spans="2:65" s="1" customFormat="1" ht="38.25" customHeight="1">
      <c r="B346" s="181"/>
      <c r="C346" s="182" t="s">
        <v>874</v>
      </c>
      <c r="D346" s="182" t="s">
        <v>266</v>
      </c>
      <c r="E346" s="183" t="s">
        <v>2858</v>
      </c>
      <c r="F346" s="184" t="s">
        <v>2859</v>
      </c>
      <c r="G346" s="185" t="s">
        <v>341</v>
      </c>
      <c r="H346" s="186">
        <v>26</v>
      </c>
      <c r="I346" s="187"/>
      <c r="J346" s="188">
        <f>ROUND(I346*H346,2)</f>
        <v>0</v>
      </c>
      <c r="K346" s="184" t="s">
        <v>334</v>
      </c>
      <c r="L346" s="42"/>
      <c r="M346" s="189" t="s">
        <v>5</v>
      </c>
      <c r="N346" s="190" t="s">
        <v>48</v>
      </c>
      <c r="O346" s="43"/>
      <c r="P346" s="191">
        <f>O346*H346</f>
        <v>0</v>
      </c>
      <c r="Q346" s="191">
        <v>0.500799824</v>
      </c>
      <c r="R346" s="191">
        <f>Q346*H346</f>
        <v>13.020795423999999</v>
      </c>
      <c r="S346" s="191">
        <v>0</v>
      </c>
      <c r="T346" s="192">
        <f>S346*H346</f>
        <v>0</v>
      </c>
      <c r="AR346" s="25" t="s">
        <v>270</v>
      </c>
      <c r="AT346" s="25" t="s">
        <v>266</v>
      </c>
      <c r="AU346" s="25" t="s">
        <v>85</v>
      </c>
      <c r="AY346" s="25" t="s">
        <v>264</v>
      </c>
      <c r="BE346" s="193">
        <f>IF(N346="základní",J346,0)</f>
        <v>0</v>
      </c>
      <c r="BF346" s="193">
        <f>IF(N346="snížená",J346,0)</f>
        <v>0</v>
      </c>
      <c r="BG346" s="193">
        <f>IF(N346="zákl. přenesená",J346,0)</f>
        <v>0</v>
      </c>
      <c r="BH346" s="193">
        <f>IF(N346="sníž. přenesená",J346,0)</f>
        <v>0</v>
      </c>
      <c r="BI346" s="193">
        <f>IF(N346="nulová",J346,0)</f>
        <v>0</v>
      </c>
      <c r="BJ346" s="25" t="s">
        <v>24</v>
      </c>
      <c r="BK346" s="193">
        <f>ROUND(I346*H346,2)</f>
        <v>0</v>
      </c>
      <c r="BL346" s="25" t="s">
        <v>270</v>
      </c>
      <c r="BM346" s="25" t="s">
        <v>2860</v>
      </c>
    </row>
    <row r="347" spans="2:65" s="12" customFormat="1">
      <c r="B347" s="194"/>
      <c r="D347" s="195" t="s">
        <v>272</v>
      </c>
      <c r="E347" s="196" t="s">
        <v>5</v>
      </c>
      <c r="F347" s="197" t="s">
        <v>2861</v>
      </c>
      <c r="H347" s="196" t="s">
        <v>5</v>
      </c>
      <c r="I347" s="198"/>
      <c r="L347" s="194"/>
      <c r="M347" s="199"/>
      <c r="N347" s="200"/>
      <c r="O347" s="200"/>
      <c r="P347" s="200"/>
      <c r="Q347" s="200"/>
      <c r="R347" s="200"/>
      <c r="S347" s="200"/>
      <c r="T347" s="201"/>
      <c r="AT347" s="196" t="s">
        <v>272</v>
      </c>
      <c r="AU347" s="196" t="s">
        <v>85</v>
      </c>
      <c r="AV347" s="12" t="s">
        <v>24</v>
      </c>
      <c r="AW347" s="12" t="s">
        <v>41</v>
      </c>
      <c r="AX347" s="12" t="s">
        <v>77</v>
      </c>
      <c r="AY347" s="196" t="s">
        <v>264</v>
      </c>
    </row>
    <row r="348" spans="2:65" s="13" customFormat="1">
      <c r="B348" s="202"/>
      <c r="D348" s="195" t="s">
        <v>272</v>
      </c>
      <c r="E348" s="203" t="s">
        <v>5</v>
      </c>
      <c r="F348" s="204" t="s">
        <v>636</v>
      </c>
      <c r="H348" s="205">
        <v>26</v>
      </c>
      <c r="I348" s="206"/>
      <c r="L348" s="202"/>
      <c r="M348" s="207"/>
      <c r="N348" s="208"/>
      <c r="O348" s="208"/>
      <c r="P348" s="208"/>
      <c r="Q348" s="208"/>
      <c r="R348" s="208"/>
      <c r="S348" s="208"/>
      <c r="T348" s="209"/>
      <c r="AT348" s="203" t="s">
        <v>272</v>
      </c>
      <c r="AU348" s="203" t="s">
        <v>85</v>
      </c>
      <c r="AV348" s="13" t="s">
        <v>85</v>
      </c>
      <c r="AW348" s="13" t="s">
        <v>41</v>
      </c>
      <c r="AX348" s="13" t="s">
        <v>24</v>
      </c>
      <c r="AY348" s="203" t="s">
        <v>264</v>
      </c>
    </row>
    <row r="349" spans="2:65" s="1" customFormat="1" ht="25.5" customHeight="1">
      <c r="B349" s="181"/>
      <c r="C349" s="218" t="s">
        <v>878</v>
      </c>
      <c r="D349" s="218" t="s">
        <v>345</v>
      </c>
      <c r="E349" s="219" t="s">
        <v>2862</v>
      </c>
      <c r="F349" s="220" t="s">
        <v>2863</v>
      </c>
      <c r="G349" s="221" t="s">
        <v>341</v>
      </c>
      <c r="H349" s="222">
        <v>24</v>
      </c>
      <c r="I349" s="223"/>
      <c r="J349" s="224">
        <f>ROUND(I349*H349,2)</f>
        <v>0</v>
      </c>
      <c r="K349" s="220" t="s">
        <v>278</v>
      </c>
      <c r="L349" s="225"/>
      <c r="M349" s="226" t="s">
        <v>5</v>
      </c>
      <c r="N349" s="227" t="s">
        <v>48</v>
      </c>
      <c r="O349" s="43"/>
      <c r="P349" s="191">
        <f>O349*H349</f>
        <v>0</v>
      </c>
      <c r="Q349" s="191">
        <v>0.54800000000000004</v>
      </c>
      <c r="R349" s="191">
        <f>Q349*H349</f>
        <v>13.152000000000001</v>
      </c>
      <c r="S349" s="191">
        <v>0</v>
      </c>
      <c r="T349" s="192">
        <f>S349*H349</f>
        <v>0</v>
      </c>
      <c r="AR349" s="25" t="s">
        <v>322</v>
      </c>
      <c r="AT349" s="25" t="s">
        <v>345</v>
      </c>
      <c r="AU349" s="25" t="s">
        <v>85</v>
      </c>
      <c r="AY349" s="25" t="s">
        <v>264</v>
      </c>
      <c r="BE349" s="193">
        <f>IF(N349="základní",J349,0)</f>
        <v>0</v>
      </c>
      <c r="BF349" s="193">
        <f>IF(N349="snížená",J349,0)</f>
        <v>0</v>
      </c>
      <c r="BG349" s="193">
        <f>IF(N349="zákl. přenesená",J349,0)</f>
        <v>0</v>
      </c>
      <c r="BH349" s="193">
        <f>IF(N349="sníž. přenesená",J349,0)</f>
        <v>0</v>
      </c>
      <c r="BI349" s="193">
        <f>IF(N349="nulová",J349,0)</f>
        <v>0</v>
      </c>
      <c r="BJ349" s="25" t="s">
        <v>24</v>
      </c>
      <c r="BK349" s="193">
        <f>ROUND(I349*H349,2)</f>
        <v>0</v>
      </c>
      <c r="BL349" s="25" t="s">
        <v>270</v>
      </c>
      <c r="BM349" s="25" t="s">
        <v>2864</v>
      </c>
    </row>
    <row r="350" spans="2:65" s="1" customFormat="1" ht="27">
      <c r="B350" s="42"/>
      <c r="D350" s="195" t="s">
        <v>369</v>
      </c>
      <c r="F350" s="228" t="s">
        <v>2865</v>
      </c>
      <c r="I350" s="229"/>
      <c r="L350" s="42"/>
      <c r="M350" s="230"/>
      <c r="N350" s="43"/>
      <c r="O350" s="43"/>
      <c r="P350" s="43"/>
      <c r="Q350" s="43"/>
      <c r="R350" s="43"/>
      <c r="S350" s="43"/>
      <c r="T350" s="71"/>
      <c r="AT350" s="25" t="s">
        <v>369</v>
      </c>
      <c r="AU350" s="25" t="s">
        <v>85</v>
      </c>
    </row>
    <row r="351" spans="2:65" s="12" customFormat="1">
      <c r="B351" s="194"/>
      <c r="D351" s="195" t="s">
        <v>272</v>
      </c>
      <c r="E351" s="196" t="s">
        <v>5</v>
      </c>
      <c r="F351" s="197" t="s">
        <v>2866</v>
      </c>
      <c r="H351" s="196" t="s">
        <v>5</v>
      </c>
      <c r="I351" s="198"/>
      <c r="L351" s="194"/>
      <c r="M351" s="199"/>
      <c r="N351" s="200"/>
      <c r="O351" s="200"/>
      <c r="P351" s="200"/>
      <c r="Q351" s="200"/>
      <c r="R351" s="200"/>
      <c r="S351" s="200"/>
      <c r="T351" s="201"/>
      <c r="AT351" s="196" t="s">
        <v>272</v>
      </c>
      <c r="AU351" s="196" t="s">
        <v>85</v>
      </c>
      <c r="AV351" s="12" t="s">
        <v>24</v>
      </c>
      <c r="AW351" s="12" t="s">
        <v>41</v>
      </c>
      <c r="AX351" s="12" t="s">
        <v>77</v>
      </c>
      <c r="AY351" s="196" t="s">
        <v>264</v>
      </c>
    </row>
    <row r="352" spans="2:65" s="12" customFormat="1">
      <c r="B352" s="194"/>
      <c r="D352" s="195" t="s">
        <v>272</v>
      </c>
      <c r="E352" s="196" t="s">
        <v>5</v>
      </c>
      <c r="F352" s="197" t="s">
        <v>2861</v>
      </c>
      <c r="H352" s="196" t="s">
        <v>5</v>
      </c>
      <c r="I352" s="198"/>
      <c r="L352" s="194"/>
      <c r="M352" s="199"/>
      <c r="N352" s="200"/>
      <c r="O352" s="200"/>
      <c r="P352" s="200"/>
      <c r="Q352" s="200"/>
      <c r="R352" s="200"/>
      <c r="S352" s="200"/>
      <c r="T352" s="201"/>
      <c r="AT352" s="196" t="s">
        <v>272</v>
      </c>
      <c r="AU352" s="196" t="s">
        <v>85</v>
      </c>
      <c r="AV352" s="12" t="s">
        <v>24</v>
      </c>
      <c r="AW352" s="12" t="s">
        <v>41</v>
      </c>
      <c r="AX352" s="12" t="s">
        <v>77</v>
      </c>
      <c r="AY352" s="196" t="s">
        <v>264</v>
      </c>
    </row>
    <row r="353" spans="2:65" s="13" customFormat="1">
      <c r="B353" s="202"/>
      <c r="D353" s="195" t="s">
        <v>272</v>
      </c>
      <c r="E353" s="203" t="s">
        <v>5</v>
      </c>
      <c r="F353" s="204" t="s">
        <v>2867</v>
      </c>
      <c r="H353" s="205">
        <v>24</v>
      </c>
      <c r="I353" s="206"/>
      <c r="L353" s="202"/>
      <c r="M353" s="207"/>
      <c r="N353" s="208"/>
      <c r="O353" s="208"/>
      <c r="P353" s="208"/>
      <c r="Q353" s="208"/>
      <c r="R353" s="208"/>
      <c r="S353" s="208"/>
      <c r="T353" s="209"/>
      <c r="AT353" s="203" t="s">
        <v>272</v>
      </c>
      <c r="AU353" s="203" t="s">
        <v>85</v>
      </c>
      <c r="AV353" s="13" t="s">
        <v>85</v>
      </c>
      <c r="AW353" s="13" t="s">
        <v>41</v>
      </c>
      <c r="AX353" s="13" t="s">
        <v>24</v>
      </c>
      <c r="AY353" s="203" t="s">
        <v>264</v>
      </c>
    </row>
    <row r="354" spans="2:65" s="1" customFormat="1" ht="16.5" customHeight="1">
      <c r="B354" s="181"/>
      <c r="C354" s="218" t="s">
        <v>882</v>
      </c>
      <c r="D354" s="218" t="s">
        <v>345</v>
      </c>
      <c r="E354" s="219" t="s">
        <v>2868</v>
      </c>
      <c r="F354" s="220" t="s">
        <v>2869</v>
      </c>
      <c r="G354" s="221" t="s">
        <v>341</v>
      </c>
      <c r="H354" s="222">
        <v>2</v>
      </c>
      <c r="I354" s="223"/>
      <c r="J354" s="224">
        <f>ROUND(I354*H354,2)</f>
        <v>0</v>
      </c>
      <c r="K354" s="220" t="s">
        <v>278</v>
      </c>
      <c r="L354" s="225"/>
      <c r="M354" s="226" t="s">
        <v>5</v>
      </c>
      <c r="N354" s="227" t="s">
        <v>48</v>
      </c>
      <c r="O354" s="43"/>
      <c r="P354" s="191">
        <f>O354*H354</f>
        <v>0</v>
      </c>
      <c r="Q354" s="191">
        <v>0.44900000000000001</v>
      </c>
      <c r="R354" s="191">
        <f>Q354*H354</f>
        <v>0.89800000000000002</v>
      </c>
      <c r="S354" s="191">
        <v>0</v>
      </c>
      <c r="T354" s="192">
        <f>S354*H354</f>
        <v>0</v>
      </c>
      <c r="AR354" s="25" t="s">
        <v>322</v>
      </c>
      <c r="AT354" s="25" t="s">
        <v>345</v>
      </c>
      <c r="AU354" s="25" t="s">
        <v>85</v>
      </c>
      <c r="AY354" s="25" t="s">
        <v>264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25" t="s">
        <v>24</v>
      </c>
      <c r="BK354" s="193">
        <f>ROUND(I354*H354,2)</f>
        <v>0</v>
      </c>
      <c r="BL354" s="25" t="s">
        <v>270</v>
      </c>
      <c r="BM354" s="25" t="s">
        <v>2870</v>
      </c>
    </row>
    <row r="355" spans="2:65" s="12" customFormat="1">
      <c r="B355" s="194"/>
      <c r="D355" s="195" t="s">
        <v>272</v>
      </c>
      <c r="E355" s="196" t="s">
        <v>5</v>
      </c>
      <c r="F355" s="197" t="s">
        <v>2866</v>
      </c>
      <c r="H355" s="196" t="s">
        <v>5</v>
      </c>
      <c r="I355" s="198"/>
      <c r="L355" s="194"/>
      <c r="M355" s="199"/>
      <c r="N355" s="200"/>
      <c r="O355" s="200"/>
      <c r="P355" s="200"/>
      <c r="Q355" s="200"/>
      <c r="R355" s="200"/>
      <c r="S355" s="200"/>
      <c r="T355" s="201"/>
      <c r="AT355" s="196" t="s">
        <v>272</v>
      </c>
      <c r="AU355" s="196" t="s">
        <v>85</v>
      </c>
      <c r="AV355" s="12" t="s">
        <v>24</v>
      </c>
      <c r="AW355" s="12" t="s">
        <v>41</v>
      </c>
      <c r="AX355" s="12" t="s">
        <v>77</v>
      </c>
      <c r="AY355" s="196" t="s">
        <v>264</v>
      </c>
    </row>
    <row r="356" spans="2:65" s="12" customFormat="1">
      <c r="B356" s="194"/>
      <c r="D356" s="195" t="s">
        <v>272</v>
      </c>
      <c r="E356" s="196" t="s">
        <v>5</v>
      </c>
      <c r="F356" s="197" t="s">
        <v>2861</v>
      </c>
      <c r="H356" s="196" t="s">
        <v>5</v>
      </c>
      <c r="I356" s="198"/>
      <c r="L356" s="194"/>
      <c r="M356" s="199"/>
      <c r="N356" s="200"/>
      <c r="O356" s="200"/>
      <c r="P356" s="200"/>
      <c r="Q356" s="200"/>
      <c r="R356" s="200"/>
      <c r="S356" s="200"/>
      <c r="T356" s="201"/>
      <c r="AT356" s="196" t="s">
        <v>272</v>
      </c>
      <c r="AU356" s="196" t="s">
        <v>85</v>
      </c>
      <c r="AV356" s="12" t="s">
        <v>24</v>
      </c>
      <c r="AW356" s="12" t="s">
        <v>41</v>
      </c>
      <c r="AX356" s="12" t="s">
        <v>77</v>
      </c>
      <c r="AY356" s="196" t="s">
        <v>264</v>
      </c>
    </row>
    <row r="357" spans="2:65" s="13" customFormat="1">
      <c r="B357" s="202"/>
      <c r="D357" s="195" t="s">
        <v>272</v>
      </c>
      <c r="E357" s="203" t="s">
        <v>5</v>
      </c>
      <c r="F357" s="204" t="s">
        <v>2871</v>
      </c>
      <c r="H357" s="205">
        <v>2</v>
      </c>
      <c r="I357" s="206"/>
      <c r="L357" s="202"/>
      <c r="M357" s="207"/>
      <c r="N357" s="208"/>
      <c r="O357" s="208"/>
      <c r="P357" s="208"/>
      <c r="Q357" s="208"/>
      <c r="R357" s="208"/>
      <c r="S357" s="208"/>
      <c r="T357" s="209"/>
      <c r="AT357" s="203" t="s">
        <v>272</v>
      </c>
      <c r="AU357" s="203" t="s">
        <v>85</v>
      </c>
      <c r="AV357" s="13" t="s">
        <v>85</v>
      </c>
      <c r="AW357" s="13" t="s">
        <v>41</v>
      </c>
      <c r="AX357" s="13" t="s">
        <v>24</v>
      </c>
      <c r="AY357" s="203" t="s">
        <v>264</v>
      </c>
    </row>
    <row r="358" spans="2:65" s="1" customFormat="1" ht="16.5" customHeight="1">
      <c r="B358" s="181"/>
      <c r="C358" s="218" t="s">
        <v>888</v>
      </c>
      <c r="D358" s="218" t="s">
        <v>345</v>
      </c>
      <c r="E358" s="219" t="s">
        <v>2872</v>
      </c>
      <c r="F358" s="220" t="s">
        <v>2873</v>
      </c>
      <c r="G358" s="221" t="s">
        <v>341</v>
      </c>
      <c r="H358" s="222">
        <v>15</v>
      </c>
      <c r="I358" s="223"/>
      <c r="J358" s="224">
        <f>ROUND(I358*H358,2)</f>
        <v>0</v>
      </c>
      <c r="K358" s="220" t="s">
        <v>278</v>
      </c>
      <c r="L358" s="225"/>
      <c r="M358" s="226" t="s">
        <v>5</v>
      </c>
      <c r="N358" s="227" t="s">
        <v>48</v>
      </c>
      <c r="O358" s="43"/>
      <c r="P358" s="191">
        <f>O358*H358</f>
        <v>0</v>
      </c>
      <c r="Q358" s="191">
        <v>0.254</v>
      </c>
      <c r="R358" s="191">
        <f>Q358*H358</f>
        <v>3.81</v>
      </c>
      <c r="S358" s="191">
        <v>0</v>
      </c>
      <c r="T358" s="192">
        <f>S358*H358</f>
        <v>0</v>
      </c>
      <c r="AR358" s="25" t="s">
        <v>322</v>
      </c>
      <c r="AT358" s="25" t="s">
        <v>345</v>
      </c>
      <c r="AU358" s="25" t="s">
        <v>85</v>
      </c>
      <c r="AY358" s="25" t="s">
        <v>264</v>
      </c>
      <c r="BE358" s="193">
        <f>IF(N358="základní",J358,0)</f>
        <v>0</v>
      </c>
      <c r="BF358" s="193">
        <f>IF(N358="snížená",J358,0)</f>
        <v>0</v>
      </c>
      <c r="BG358" s="193">
        <f>IF(N358="zákl. přenesená",J358,0)</f>
        <v>0</v>
      </c>
      <c r="BH358" s="193">
        <f>IF(N358="sníž. přenesená",J358,0)</f>
        <v>0</v>
      </c>
      <c r="BI358" s="193">
        <f>IF(N358="nulová",J358,0)</f>
        <v>0</v>
      </c>
      <c r="BJ358" s="25" t="s">
        <v>24</v>
      </c>
      <c r="BK358" s="193">
        <f>ROUND(I358*H358,2)</f>
        <v>0</v>
      </c>
      <c r="BL358" s="25" t="s">
        <v>270</v>
      </c>
      <c r="BM358" s="25" t="s">
        <v>2874</v>
      </c>
    </row>
    <row r="359" spans="2:65" s="12" customFormat="1">
      <c r="B359" s="194"/>
      <c r="D359" s="195" t="s">
        <v>272</v>
      </c>
      <c r="E359" s="196" t="s">
        <v>5</v>
      </c>
      <c r="F359" s="197" t="s">
        <v>2866</v>
      </c>
      <c r="H359" s="196" t="s">
        <v>5</v>
      </c>
      <c r="I359" s="198"/>
      <c r="L359" s="194"/>
      <c r="M359" s="199"/>
      <c r="N359" s="200"/>
      <c r="O359" s="200"/>
      <c r="P359" s="200"/>
      <c r="Q359" s="200"/>
      <c r="R359" s="200"/>
      <c r="S359" s="200"/>
      <c r="T359" s="201"/>
      <c r="AT359" s="196" t="s">
        <v>272</v>
      </c>
      <c r="AU359" s="196" t="s">
        <v>85</v>
      </c>
      <c r="AV359" s="12" t="s">
        <v>24</v>
      </c>
      <c r="AW359" s="12" t="s">
        <v>41</v>
      </c>
      <c r="AX359" s="12" t="s">
        <v>77</v>
      </c>
      <c r="AY359" s="196" t="s">
        <v>264</v>
      </c>
    </row>
    <row r="360" spans="2:65" s="12" customFormat="1">
      <c r="B360" s="194"/>
      <c r="D360" s="195" t="s">
        <v>272</v>
      </c>
      <c r="E360" s="196" t="s">
        <v>5</v>
      </c>
      <c r="F360" s="197" t="s">
        <v>2861</v>
      </c>
      <c r="H360" s="196" t="s">
        <v>5</v>
      </c>
      <c r="I360" s="198"/>
      <c r="L360" s="194"/>
      <c r="M360" s="199"/>
      <c r="N360" s="200"/>
      <c r="O360" s="200"/>
      <c r="P360" s="200"/>
      <c r="Q360" s="200"/>
      <c r="R360" s="200"/>
      <c r="S360" s="200"/>
      <c r="T360" s="201"/>
      <c r="AT360" s="196" t="s">
        <v>272</v>
      </c>
      <c r="AU360" s="196" t="s">
        <v>85</v>
      </c>
      <c r="AV360" s="12" t="s">
        <v>24</v>
      </c>
      <c r="AW360" s="12" t="s">
        <v>41</v>
      </c>
      <c r="AX360" s="12" t="s">
        <v>77</v>
      </c>
      <c r="AY360" s="196" t="s">
        <v>264</v>
      </c>
    </row>
    <row r="361" spans="2:65" s="13" customFormat="1">
      <c r="B361" s="202"/>
      <c r="D361" s="195" t="s">
        <v>272</v>
      </c>
      <c r="E361" s="203" t="s">
        <v>5</v>
      </c>
      <c r="F361" s="204" t="s">
        <v>11</v>
      </c>
      <c r="H361" s="205">
        <v>15</v>
      </c>
      <c r="I361" s="206"/>
      <c r="L361" s="202"/>
      <c r="M361" s="207"/>
      <c r="N361" s="208"/>
      <c r="O361" s="208"/>
      <c r="P361" s="208"/>
      <c r="Q361" s="208"/>
      <c r="R361" s="208"/>
      <c r="S361" s="208"/>
      <c r="T361" s="209"/>
      <c r="AT361" s="203" t="s">
        <v>272</v>
      </c>
      <c r="AU361" s="203" t="s">
        <v>85</v>
      </c>
      <c r="AV361" s="13" t="s">
        <v>85</v>
      </c>
      <c r="AW361" s="13" t="s">
        <v>41</v>
      </c>
      <c r="AX361" s="13" t="s">
        <v>24</v>
      </c>
      <c r="AY361" s="203" t="s">
        <v>264</v>
      </c>
    </row>
    <row r="362" spans="2:65" s="1" customFormat="1" ht="16.5" customHeight="1">
      <c r="B362" s="181"/>
      <c r="C362" s="218" t="s">
        <v>892</v>
      </c>
      <c r="D362" s="218" t="s">
        <v>345</v>
      </c>
      <c r="E362" s="219" t="s">
        <v>2875</v>
      </c>
      <c r="F362" s="220" t="s">
        <v>2876</v>
      </c>
      <c r="G362" s="221" t="s">
        <v>341</v>
      </c>
      <c r="H362" s="222">
        <v>6</v>
      </c>
      <c r="I362" s="223"/>
      <c r="J362" s="224">
        <f>ROUND(I362*H362,2)</f>
        <v>0</v>
      </c>
      <c r="K362" s="220" t="s">
        <v>278</v>
      </c>
      <c r="L362" s="225"/>
      <c r="M362" s="226" t="s">
        <v>5</v>
      </c>
      <c r="N362" s="227" t="s">
        <v>48</v>
      </c>
      <c r="O362" s="43"/>
      <c r="P362" s="191">
        <f>O362*H362</f>
        <v>0</v>
      </c>
      <c r="Q362" s="191">
        <v>0.50600000000000001</v>
      </c>
      <c r="R362" s="191">
        <f>Q362*H362</f>
        <v>3.036</v>
      </c>
      <c r="S362" s="191">
        <v>0</v>
      </c>
      <c r="T362" s="192">
        <f>S362*H362</f>
        <v>0</v>
      </c>
      <c r="AR362" s="25" t="s">
        <v>322</v>
      </c>
      <c r="AT362" s="25" t="s">
        <v>345</v>
      </c>
      <c r="AU362" s="25" t="s">
        <v>85</v>
      </c>
      <c r="AY362" s="25" t="s">
        <v>264</v>
      </c>
      <c r="BE362" s="193">
        <f>IF(N362="základní",J362,0)</f>
        <v>0</v>
      </c>
      <c r="BF362" s="193">
        <f>IF(N362="snížená",J362,0)</f>
        <v>0</v>
      </c>
      <c r="BG362" s="193">
        <f>IF(N362="zákl. přenesená",J362,0)</f>
        <v>0</v>
      </c>
      <c r="BH362" s="193">
        <f>IF(N362="sníž. přenesená",J362,0)</f>
        <v>0</v>
      </c>
      <c r="BI362" s="193">
        <f>IF(N362="nulová",J362,0)</f>
        <v>0</v>
      </c>
      <c r="BJ362" s="25" t="s">
        <v>24</v>
      </c>
      <c r="BK362" s="193">
        <f>ROUND(I362*H362,2)</f>
        <v>0</v>
      </c>
      <c r="BL362" s="25" t="s">
        <v>270</v>
      </c>
      <c r="BM362" s="25" t="s">
        <v>2877</v>
      </c>
    </row>
    <row r="363" spans="2:65" s="12" customFormat="1">
      <c r="B363" s="194"/>
      <c r="D363" s="195" t="s">
        <v>272</v>
      </c>
      <c r="E363" s="196" t="s">
        <v>5</v>
      </c>
      <c r="F363" s="197" t="s">
        <v>2866</v>
      </c>
      <c r="H363" s="196" t="s">
        <v>5</v>
      </c>
      <c r="I363" s="198"/>
      <c r="L363" s="194"/>
      <c r="M363" s="199"/>
      <c r="N363" s="200"/>
      <c r="O363" s="200"/>
      <c r="P363" s="200"/>
      <c r="Q363" s="200"/>
      <c r="R363" s="200"/>
      <c r="S363" s="200"/>
      <c r="T363" s="201"/>
      <c r="AT363" s="196" t="s">
        <v>272</v>
      </c>
      <c r="AU363" s="196" t="s">
        <v>85</v>
      </c>
      <c r="AV363" s="12" t="s">
        <v>24</v>
      </c>
      <c r="AW363" s="12" t="s">
        <v>41</v>
      </c>
      <c r="AX363" s="12" t="s">
        <v>77</v>
      </c>
      <c r="AY363" s="196" t="s">
        <v>264</v>
      </c>
    </row>
    <row r="364" spans="2:65" s="12" customFormat="1">
      <c r="B364" s="194"/>
      <c r="D364" s="195" t="s">
        <v>272</v>
      </c>
      <c r="E364" s="196" t="s">
        <v>5</v>
      </c>
      <c r="F364" s="197" t="s">
        <v>2861</v>
      </c>
      <c r="H364" s="196" t="s">
        <v>5</v>
      </c>
      <c r="I364" s="198"/>
      <c r="L364" s="194"/>
      <c r="M364" s="199"/>
      <c r="N364" s="200"/>
      <c r="O364" s="200"/>
      <c r="P364" s="200"/>
      <c r="Q364" s="200"/>
      <c r="R364" s="200"/>
      <c r="S364" s="200"/>
      <c r="T364" s="201"/>
      <c r="AT364" s="196" t="s">
        <v>272</v>
      </c>
      <c r="AU364" s="196" t="s">
        <v>85</v>
      </c>
      <c r="AV364" s="12" t="s">
        <v>24</v>
      </c>
      <c r="AW364" s="12" t="s">
        <v>41</v>
      </c>
      <c r="AX364" s="12" t="s">
        <v>77</v>
      </c>
      <c r="AY364" s="196" t="s">
        <v>264</v>
      </c>
    </row>
    <row r="365" spans="2:65" s="13" customFormat="1">
      <c r="B365" s="202"/>
      <c r="D365" s="195" t="s">
        <v>272</v>
      </c>
      <c r="E365" s="203" t="s">
        <v>5</v>
      </c>
      <c r="F365" s="204" t="s">
        <v>305</v>
      </c>
      <c r="H365" s="205">
        <v>6</v>
      </c>
      <c r="I365" s="206"/>
      <c r="L365" s="202"/>
      <c r="M365" s="207"/>
      <c r="N365" s="208"/>
      <c r="O365" s="208"/>
      <c r="P365" s="208"/>
      <c r="Q365" s="208"/>
      <c r="R365" s="208"/>
      <c r="S365" s="208"/>
      <c r="T365" s="209"/>
      <c r="AT365" s="203" t="s">
        <v>272</v>
      </c>
      <c r="AU365" s="203" t="s">
        <v>85</v>
      </c>
      <c r="AV365" s="13" t="s">
        <v>85</v>
      </c>
      <c r="AW365" s="13" t="s">
        <v>41</v>
      </c>
      <c r="AX365" s="13" t="s">
        <v>24</v>
      </c>
      <c r="AY365" s="203" t="s">
        <v>264</v>
      </c>
    </row>
    <row r="366" spans="2:65" s="1" customFormat="1" ht="16.5" customHeight="1">
      <c r="B366" s="181"/>
      <c r="C366" s="218" t="s">
        <v>896</v>
      </c>
      <c r="D366" s="218" t="s">
        <v>345</v>
      </c>
      <c r="E366" s="219" t="s">
        <v>2878</v>
      </c>
      <c r="F366" s="220" t="s">
        <v>2879</v>
      </c>
      <c r="G366" s="221" t="s">
        <v>341</v>
      </c>
      <c r="H366" s="222">
        <v>64</v>
      </c>
      <c r="I366" s="223"/>
      <c r="J366" s="224">
        <f>ROUND(I366*H366,2)</f>
        <v>0</v>
      </c>
      <c r="K366" s="220" t="s">
        <v>278</v>
      </c>
      <c r="L366" s="225"/>
      <c r="M366" s="226" t="s">
        <v>5</v>
      </c>
      <c r="N366" s="227" t="s">
        <v>48</v>
      </c>
      <c r="O366" s="43"/>
      <c r="P366" s="191">
        <f>O366*H366</f>
        <v>0</v>
      </c>
      <c r="Q366" s="191">
        <v>3.9E-2</v>
      </c>
      <c r="R366" s="191">
        <f>Q366*H366</f>
        <v>2.496</v>
      </c>
      <c r="S366" s="191">
        <v>0</v>
      </c>
      <c r="T366" s="192">
        <f>S366*H366</f>
        <v>0</v>
      </c>
      <c r="AR366" s="25" t="s">
        <v>322</v>
      </c>
      <c r="AT366" s="25" t="s">
        <v>345</v>
      </c>
      <c r="AU366" s="25" t="s">
        <v>85</v>
      </c>
      <c r="AY366" s="25" t="s">
        <v>264</v>
      </c>
      <c r="BE366" s="193">
        <f>IF(N366="základní",J366,0)</f>
        <v>0</v>
      </c>
      <c r="BF366" s="193">
        <f>IF(N366="snížená",J366,0)</f>
        <v>0</v>
      </c>
      <c r="BG366" s="193">
        <f>IF(N366="zákl. přenesená",J366,0)</f>
        <v>0</v>
      </c>
      <c r="BH366" s="193">
        <f>IF(N366="sníž. přenesená",J366,0)</f>
        <v>0</v>
      </c>
      <c r="BI366" s="193">
        <f>IF(N366="nulová",J366,0)</f>
        <v>0</v>
      </c>
      <c r="BJ366" s="25" t="s">
        <v>24</v>
      </c>
      <c r="BK366" s="193">
        <f>ROUND(I366*H366,2)</f>
        <v>0</v>
      </c>
      <c r="BL366" s="25" t="s">
        <v>270</v>
      </c>
      <c r="BM366" s="25" t="s">
        <v>2880</v>
      </c>
    </row>
    <row r="367" spans="2:65" s="1" customFormat="1" ht="27">
      <c r="B367" s="42"/>
      <c r="D367" s="195" t="s">
        <v>369</v>
      </c>
      <c r="F367" s="228" t="s">
        <v>2881</v>
      </c>
      <c r="I367" s="229"/>
      <c r="L367" s="42"/>
      <c r="M367" s="230"/>
      <c r="N367" s="43"/>
      <c r="O367" s="43"/>
      <c r="P367" s="43"/>
      <c r="Q367" s="43"/>
      <c r="R367" s="43"/>
      <c r="S367" s="43"/>
      <c r="T367" s="71"/>
      <c r="AT367" s="25" t="s">
        <v>369</v>
      </c>
      <c r="AU367" s="25" t="s">
        <v>85</v>
      </c>
    </row>
    <row r="368" spans="2:65" s="12" customFormat="1">
      <c r="B368" s="194"/>
      <c r="D368" s="195" t="s">
        <v>272</v>
      </c>
      <c r="E368" s="196" t="s">
        <v>5</v>
      </c>
      <c r="F368" s="197" t="s">
        <v>2866</v>
      </c>
      <c r="H368" s="196" t="s">
        <v>5</v>
      </c>
      <c r="I368" s="198"/>
      <c r="L368" s="194"/>
      <c r="M368" s="199"/>
      <c r="N368" s="200"/>
      <c r="O368" s="200"/>
      <c r="P368" s="200"/>
      <c r="Q368" s="200"/>
      <c r="R368" s="200"/>
      <c r="S368" s="200"/>
      <c r="T368" s="201"/>
      <c r="AT368" s="196" t="s">
        <v>272</v>
      </c>
      <c r="AU368" s="196" t="s">
        <v>85</v>
      </c>
      <c r="AV368" s="12" t="s">
        <v>24</v>
      </c>
      <c r="AW368" s="12" t="s">
        <v>41</v>
      </c>
      <c r="AX368" s="12" t="s">
        <v>77</v>
      </c>
      <c r="AY368" s="196" t="s">
        <v>264</v>
      </c>
    </row>
    <row r="369" spans="2:65" s="12" customFormat="1">
      <c r="B369" s="194"/>
      <c r="D369" s="195" t="s">
        <v>272</v>
      </c>
      <c r="E369" s="196" t="s">
        <v>5</v>
      </c>
      <c r="F369" s="197" t="s">
        <v>2861</v>
      </c>
      <c r="H369" s="196" t="s">
        <v>5</v>
      </c>
      <c r="I369" s="198"/>
      <c r="L369" s="194"/>
      <c r="M369" s="199"/>
      <c r="N369" s="200"/>
      <c r="O369" s="200"/>
      <c r="P369" s="200"/>
      <c r="Q369" s="200"/>
      <c r="R369" s="200"/>
      <c r="S369" s="200"/>
      <c r="T369" s="201"/>
      <c r="AT369" s="196" t="s">
        <v>272</v>
      </c>
      <c r="AU369" s="196" t="s">
        <v>85</v>
      </c>
      <c r="AV369" s="12" t="s">
        <v>24</v>
      </c>
      <c r="AW369" s="12" t="s">
        <v>41</v>
      </c>
      <c r="AX369" s="12" t="s">
        <v>77</v>
      </c>
      <c r="AY369" s="196" t="s">
        <v>264</v>
      </c>
    </row>
    <row r="370" spans="2:65" s="13" customFormat="1">
      <c r="B370" s="202"/>
      <c r="D370" s="195" t="s">
        <v>272</v>
      </c>
      <c r="E370" s="203" t="s">
        <v>5</v>
      </c>
      <c r="F370" s="204" t="s">
        <v>972</v>
      </c>
      <c r="H370" s="205">
        <v>64</v>
      </c>
      <c r="I370" s="206"/>
      <c r="L370" s="202"/>
      <c r="M370" s="207"/>
      <c r="N370" s="208"/>
      <c r="O370" s="208"/>
      <c r="P370" s="208"/>
      <c r="Q370" s="208"/>
      <c r="R370" s="208"/>
      <c r="S370" s="208"/>
      <c r="T370" s="209"/>
      <c r="AT370" s="203" t="s">
        <v>272</v>
      </c>
      <c r="AU370" s="203" t="s">
        <v>85</v>
      </c>
      <c r="AV370" s="13" t="s">
        <v>85</v>
      </c>
      <c r="AW370" s="13" t="s">
        <v>41</v>
      </c>
      <c r="AX370" s="13" t="s">
        <v>24</v>
      </c>
      <c r="AY370" s="203" t="s">
        <v>264</v>
      </c>
    </row>
    <row r="371" spans="2:65" s="1" customFormat="1" ht="16.5" customHeight="1">
      <c r="B371" s="181"/>
      <c r="C371" s="218" t="s">
        <v>900</v>
      </c>
      <c r="D371" s="218" t="s">
        <v>345</v>
      </c>
      <c r="E371" s="219" t="s">
        <v>2882</v>
      </c>
      <c r="F371" s="220" t="s">
        <v>2883</v>
      </c>
      <c r="G371" s="221" t="s">
        <v>341</v>
      </c>
      <c r="H371" s="222">
        <v>26</v>
      </c>
      <c r="I371" s="223"/>
      <c r="J371" s="224">
        <f>ROUND(I371*H371,2)</f>
        <v>0</v>
      </c>
      <c r="K371" s="220" t="s">
        <v>278</v>
      </c>
      <c r="L371" s="225"/>
      <c r="M371" s="226" t="s">
        <v>5</v>
      </c>
      <c r="N371" s="227" t="s">
        <v>48</v>
      </c>
      <c r="O371" s="43"/>
      <c r="P371" s="191">
        <f>O371*H371</f>
        <v>0</v>
      </c>
      <c r="Q371" s="191">
        <v>1.35</v>
      </c>
      <c r="R371" s="191">
        <f>Q371*H371</f>
        <v>35.1</v>
      </c>
      <c r="S371" s="191">
        <v>0</v>
      </c>
      <c r="T371" s="192">
        <f>S371*H371</f>
        <v>0</v>
      </c>
      <c r="AR371" s="25" t="s">
        <v>322</v>
      </c>
      <c r="AT371" s="25" t="s">
        <v>345</v>
      </c>
      <c r="AU371" s="25" t="s">
        <v>85</v>
      </c>
      <c r="AY371" s="25" t="s">
        <v>264</v>
      </c>
      <c r="BE371" s="193">
        <f>IF(N371="základní",J371,0)</f>
        <v>0</v>
      </c>
      <c r="BF371" s="193">
        <f>IF(N371="snížená",J371,0)</f>
        <v>0</v>
      </c>
      <c r="BG371" s="193">
        <f>IF(N371="zákl. přenesená",J371,0)</f>
        <v>0</v>
      </c>
      <c r="BH371" s="193">
        <f>IF(N371="sníž. přenesená",J371,0)</f>
        <v>0</v>
      </c>
      <c r="BI371" s="193">
        <f>IF(N371="nulová",J371,0)</f>
        <v>0</v>
      </c>
      <c r="BJ371" s="25" t="s">
        <v>24</v>
      </c>
      <c r="BK371" s="193">
        <f>ROUND(I371*H371,2)</f>
        <v>0</v>
      </c>
      <c r="BL371" s="25" t="s">
        <v>270</v>
      </c>
      <c r="BM371" s="25" t="s">
        <v>2884</v>
      </c>
    </row>
    <row r="372" spans="2:65" s="12" customFormat="1">
      <c r="B372" s="194"/>
      <c r="D372" s="195" t="s">
        <v>272</v>
      </c>
      <c r="E372" s="196" t="s">
        <v>5</v>
      </c>
      <c r="F372" s="197" t="s">
        <v>2866</v>
      </c>
      <c r="H372" s="196" t="s">
        <v>5</v>
      </c>
      <c r="I372" s="198"/>
      <c r="L372" s="194"/>
      <c r="M372" s="199"/>
      <c r="N372" s="200"/>
      <c r="O372" s="200"/>
      <c r="P372" s="200"/>
      <c r="Q372" s="200"/>
      <c r="R372" s="200"/>
      <c r="S372" s="200"/>
      <c r="T372" s="201"/>
      <c r="AT372" s="196" t="s">
        <v>272</v>
      </c>
      <c r="AU372" s="196" t="s">
        <v>85</v>
      </c>
      <c r="AV372" s="12" t="s">
        <v>24</v>
      </c>
      <c r="AW372" s="12" t="s">
        <v>41</v>
      </c>
      <c r="AX372" s="12" t="s">
        <v>77</v>
      </c>
      <c r="AY372" s="196" t="s">
        <v>264</v>
      </c>
    </row>
    <row r="373" spans="2:65" s="12" customFormat="1">
      <c r="B373" s="194"/>
      <c r="D373" s="195" t="s">
        <v>272</v>
      </c>
      <c r="E373" s="196" t="s">
        <v>5</v>
      </c>
      <c r="F373" s="197" t="s">
        <v>2861</v>
      </c>
      <c r="H373" s="196" t="s">
        <v>5</v>
      </c>
      <c r="I373" s="198"/>
      <c r="L373" s="194"/>
      <c r="M373" s="199"/>
      <c r="N373" s="200"/>
      <c r="O373" s="200"/>
      <c r="P373" s="200"/>
      <c r="Q373" s="200"/>
      <c r="R373" s="200"/>
      <c r="S373" s="200"/>
      <c r="T373" s="201"/>
      <c r="AT373" s="196" t="s">
        <v>272</v>
      </c>
      <c r="AU373" s="196" t="s">
        <v>85</v>
      </c>
      <c r="AV373" s="12" t="s">
        <v>24</v>
      </c>
      <c r="AW373" s="12" t="s">
        <v>41</v>
      </c>
      <c r="AX373" s="12" t="s">
        <v>77</v>
      </c>
      <c r="AY373" s="196" t="s">
        <v>264</v>
      </c>
    </row>
    <row r="374" spans="2:65" s="13" customFormat="1">
      <c r="B374" s="202"/>
      <c r="D374" s="195" t="s">
        <v>272</v>
      </c>
      <c r="E374" s="203" t="s">
        <v>5</v>
      </c>
      <c r="F374" s="204" t="s">
        <v>636</v>
      </c>
      <c r="H374" s="205">
        <v>26</v>
      </c>
      <c r="I374" s="206"/>
      <c r="L374" s="202"/>
      <c r="M374" s="207"/>
      <c r="N374" s="208"/>
      <c r="O374" s="208"/>
      <c r="P374" s="208"/>
      <c r="Q374" s="208"/>
      <c r="R374" s="208"/>
      <c r="S374" s="208"/>
      <c r="T374" s="209"/>
      <c r="AT374" s="203" t="s">
        <v>272</v>
      </c>
      <c r="AU374" s="203" t="s">
        <v>85</v>
      </c>
      <c r="AV374" s="13" t="s">
        <v>85</v>
      </c>
      <c r="AW374" s="13" t="s">
        <v>41</v>
      </c>
      <c r="AX374" s="13" t="s">
        <v>24</v>
      </c>
      <c r="AY374" s="203" t="s">
        <v>264</v>
      </c>
    </row>
    <row r="375" spans="2:65" s="1" customFormat="1" ht="25.5" customHeight="1">
      <c r="B375" s="181"/>
      <c r="C375" s="182" t="s">
        <v>904</v>
      </c>
      <c r="D375" s="182" t="s">
        <v>266</v>
      </c>
      <c r="E375" s="183" t="s">
        <v>2885</v>
      </c>
      <c r="F375" s="184" t="s">
        <v>2886</v>
      </c>
      <c r="G375" s="185" t="s">
        <v>341</v>
      </c>
      <c r="H375" s="186">
        <v>21</v>
      </c>
      <c r="I375" s="187"/>
      <c r="J375" s="188">
        <f>ROUND(I375*H375,2)</f>
        <v>0</v>
      </c>
      <c r="K375" s="184" t="s">
        <v>278</v>
      </c>
      <c r="L375" s="42"/>
      <c r="M375" s="189" t="s">
        <v>5</v>
      </c>
      <c r="N375" s="190" t="s">
        <v>48</v>
      </c>
      <c r="O375" s="43"/>
      <c r="P375" s="191">
        <f>O375*H375</f>
        <v>0</v>
      </c>
      <c r="Q375" s="191">
        <v>7.0200000000000002E-3</v>
      </c>
      <c r="R375" s="191">
        <f>Q375*H375</f>
        <v>0.14742</v>
      </c>
      <c r="S375" s="191">
        <v>0</v>
      </c>
      <c r="T375" s="192">
        <f>S375*H375</f>
        <v>0</v>
      </c>
      <c r="AR375" s="25" t="s">
        <v>270</v>
      </c>
      <c r="AT375" s="25" t="s">
        <v>266</v>
      </c>
      <c r="AU375" s="25" t="s">
        <v>85</v>
      </c>
      <c r="AY375" s="25" t="s">
        <v>264</v>
      </c>
      <c r="BE375" s="193">
        <f>IF(N375="základní",J375,0)</f>
        <v>0</v>
      </c>
      <c r="BF375" s="193">
        <f>IF(N375="snížená",J375,0)</f>
        <v>0</v>
      </c>
      <c r="BG375" s="193">
        <f>IF(N375="zákl. přenesená",J375,0)</f>
        <v>0</v>
      </c>
      <c r="BH375" s="193">
        <f>IF(N375="sníž. přenesená",J375,0)</f>
        <v>0</v>
      </c>
      <c r="BI375" s="193">
        <f>IF(N375="nulová",J375,0)</f>
        <v>0</v>
      </c>
      <c r="BJ375" s="25" t="s">
        <v>24</v>
      </c>
      <c r="BK375" s="193">
        <f>ROUND(I375*H375,2)</f>
        <v>0</v>
      </c>
      <c r="BL375" s="25" t="s">
        <v>270</v>
      </c>
      <c r="BM375" s="25" t="s">
        <v>2887</v>
      </c>
    </row>
    <row r="376" spans="2:65" s="12" customFormat="1">
      <c r="B376" s="194"/>
      <c r="D376" s="195" t="s">
        <v>272</v>
      </c>
      <c r="E376" s="196" t="s">
        <v>5</v>
      </c>
      <c r="F376" s="197" t="s">
        <v>2866</v>
      </c>
      <c r="H376" s="196" t="s">
        <v>5</v>
      </c>
      <c r="I376" s="198"/>
      <c r="L376" s="194"/>
      <c r="M376" s="199"/>
      <c r="N376" s="200"/>
      <c r="O376" s="200"/>
      <c r="P376" s="200"/>
      <c r="Q376" s="200"/>
      <c r="R376" s="200"/>
      <c r="S376" s="200"/>
      <c r="T376" s="201"/>
      <c r="AT376" s="196" t="s">
        <v>272</v>
      </c>
      <c r="AU376" s="196" t="s">
        <v>85</v>
      </c>
      <c r="AV376" s="12" t="s">
        <v>24</v>
      </c>
      <c r="AW376" s="12" t="s">
        <v>41</v>
      </c>
      <c r="AX376" s="12" t="s">
        <v>77</v>
      </c>
      <c r="AY376" s="196" t="s">
        <v>264</v>
      </c>
    </row>
    <row r="377" spans="2:65" s="12" customFormat="1">
      <c r="B377" s="194"/>
      <c r="D377" s="195" t="s">
        <v>272</v>
      </c>
      <c r="E377" s="196" t="s">
        <v>5</v>
      </c>
      <c r="F377" s="197" t="s">
        <v>2861</v>
      </c>
      <c r="H377" s="196" t="s">
        <v>5</v>
      </c>
      <c r="I377" s="198"/>
      <c r="L377" s="194"/>
      <c r="M377" s="199"/>
      <c r="N377" s="200"/>
      <c r="O377" s="200"/>
      <c r="P377" s="200"/>
      <c r="Q377" s="200"/>
      <c r="R377" s="200"/>
      <c r="S377" s="200"/>
      <c r="T377" s="201"/>
      <c r="AT377" s="196" t="s">
        <v>272</v>
      </c>
      <c r="AU377" s="196" t="s">
        <v>85</v>
      </c>
      <c r="AV377" s="12" t="s">
        <v>24</v>
      </c>
      <c r="AW377" s="12" t="s">
        <v>41</v>
      </c>
      <c r="AX377" s="12" t="s">
        <v>77</v>
      </c>
      <c r="AY377" s="196" t="s">
        <v>264</v>
      </c>
    </row>
    <row r="378" spans="2:65" s="13" customFormat="1">
      <c r="B378" s="202"/>
      <c r="D378" s="195" t="s">
        <v>272</v>
      </c>
      <c r="E378" s="203" t="s">
        <v>5</v>
      </c>
      <c r="F378" s="204" t="s">
        <v>2888</v>
      </c>
      <c r="H378" s="205">
        <v>21</v>
      </c>
      <c r="I378" s="206"/>
      <c r="L378" s="202"/>
      <c r="M378" s="207"/>
      <c r="N378" s="208"/>
      <c r="O378" s="208"/>
      <c r="P378" s="208"/>
      <c r="Q378" s="208"/>
      <c r="R378" s="208"/>
      <c r="S378" s="208"/>
      <c r="T378" s="209"/>
      <c r="AT378" s="203" t="s">
        <v>272</v>
      </c>
      <c r="AU378" s="203" t="s">
        <v>85</v>
      </c>
      <c r="AV378" s="13" t="s">
        <v>85</v>
      </c>
      <c r="AW378" s="13" t="s">
        <v>41</v>
      </c>
      <c r="AX378" s="13" t="s">
        <v>24</v>
      </c>
      <c r="AY378" s="203" t="s">
        <v>264</v>
      </c>
    </row>
    <row r="379" spans="2:65" s="1" customFormat="1" ht="16.5" customHeight="1">
      <c r="B379" s="181"/>
      <c r="C379" s="218" t="s">
        <v>908</v>
      </c>
      <c r="D379" s="218" t="s">
        <v>345</v>
      </c>
      <c r="E379" s="219" t="s">
        <v>2889</v>
      </c>
      <c r="F379" s="220" t="s">
        <v>2890</v>
      </c>
      <c r="G379" s="221" t="s">
        <v>341</v>
      </c>
      <c r="H379" s="222">
        <v>21</v>
      </c>
      <c r="I379" s="223"/>
      <c r="J379" s="224">
        <f>ROUND(I379*H379,2)</f>
        <v>0</v>
      </c>
      <c r="K379" s="220" t="s">
        <v>278</v>
      </c>
      <c r="L379" s="225"/>
      <c r="M379" s="226" t="s">
        <v>5</v>
      </c>
      <c r="N379" s="227" t="s">
        <v>48</v>
      </c>
      <c r="O379" s="43"/>
      <c r="P379" s="191">
        <f>O379*H379</f>
        <v>0</v>
      </c>
      <c r="Q379" s="191">
        <v>0.124</v>
      </c>
      <c r="R379" s="191">
        <f>Q379*H379</f>
        <v>2.6040000000000001</v>
      </c>
      <c r="S379" s="191">
        <v>0</v>
      </c>
      <c r="T379" s="192">
        <f>S379*H379</f>
        <v>0</v>
      </c>
      <c r="AR379" s="25" t="s">
        <v>322</v>
      </c>
      <c r="AT379" s="25" t="s">
        <v>345</v>
      </c>
      <c r="AU379" s="25" t="s">
        <v>85</v>
      </c>
      <c r="AY379" s="25" t="s">
        <v>264</v>
      </c>
      <c r="BE379" s="193">
        <f>IF(N379="základní",J379,0)</f>
        <v>0</v>
      </c>
      <c r="BF379" s="193">
        <f>IF(N379="snížená",J379,0)</f>
        <v>0</v>
      </c>
      <c r="BG379" s="193">
        <f>IF(N379="zákl. přenesená",J379,0)</f>
        <v>0</v>
      </c>
      <c r="BH379" s="193">
        <f>IF(N379="sníž. přenesená",J379,0)</f>
        <v>0</v>
      </c>
      <c r="BI379" s="193">
        <f>IF(N379="nulová",J379,0)</f>
        <v>0</v>
      </c>
      <c r="BJ379" s="25" t="s">
        <v>24</v>
      </c>
      <c r="BK379" s="193">
        <f>ROUND(I379*H379,2)</f>
        <v>0</v>
      </c>
      <c r="BL379" s="25" t="s">
        <v>270</v>
      </c>
      <c r="BM379" s="25" t="s">
        <v>2891</v>
      </c>
    </row>
    <row r="380" spans="2:65" s="1" customFormat="1" ht="25.5" customHeight="1">
      <c r="B380" s="181"/>
      <c r="C380" s="182" t="s">
        <v>914</v>
      </c>
      <c r="D380" s="182" t="s">
        <v>266</v>
      </c>
      <c r="E380" s="183" t="s">
        <v>2892</v>
      </c>
      <c r="F380" s="184" t="s">
        <v>2893</v>
      </c>
      <c r="G380" s="185" t="s">
        <v>341</v>
      </c>
      <c r="H380" s="186">
        <v>5</v>
      </c>
      <c r="I380" s="187"/>
      <c r="J380" s="188">
        <f>ROUND(I380*H380,2)</f>
        <v>0</v>
      </c>
      <c r="K380" s="184" t="s">
        <v>278</v>
      </c>
      <c r="L380" s="42"/>
      <c r="M380" s="189" t="s">
        <v>5</v>
      </c>
      <c r="N380" s="190" t="s">
        <v>48</v>
      </c>
      <c r="O380" s="43"/>
      <c r="P380" s="191">
        <f>O380*H380</f>
        <v>0</v>
      </c>
      <c r="Q380" s="191">
        <v>7.0200000000000002E-3</v>
      </c>
      <c r="R380" s="191">
        <f>Q380*H380</f>
        <v>3.5099999999999999E-2</v>
      </c>
      <c r="S380" s="191">
        <v>0</v>
      </c>
      <c r="T380" s="192">
        <f>S380*H380</f>
        <v>0</v>
      </c>
      <c r="AR380" s="25" t="s">
        <v>270</v>
      </c>
      <c r="AT380" s="25" t="s">
        <v>266</v>
      </c>
      <c r="AU380" s="25" t="s">
        <v>85</v>
      </c>
      <c r="AY380" s="25" t="s">
        <v>264</v>
      </c>
      <c r="BE380" s="193">
        <f>IF(N380="základní",J380,0)</f>
        <v>0</v>
      </c>
      <c r="BF380" s="193">
        <f>IF(N380="snížená",J380,0)</f>
        <v>0</v>
      </c>
      <c r="BG380" s="193">
        <f>IF(N380="zákl. přenesená",J380,0)</f>
        <v>0</v>
      </c>
      <c r="BH380" s="193">
        <f>IF(N380="sníž. přenesená",J380,0)</f>
        <v>0</v>
      </c>
      <c r="BI380" s="193">
        <f>IF(N380="nulová",J380,0)</f>
        <v>0</v>
      </c>
      <c r="BJ380" s="25" t="s">
        <v>24</v>
      </c>
      <c r="BK380" s="193">
        <f>ROUND(I380*H380,2)</f>
        <v>0</v>
      </c>
      <c r="BL380" s="25" t="s">
        <v>270</v>
      </c>
      <c r="BM380" s="25" t="s">
        <v>2894</v>
      </c>
    </row>
    <row r="381" spans="2:65" s="12" customFormat="1">
      <c r="B381" s="194"/>
      <c r="D381" s="195" t="s">
        <v>272</v>
      </c>
      <c r="E381" s="196" t="s">
        <v>5</v>
      </c>
      <c r="F381" s="197" t="s">
        <v>2866</v>
      </c>
      <c r="H381" s="196" t="s">
        <v>5</v>
      </c>
      <c r="I381" s="198"/>
      <c r="L381" s="194"/>
      <c r="M381" s="199"/>
      <c r="N381" s="200"/>
      <c r="O381" s="200"/>
      <c r="P381" s="200"/>
      <c r="Q381" s="200"/>
      <c r="R381" s="200"/>
      <c r="S381" s="200"/>
      <c r="T381" s="201"/>
      <c r="AT381" s="196" t="s">
        <v>272</v>
      </c>
      <c r="AU381" s="196" t="s">
        <v>85</v>
      </c>
      <c r="AV381" s="12" t="s">
        <v>24</v>
      </c>
      <c r="AW381" s="12" t="s">
        <v>41</v>
      </c>
      <c r="AX381" s="12" t="s">
        <v>77</v>
      </c>
      <c r="AY381" s="196" t="s">
        <v>264</v>
      </c>
    </row>
    <row r="382" spans="2:65" s="12" customFormat="1">
      <c r="B382" s="194"/>
      <c r="D382" s="195" t="s">
        <v>272</v>
      </c>
      <c r="E382" s="196" t="s">
        <v>5</v>
      </c>
      <c r="F382" s="197" t="s">
        <v>2861</v>
      </c>
      <c r="H382" s="196" t="s">
        <v>5</v>
      </c>
      <c r="I382" s="198"/>
      <c r="L382" s="194"/>
      <c r="M382" s="199"/>
      <c r="N382" s="200"/>
      <c r="O382" s="200"/>
      <c r="P382" s="200"/>
      <c r="Q382" s="200"/>
      <c r="R382" s="200"/>
      <c r="S382" s="200"/>
      <c r="T382" s="201"/>
      <c r="AT382" s="196" t="s">
        <v>272</v>
      </c>
      <c r="AU382" s="196" t="s">
        <v>85</v>
      </c>
      <c r="AV382" s="12" t="s">
        <v>24</v>
      </c>
      <c r="AW382" s="12" t="s">
        <v>41</v>
      </c>
      <c r="AX382" s="12" t="s">
        <v>77</v>
      </c>
      <c r="AY382" s="196" t="s">
        <v>264</v>
      </c>
    </row>
    <row r="383" spans="2:65" s="13" customFormat="1">
      <c r="B383" s="202"/>
      <c r="D383" s="195" t="s">
        <v>272</v>
      </c>
      <c r="E383" s="203" t="s">
        <v>5</v>
      </c>
      <c r="F383" s="204" t="s">
        <v>2895</v>
      </c>
      <c r="H383" s="205">
        <v>5</v>
      </c>
      <c r="I383" s="206"/>
      <c r="L383" s="202"/>
      <c r="M383" s="207"/>
      <c r="N383" s="208"/>
      <c r="O383" s="208"/>
      <c r="P383" s="208"/>
      <c r="Q383" s="208"/>
      <c r="R383" s="208"/>
      <c r="S383" s="208"/>
      <c r="T383" s="209"/>
      <c r="AT383" s="203" t="s">
        <v>272</v>
      </c>
      <c r="AU383" s="203" t="s">
        <v>85</v>
      </c>
      <c r="AV383" s="13" t="s">
        <v>85</v>
      </c>
      <c r="AW383" s="13" t="s">
        <v>41</v>
      </c>
      <c r="AX383" s="13" t="s">
        <v>24</v>
      </c>
      <c r="AY383" s="203" t="s">
        <v>264</v>
      </c>
    </row>
    <row r="384" spans="2:65" s="1" customFormat="1" ht="16.5" customHeight="1">
      <c r="B384" s="181"/>
      <c r="C384" s="218" t="s">
        <v>919</v>
      </c>
      <c r="D384" s="218" t="s">
        <v>345</v>
      </c>
      <c r="E384" s="219" t="s">
        <v>2896</v>
      </c>
      <c r="F384" s="220" t="s">
        <v>2897</v>
      </c>
      <c r="G384" s="221" t="s">
        <v>341</v>
      </c>
      <c r="H384" s="222">
        <v>5</v>
      </c>
      <c r="I384" s="223"/>
      <c r="J384" s="224">
        <f>ROUND(I384*H384,2)</f>
        <v>0</v>
      </c>
      <c r="K384" s="220" t="s">
        <v>278</v>
      </c>
      <c r="L384" s="225"/>
      <c r="M384" s="226" t="s">
        <v>5</v>
      </c>
      <c r="N384" s="227" t="s">
        <v>48</v>
      </c>
      <c r="O384" s="43"/>
      <c r="P384" s="191">
        <f>O384*H384</f>
        <v>0</v>
      </c>
      <c r="Q384" s="191">
        <v>0.19600000000000001</v>
      </c>
      <c r="R384" s="191">
        <f>Q384*H384</f>
        <v>0.98</v>
      </c>
      <c r="S384" s="191">
        <v>0</v>
      </c>
      <c r="T384" s="192">
        <f>S384*H384</f>
        <v>0</v>
      </c>
      <c r="AR384" s="25" t="s">
        <v>322</v>
      </c>
      <c r="AT384" s="25" t="s">
        <v>345</v>
      </c>
      <c r="AU384" s="25" t="s">
        <v>85</v>
      </c>
      <c r="AY384" s="25" t="s">
        <v>264</v>
      </c>
      <c r="BE384" s="193">
        <f>IF(N384="základní",J384,0)</f>
        <v>0</v>
      </c>
      <c r="BF384" s="193">
        <f>IF(N384="snížená",J384,0)</f>
        <v>0</v>
      </c>
      <c r="BG384" s="193">
        <f>IF(N384="zákl. přenesená",J384,0)</f>
        <v>0</v>
      </c>
      <c r="BH384" s="193">
        <f>IF(N384="sníž. přenesená",J384,0)</f>
        <v>0</v>
      </c>
      <c r="BI384" s="193">
        <f>IF(N384="nulová",J384,0)</f>
        <v>0</v>
      </c>
      <c r="BJ384" s="25" t="s">
        <v>24</v>
      </c>
      <c r="BK384" s="193">
        <f>ROUND(I384*H384,2)</f>
        <v>0</v>
      </c>
      <c r="BL384" s="25" t="s">
        <v>270</v>
      </c>
      <c r="BM384" s="25" t="s">
        <v>2898</v>
      </c>
    </row>
    <row r="385" spans="2:65" s="1" customFormat="1" ht="16.5" customHeight="1">
      <c r="B385" s="181"/>
      <c r="C385" s="182" t="s">
        <v>924</v>
      </c>
      <c r="D385" s="182" t="s">
        <v>266</v>
      </c>
      <c r="E385" s="183" t="s">
        <v>2899</v>
      </c>
      <c r="F385" s="184" t="s">
        <v>2900</v>
      </c>
      <c r="G385" s="185" t="s">
        <v>308</v>
      </c>
      <c r="H385" s="186">
        <v>104.1</v>
      </c>
      <c r="I385" s="187"/>
      <c r="J385" s="188">
        <f>ROUND(I385*H385,2)</f>
        <v>0</v>
      </c>
      <c r="K385" s="184" t="s">
        <v>309</v>
      </c>
      <c r="L385" s="42"/>
      <c r="M385" s="189" t="s">
        <v>5</v>
      </c>
      <c r="N385" s="190" t="s">
        <v>48</v>
      </c>
      <c r="O385" s="43"/>
      <c r="P385" s="191">
        <f>O385*H385</f>
        <v>0</v>
      </c>
      <c r="Q385" s="191">
        <v>0</v>
      </c>
      <c r="R385" s="191">
        <f>Q385*H385</f>
        <v>0</v>
      </c>
      <c r="S385" s="191">
        <v>0</v>
      </c>
      <c r="T385" s="192">
        <f>S385*H385</f>
        <v>0</v>
      </c>
      <c r="AR385" s="25" t="s">
        <v>270</v>
      </c>
      <c r="AT385" s="25" t="s">
        <v>266</v>
      </c>
      <c r="AU385" s="25" t="s">
        <v>85</v>
      </c>
      <c r="AY385" s="25" t="s">
        <v>264</v>
      </c>
      <c r="BE385" s="193">
        <f>IF(N385="základní",J385,0)</f>
        <v>0</v>
      </c>
      <c r="BF385" s="193">
        <f>IF(N385="snížená",J385,0)</f>
        <v>0</v>
      </c>
      <c r="BG385" s="193">
        <f>IF(N385="zákl. přenesená",J385,0)</f>
        <v>0</v>
      </c>
      <c r="BH385" s="193">
        <f>IF(N385="sníž. přenesená",J385,0)</f>
        <v>0</v>
      </c>
      <c r="BI385" s="193">
        <f>IF(N385="nulová",J385,0)</f>
        <v>0</v>
      </c>
      <c r="BJ385" s="25" t="s">
        <v>24</v>
      </c>
      <c r="BK385" s="193">
        <f>ROUND(I385*H385,2)</f>
        <v>0</v>
      </c>
      <c r="BL385" s="25" t="s">
        <v>270</v>
      </c>
      <c r="BM385" s="25" t="s">
        <v>2901</v>
      </c>
    </row>
    <row r="386" spans="2:65" s="12" customFormat="1">
      <c r="B386" s="194"/>
      <c r="D386" s="195" t="s">
        <v>272</v>
      </c>
      <c r="E386" s="196" t="s">
        <v>5</v>
      </c>
      <c r="F386" s="197" t="s">
        <v>2724</v>
      </c>
      <c r="H386" s="196" t="s">
        <v>5</v>
      </c>
      <c r="I386" s="198"/>
      <c r="L386" s="194"/>
      <c r="M386" s="199"/>
      <c r="N386" s="200"/>
      <c r="O386" s="200"/>
      <c r="P386" s="200"/>
      <c r="Q386" s="200"/>
      <c r="R386" s="200"/>
      <c r="S386" s="200"/>
      <c r="T386" s="201"/>
      <c r="AT386" s="196" t="s">
        <v>272</v>
      </c>
      <c r="AU386" s="196" t="s">
        <v>85</v>
      </c>
      <c r="AV386" s="12" t="s">
        <v>24</v>
      </c>
      <c r="AW386" s="12" t="s">
        <v>41</v>
      </c>
      <c r="AX386" s="12" t="s">
        <v>77</v>
      </c>
      <c r="AY386" s="196" t="s">
        <v>264</v>
      </c>
    </row>
    <row r="387" spans="2:65" s="13" customFormat="1">
      <c r="B387" s="202"/>
      <c r="D387" s="195" t="s">
        <v>272</v>
      </c>
      <c r="E387" s="203" t="s">
        <v>5</v>
      </c>
      <c r="F387" s="204" t="s">
        <v>2902</v>
      </c>
      <c r="H387" s="205">
        <v>104.1</v>
      </c>
      <c r="I387" s="206"/>
      <c r="L387" s="202"/>
      <c r="M387" s="207"/>
      <c r="N387" s="208"/>
      <c r="O387" s="208"/>
      <c r="P387" s="208"/>
      <c r="Q387" s="208"/>
      <c r="R387" s="208"/>
      <c r="S387" s="208"/>
      <c r="T387" s="209"/>
      <c r="AT387" s="203" t="s">
        <v>272</v>
      </c>
      <c r="AU387" s="203" t="s">
        <v>85</v>
      </c>
      <c r="AV387" s="13" t="s">
        <v>85</v>
      </c>
      <c r="AW387" s="13" t="s">
        <v>41</v>
      </c>
      <c r="AX387" s="13" t="s">
        <v>24</v>
      </c>
      <c r="AY387" s="203" t="s">
        <v>264</v>
      </c>
    </row>
    <row r="388" spans="2:65" s="1" customFormat="1" ht="25.5" customHeight="1">
      <c r="B388" s="181"/>
      <c r="C388" s="182" t="s">
        <v>929</v>
      </c>
      <c r="D388" s="182" t="s">
        <v>266</v>
      </c>
      <c r="E388" s="183" t="s">
        <v>2903</v>
      </c>
      <c r="F388" s="184" t="s">
        <v>2904</v>
      </c>
      <c r="G388" s="185" t="s">
        <v>308</v>
      </c>
      <c r="H388" s="186">
        <v>663.8</v>
      </c>
      <c r="I388" s="187"/>
      <c r="J388" s="188">
        <f>ROUND(I388*H388,2)</f>
        <v>0</v>
      </c>
      <c r="K388" s="184" t="s">
        <v>309</v>
      </c>
      <c r="L388" s="42"/>
      <c r="M388" s="189" t="s">
        <v>5</v>
      </c>
      <c r="N388" s="190" t="s">
        <v>48</v>
      </c>
      <c r="O388" s="43"/>
      <c r="P388" s="191">
        <f>O388*H388</f>
        <v>0</v>
      </c>
      <c r="Q388" s="191">
        <v>0</v>
      </c>
      <c r="R388" s="191">
        <f>Q388*H388</f>
        <v>0</v>
      </c>
      <c r="S388" s="191">
        <v>0</v>
      </c>
      <c r="T388" s="192">
        <f>S388*H388</f>
        <v>0</v>
      </c>
      <c r="AR388" s="25" t="s">
        <v>270</v>
      </c>
      <c r="AT388" s="25" t="s">
        <v>266</v>
      </c>
      <c r="AU388" s="25" t="s">
        <v>85</v>
      </c>
      <c r="AY388" s="25" t="s">
        <v>264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5" t="s">
        <v>24</v>
      </c>
      <c r="BK388" s="193">
        <f>ROUND(I388*H388,2)</f>
        <v>0</v>
      </c>
      <c r="BL388" s="25" t="s">
        <v>270</v>
      </c>
      <c r="BM388" s="25" t="s">
        <v>2905</v>
      </c>
    </row>
    <row r="389" spans="2:65" s="12" customFormat="1">
      <c r="B389" s="194"/>
      <c r="D389" s="195" t="s">
        <v>272</v>
      </c>
      <c r="E389" s="196" t="s">
        <v>5</v>
      </c>
      <c r="F389" s="197" t="s">
        <v>2687</v>
      </c>
      <c r="H389" s="196" t="s">
        <v>5</v>
      </c>
      <c r="I389" s="198"/>
      <c r="L389" s="194"/>
      <c r="M389" s="199"/>
      <c r="N389" s="200"/>
      <c r="O389" s="200"/>
      <c r="P389" s="200"/>
      <c r="Q389" s="200"/>
      <c r="R389" s="200"/>
      <c r="S389" s="200"/>
      <c r="T389" s="201"/>
      <c r="AT389" s="196" t="s">
        <v>272</v>
      </c>
      <c r="AU389" s="196" t="s">
        <v>85</v>
      </c>
      <c r="AV389" s="12" t="s">
        <v>24</v>
      </c>
      <c r="AW389" s="12" t="s">
        <v>41</v>
      </c>
      <c r="AX389" s="12" t="s">
        <v>77</v>
      </c>
      <c r="AY389" s="196" t="s">
        <v>264</v>
      </c>
    </row>
    <row r="390" spans="2:65" s="13" customFormat="1">
      <c r="B390" s="202"/>
      <c r="D390" s="195" t="s">
        <v>272</v>
      </c>
      <c r="E390" s="203" t="s">
        <v>5</v>
      </c>
      <c r="F390" s="204" t="s">
        <v>2803</v>
      </c>
      <c r="H390" s="205">
        <v>663.8</v>
      </c>
      <c r="I390" s="206"/>
      <c r="L390" s="202"/>
      <c r="M390" s="207"/>
      <c r="N390" s="208"/>
      <c r="O390" s="208"/>
      <c r="P390" s="208"/>
      <c r="Q390" s="208"/>
      <c r="R390" s="208"/>
      <c r="S390" s="208"/>
      <c r="T390" s="209"/>
      <c r="AT390" s="203" t="s">
        <v>272</v>
      </c>
      <c r="AU390" s="203" t="s">
        <v>85</v>
      </c>
      <c r="AV390" s="13" t="s">
        <v>85</v>
      </c>
      <c r="AW390" s="13" t="s">
        <v>41</v>
      </c>
      <c r="AX390" s="13" t="s">
        <v>24</v>
      </c>
      <c r="AY390" s="203" t="s">
        <v>264</v>
      </c>
    </row>
    <row r="391" spans="2:65" s="11" customFormat="1" ht="29.85" customHeight="1">
      <c r="B391" s="168"/>
      <c r="D391" s="169" t="s">
        <v>76</v>
      </c>
      <c r="E391" s="179" t="s">
        <v>331</v>
      </c>
      <c r="F391" s="179" t="s">
        <v>2045</v>
      </c>
      <c r="I391" s="171"/>
      <c r="J391" s="180">
        <f>BK391</f>
        <v>0</v>
      </c>
      <c r="L391" s="168"/>
      <c r="M391" s="173"/>
      <c r="N391" s="174"/>
      <c r="O391" s="174"/>
      <c r="P391" s="175">
        <f>SUM(P392:P414)</f>
        <v>0</v>
      </c>
      <c r="Q391" s="174"/>
      <c r="R391" s="175">
        <f>SUM(R392:R414)</f>
        <v>0</v>
      </c>
      <c r="S391" s="174"/>
      <c r="T391" s="176">
        <f>SUM(T392:T414)</f>
        <v>0</v>
      </c>
      <c r="AR391" s="169" t="s">
        <v>24</v>
      </c>
      <c r="AT391" s="177" t="s">
        <v>76</v>
      </c>
      <c r="AU391" s="177" t="s">
        <v>24</v>
      </c>
      <c r="AY391" s="169" t="s">
        <v>264</v>
      </c>
      <c r="BK391" s="178">
        <f>SUM(BK392:BK414)</f>
        <v>0</v>
      </c>
    </row>
    <row r="392" spans="2:65" s="1" customFormat="1" ht="25.5" customHeight="1">
      <c r="B392" s="181"/>
      <c r="C392" s="182" t="s">
        <v>936</v>
      </c>
      <c r="D392" s="182" t="s">
        <v>266</v>
      </c>
      <c r="E392" s="183" t="s">
        <v>2906</v>
      </c>
      <c r="F392" s="184" t="s">
        <v>2907</v>
      </c>
      <c r="G392" s="185" t="s">
        <v>341</v>
      </c>
      <c r="H392" s="186">
        <v>10</v>
      </c>
      <c r="I392" s="187"/>
      <c r="J392" s="188">
        <f>ROUND(I392*H392,2)</f>
        <v>0</v>
      </c>
      <c r="K392" s="184" t="s">
        <v>309</v>
      </c>
      <c r="L392" s="42"/>
      <c r="M392" s="189" t="s">
        <v>5</v>
      </c>
      <c r="N392" s="190" t="s">
        <v>48</v>
      </c>
      <c r="O392" s="43"/>
      <c r="P392" s="191">
        <f>O392*H392</f>
        <v>0</v>
      </c>
      <c r="Q392" s="191">
        <v>0</v>
      </c>
      <c r="R392" s="191">
        <f>Q392*H392</f>
        <v>0</v>
      </c>
      <c r="S392" s="191">
        <v>0</v>
      </c>
      <c r="T392" s="192">
        <f>S392*H392</f>
        <v>0</v>
      </c>
      <c r="AR392" s="25" t="s">
        <v>270</v>
      </c>
      <c r="AT392" s="25" t="s">
        <v>266</v>
      </c>
      <c r="AU392" s="25" t="s">
        <v>85</v>
      </c>
      <c r="AY392" s="25" t="s">
        <v>264</v>
      </c>
      <c r="BE392" s="193">
        <f>IF(N392="základní",J392,0)</f>
        <v>0</v>
      </c>
      <c r="BF392" s="193">
        <f>IF(N392="snížená",J392,0)</f>
        <v>0</v>
      </c>
      <c r="BG392" s="193">
        <f>IF(N392="zákl. přenesená",J392,0)</f>
        <v>0</v>
      </c>
      <c r="BH392" s="193">
        <f>IF(N392="sníž. přenesená",J392,0)</f>
        <v>0</v>
      </c>
      <c r="BI392" s="193">
        <f>IF(N392="nulová",J392,0)</f>
        <v>0</v>
      </c>
      <c r="BJ392" s="25" t="s">
        <v>24</v>
      </c>
      <c r="BK392" s="193">
        <f>ROUND(I392*H392,2)</f>
        <v>0</v>
      </c>
      <c r="BL392" s="25" t="s">
        <v>270</v>
      </c>
      <c r="BM392" s="25" t="s">
        <v>2908</v>
      </c>
    </row>
    <row r="393" spans="2:65" s="1" customFormat="1" ht="27">
      <c r="B393" s="42"/>
      <c r="D393" s="195" t="s">
        <v>369</v>
      </c>
      <c r="F393" s="228" t="s">
        <v>2909</v>
      </c>
      <c r="I393" s="229"/>
      <c r="L393" s="42"/>
      <c r="M393" s="230"/>
      <c r="N393" s="43"/>
      <c r="O393" s="43"/>
      <c r="P393" s="43"/>
      <c r="Q393" s="43"/>
      <c r="R393" s="43"/>
      <c r="S393" s="43"/>
      <c r="T393" s="71"/>
      <c r="AT393" s="25" t="s">
        <v>369</v>
      </c>
      <c r="AU393" s="25" t="s">
        <v>85</v>
      </c>
    </row>
    <row r="394" spans="2:65" s="1" customFormat="1" ht="16.5" customHeight="1">
      <c r="B394" s="181"/>
      <c r="C394" s="182" t="s">
        <v>940</v>
      </c>
      <c r="D394" s="182" t="s">
        <v>266</v>
      </c>
      <c r="E394" s="183" t="s">
        <v>2910</v>
      </c>
      <c r="F394" s="184" t="s">
        <v>2911</v>
      </c>
      <c r="G394" s="185" t="s">
        <v>308</v>
      </c>
      <c r="H394" s="186">
        <v>850</v>
      </c>
      <c r="I394" s="187"/>
      <c r="J394" s="188">
        <f>ROUND(I394*H394,2)</f>
        <v>0</v>
      </c>
      <c r="K394" s="184" t="s">
        <v>309</v>
      </c>
      <c r="L394" s="42"/>
      <c r="M394" s="189" t="s">
        <v>5</v>
      </c>
      <c r="N394" s="190" t="s">
        <v>48</v>
      </c>
      <c r="O394" s="43"/>
      <c r="P394" s="191">
        <f>O394*H394</f>
        <v>0</v>
      </c>
      <c r="Q394" s="191">
        <v>0</v>
      </c>
      <c r="R394" s="191">
        <f>Q394*H394</f>
        <v>0</v>
      </c>
      <c r="S394" s="191">
        <v>0</v>
      </c>
      <c r="T394" s="192">
        <f>S394*H394</f>
        <v>0</v>
      </c>
      <c r="AR394" s="25" t="s">
        <v>270</v>
      </c>
      <c r="AT394" s="25" t="s">
        <v>266</v>
      </c>
      <c r="AU394" s="25" t="s">
        <v>85</v>
      </c>
      <c r="AY394" s="25" t="s">
        <v>264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25" t="s">
        <v>24</v>
      </c>
      <c r="BK394" s="193">
        <f>ROUND(I394*H394,2)</f>
        <v>0</v>
      </c>
      <c r="BL394" s="25" t="s">
        <v>270</v>
      </c>
      <c r="BM394" s="25" t="s">
        <v>2912</v>
      </c>
    </row>
    <row r="395" spans="2:65" s="12" customFormat="1">
      <c r="B395" s="194"/>
      <c r="D395" s="195" t="s">
        <v>272</v>
      </c>
      <c r="E395" s="196" t="s">
        <v>5</v>
      </c>
      <c r="F395" s="197" t="s">
        <v>2913</v>
      </c>
      <c r="H395" s="196" t="s">
        <v>5</v>
      </c>
      <c r="I395" s="198"/>
      <c r="L395" s="194"/>
      <c r="M395" s="199"/>
      <c r="N395" s="200"/>
      <c r="O395" s="200"/>
      <c r="P395" s="200"/>
      <c r="Q395" s="200"/>
      <c r="R395" s="200"/>
      <c r="S395" s="200"/>
      <c r="T395" s="201"/>
      <c r="AT395" s="196" t="s">
        <v>272</v>
      </c>
      <c r="AU395" s="196" t="s">
        <v>85</v>
      </c>
      <c r="AV395" s="12" t="s">
        <v>24</v>
      </c>
      <c r="AW395" s="12" t="s">
        <v>41</v>
      </c>
      <c r="AX395" s="12" t="s">
        <v>77</v>
      </c>
      <c r="AY395" s="196" t="s">
        <v>264</v>
      </c>
    </row>
    <row r="396" spans="2:65" s="13" customFormat="1">
      <c r="B396" s="202"/>
      <c r="D396" s="195" t="s">
        <v>272</v>
      </c>
      <c r="E396" s="203" t="s">
        <v>5</v>
      </c>
      <c r="F396" s="204" t="s">
        <v>2914</v>
      </c>
      <c r="H396" s="205">
        <v>850</v>
      </c>
      <c r="I396" s="206"/>
      <c r="L396" s="202"/>
      <c r="M396" s="207"/>
      <c r="N396" s="208"/>
      <c r="O396" s="208"/>
      <c r="P396" s="208"/>
      <c r="Q396" s="208"/>
      <c r="R396" s="208"/>
      <c r="S396" s="208"/>
      <c r="T396" s="209"/>
      <c r="AT396" s="203" t="s">
        <v>272</v>
      </c>
      <c r="AU396" s="203" t="s">
        <v>85</v>
      </c>
      <c r="AV396" s="13" t="s">
        <v>85</v>
      </c>
      <c r="AW396" s="13" t="s">
        <v>41</v>
      </c>
      <c r="AX396" s="13" t="s">
        <v>24</v>
      </c>
      <c r="AY396" s="203" t="s">
        <v>264</v>
      </c>
    </row>
    <row r="397" spans="2:65" s="1" customFormat="1" ht="16.5" customHeight="1">
      <c r="B397" s="181"/>
      <c r="C397" s="182" t="s">
        <v>946</v>
      </c>
      <c r="D397" s="182" t="s">
        <v>266</v>
      </c>
      <c r="E397" s="183" t="s">
        <v>2915</v>
      </c>
      <c r="F397" s="184" t="s">
        <v>2916</v>
      </c>
      <c r="G397" s="185" t="s">
        <v>293</v>
      </c>
      <c r="H397" s="186">
        <v>2000</v>
      </c>
      <c r="I397" s="187"/>
      <c r="J397" s="188">
        <f>ROUND(I397*H397,2)</f>
        <v>0</v>
      </c>
      <c r="K397" s="184" t="s">
        <v>309</v>
      </c>
      <c r="L397" s="42"/>
      <c r="M397" s="189" t="s">
        <v>5</v>
      </c>
      <c r="N397" s="190" t="s">
        <v>48</v>
      </c>
      <c r="O397" s="43"/>
      <c r="P397" s="191">
        <f>O397*H397</f>
        <v>0</v>
      </c>
      <c r="Q397" s="191">
        <v>0</v>
      </c>
      <c r="R397" s="191">
        <f>Q397*H397</f>
        <v>0</v>
      </c>
      <c r="S397" s="191">
        <v>0</v>
      </c>
      <c r="T397" s="192">
        <f>S397*H397</f>
        <v>0</v>
      </c>
      <c r="AR397" s="25" t="s">
        <v>270</v>
      </c>
      <c r="AT397" s="25" t="s">
        <v>266</v>
      </c>
      <c r="AU397" s="25" t="s">
        <v>85</v>
      </c>
      <c r="AY397" s="25" t="s">
        <v>264</v>
      </c>
      <c r="BE397" s="193">
        <f>IF(N397="základní",J397,0)</f>
        <v>0</v>
      </c>
      <c r="BF397" s="193">
        <f>IF(N397="snížená",J397,0)</f>
        <v>0</v>
      </c>
      <c r="BG397" s="193">
        <f>IF(N397="zákl. přenesená",J397,0)</f>
        <v>0</v>
      </c>
      <c r="BH397" s="193">
        <f>IF(N397="sníž. přenesená",J397,0)</f>
        <v>0</v>
      </c>
      <c r="BI397" s="193">
        <f>IF(N397="nulová",J397,0)</f>
        <v>0</v>
      </c>
      <c r="BJ397" s="25" t="s">
        <v>24</v>
      </c>
      <c r="BK397" s="193">
        <f>ROUND(I397*H397,2)</f>
        <v>0</v>
      </c>
      <c r="BL397" s="25" t="s">
        <v>270</v>
      </c>
      <c r="BM397" s="25" t="s">
        <v>2917</v>
      </c>
    </row>
    <row r="398" spans="2:65" s="12" customFormat="1">
      <c r="B398" s="194"/>
      <c r="D398" s="195" t="s">
        <v>272</v>
      </c>
      <c r="E398" s="196" t="s">
        <v>5</v>
      </c>
      <c r="F398" s="197" t="s">
        <v>2918</v>
      </c>
      <c r="H398" s="196" t="s">
        <v>5</v>
      </c>
      <c r="I398" s="198"/>
      <c r="L398" s="194"/>
      <c r="M398" s="199"/>
      <c r="N398" s="200"/>
      <c r="O398" s="200"/>
      <c r="P398" s="200"/>
      <c r="Q398" s="200"/>
      <c r="R398" s="200"/>
      <c r="S398" s="200"/>
      <c r="T398" s="201"/>
      <c r="AT398" s="196" t="s">
        <v>272</v>
      </c>
      <c r="AU398" s="196" t="s">
        <v>85</v>
      </c>
      <c r="AV398" s="12" t="s">
        <v>24</v>
      </c>
      <c r="AW398" s="12" t="s">
        <v>41</v>
      </c>
      <c r="AX398" s="12" t="s">
        <v>77</v>
      </c>
      <c r="AY398" s="196" t="s">
        <v>264</v>
      </c>
    </row>
    <row r="399" spans="2:65" s="13" customFormat="1">
      <c r="B399" s="202"/>
      <c r="D399" s="195" t="s">
        <v>272</v>
      </c>
      <c r="E399" s="203" t="s">
        <v>5</v>
      </c>
      <c r="F399" s="204" t="s">
        <v>2919</v>
      </c>
      <c r="H399" s="205">
        <v>2000</v>
      </c>
      <c r="I399" s="206"/>
      <c r="L399" s="202"/>
      <c r="M399" s="207"/>
      <c r="N399" s="208"/>
      <c r="O399" s="208"/>
      <c r="P399" s="208"/>
      <c r="Q399" s="208"/>
      <c r="R399" s="208"/>
      <c r="S399" s="208"/>
      <c r="T399" s="209"/>
      <c r="AT399" s="203" t="s">
        <v>272</v>
      </c>
      <c r="AU399" s="203" t="s">
        <v>85</v>
      </c>
      <c r="AV399" s="13" t="s">
        <v>85</v>
      </c>
      <c r="AW399" s="13" t="s">
        <v>41</v>
      </c>
      <c r="AX399" s="13" t="s">
        <v>24</v>
      </c>
      <c r="AY399" s="203" t="s">
        <v>264</v>
      </c>
    </row>
    <row r="400" spans="2:65" s="1" customFormat="1" ht="16.5" customHeight="1">
      <c r="B400" s="181"/>
      <c r="C400" s="182" t="s">
        <v>954</v>
      </c>
      <c r="D400" s="182" t="s">
        <v>266</v>
      </c>
      <c r="E400" s="183" t="s">
        <v>2920</v>
      </c>
      <c r="F400" s="184" t="s">
        <v>2921</v>
      </c>
      <c r="G400" s="185" t="s">
        <v>341</v>
      </c>
      <c r="H400" s="186">
        <v>2</v>
      </c>
      <c r="I400" s="187"/>
      <c r="J400" s="188">
        <f>ROUND(I400*H400,2)</f>
        <v>0</v>
      </c>
      <c r="K400" s="184" t="s">
        <v>309</v>
      </c>
      <c r="L400" s="42"/>
      <c r="M400" s="189" t="s">
        <v>5</v>
      </c>
      <c r="N400" s="190" t="s">
        <v>48</v>
      </c>
      <c r="O400" s="43"/>
      <c r="P400" s="191">
        <f>O400*H400</f>
        <v>0</v>
      </c>
      <c r="Q400" s="191">
        <v>0</v>
      </c>
      <c r="R400" s="191">
        <f>Q400*H400</f>
        <v>0</v>
      </c>
      <c r="S400" s="191">
        <v>0</v>
      </c>
      <c r="T400" s="192">
        <f>S400*H400</f>
        <v>0</v>
      </c>
      <c r="AR400" s="25" t="s">
        <v>270</v>
      </c>
      <c r="AT400" s="25" t="s">
        <v>266</v>
      </c>
      <c r="AU400" s="25" t="s">
        <v>85</v>
      </c>
      <c r="AY400" s="25" t="s">
        <v>264</v>
      </c>
      <c r="BE400" s="193">
        <f>IF(N400="základní",J400,0)</f>
        <v>0</v>
      </c>
      <c r="BF400" s="193">
        <f>IF(N400="snížená",J400,0)</f>
        <v>0</v>
      </c>
      <c r="BG400" s="193">
        <f>IF(N400="zákl. přenesená",J400,0)</f>
        <v>0</v>
      </c>
      <c r="BH400" s="193">
        <f>IF(N400="sníž. přenesená",J400,0)</f>
        <v>0</v>
      </c>
      <c r="BI400" s="193">
        <f>IF(N400="nulová",J400,0)</f>
        <v>0</v>
      </c>
      <c r="BJ400" s="25" t="s">
        <v>24</v>
      </c>
      <c r="BK400" s="193">
        <f>ROUND(I400*H400,2)</f>
        <v>0</v>
      </c>
      <c r="BL400" s="25" t="s">
        <v>270</v>
      </c>
      <c r="BM400" s="25" t="s">
        <v>2922</v>
      </c>
    </row>
    <row r="401" spans="2:65" s="1" customFormat="1" ht="25.5" customHeight="1">
      <c r="B401" s="181"/>
      <c r="C401" s="182" t="s">
        <v>962</v>
      </c>
      <c r="D401" s="182" t="s">
        <v>266</v>
      </c>
      <c r="E401" s="183" t="s">
        <v>2923</v>
      </c>
      <c r="F401" s="184" t="s">
        <v>2924</v>
      </c>
      <c r="G401" s="185" t="s">
        <v>308</v>
      </c>
      <c r="H401" s="186">
        <v>356</v>
      </c>
      <c r="I401" s="187"/>
      <c r="J401" s="188">
        <f>ROUND(I401*H401,2)</f>
        <v>0</v>
      </c>
      <c r="K401" s="184" t="s">
        <v>278</v>
      </c>
      <c r="L401" s="42"/>
      <c r="M401" s="189" t="s">
        <v>5</v>
      </c>
      <c r="N401" s="190" t="s">
        <v>48</v>
      </c>
      <c r="O401" s="43"/>
      <c r="P401" s="191">
        <f>O401*H401</f>
        <v>0</v>
      </c>
      <c r="Q401" s="191">
        <v>0</v>
      </c>
      <c r="R401" s="191">
        <f>Q401*H401</f>
        <v>0</v>
      </c>
      <c r="S401" s="191">
        <v>0</v>
      </c>
      <c r="T401" s="192">
        <f>S401*H401</f>
        <v>0</v>
      </c>
      <c r="AR401" s="25" t="s">
        <v>270</v>
      </c>
      <c r="AT401" s="25" t="s">
        <v>266</v>
      </c>
      <c r="AU401" s="25" t="s">
        <v>85</v>
      </c>
      <c r="AY401" s="25" t="s">
        <v>264</v>
      </c>
      <c r="BE401" s="193">
        <f>IF(N401="základní",J401,0)</f>
        <v>0</v>
      </c>
      <c r="BF401" s="193">
        <f>IF(N401="snížená",J401,0)</f>
        <v>0</v>
      </c>
      <c r="BG401" s="193">
        <f>IF(N401="zákl. přenesená",J401,0)</f>
        <v>0</v>
      </c>
      <c r="BH401" s="193">
        <f>IF(N401="sníž. přenesená",J401,0)</f>
        <v>0</v>
      </c>
      <c r="BI401" s="193">
        <f>IF(N401="nulová",J401,0)</f>
        <v>0</v>
      </c>
      <c r="BJ401" s="25" t="s">
        <v>24</v>
      </c>
      <c r="BK401" s="193">
        <f>ROUND(I401*H401,2)</f>
        <v>0</v>
      </c>
      <c r="BL401" s="25" t="s">
        <v>270</v>
      </c>
      <c r="BM401" s="25" t="s">
        <v>2925</v>
      </c>
    </row>
    <row r="402" spans="2:65" s="12" customFormat="1">
      <c r="B402" s="194"/>
      <c r="D402" s="195" t="s">
        <v>272</v>
      </c>
      <c r="E402" s="196" t="s">
        <v>5</v>
      </c>
      <c r="F402" s="197" t="s">
        <v>2926</v>
      </c>
      <c r="H402" s="196" t="s">
        <v>5</v>
      </c>
      <c r="I402" s="198"/>
      <c r="L402" s="194"/>
      <c r="M402" s="199"/>
      <c r="N402" s="200"/>
      <c r="O402" s="200"/>
      <c r="P402" s="200"/>
      <c r="Q402" s="200"/>
      <c r="R402" s="200"/>
      <c r="S402" s="200"/>
      <c r="T402" s="201"/>
      <c r="AT402" s="196" t="s">
        <v>272</v>
      </c>
      <c r="AU402" s="196" t="s">
        <v>85</v>
      </c>
      <c r="AV402" s="12" t="s">
        <v>24</v>
      </c>
      <c r="AW402" s="12" t="s">
        <v>41</v>
      </c>
      <c r="AX402" s="12" t="s">
        <v>77</v>
      </c>
      <c r="AY402" s="196" t="s">
        <v>264</v>
      </c>
    </row>
    <row r="403" spans="2:65" s="12" customFormat="1">
      <c r="B403" s="194"/>
      <c r="D403" s="195" t="s">
        <v>272</v>
      </c>
      <c r="E403" s="196" t="s">
        <v>5</v>
      </c>
      <c r="F403" s="197" t="s">
        <v>2657</v>
      </c>
      <c r="H403" s="196" t="s">
        <v>5</v>
      </c>
      <c r="I403" s="198"/>
      <c r="L403" s="194"/>
      <c r="M403" s="199"/>
      <c r="N403" s="200"/>
      <c r="O403" s="200"/>
      <c r="P403" s="200"/>
      <c r="Q403" s="200"/>
      <c r="R403" s="200"/>
      <c r="S403" s="200"/>
      <c r="T403" s="201"/>
      <c r="AT403" s="196" t="s">
        <v>272</v>
      </c>
      <c r="AU403" s="196" t="s">
        <v>85</v>
      </c>
      <c r="AV403" s="12" t="s">
        <v>24</v>
      </c>
      <c r="AW403" s="12" t="s">
        <v>41</v>
      </c>
      <c r="AX403" s="12" t="s">
        <v>77</v>
      </c>
      <c r="AY403" s="196" t="s">
        <v>264</v>
      </c>
    </row>
    <row r="404" spans="2:65" s="12" customFormat="1">
      <c r="B404" s="194"/>
      <c r="D404" s="195" t="s">
        <v>272</v>
      </c>
      <c r="E404" s="196" t="s">
        <v>5</v>
      </c>
      <c r="F404" s="197" t="s">
        <v>2658</v>
      </c>
      <c r="H404" s="196" t="s">
        <v>5</v>
      </c>
      <c r="I404" s="198"/>
      <c r="L404" s="194"/>
      <c r="M404" s="199"/>
      <c r="N404" s="200"/>
      <c r="O404" s="200"/>
      <c r="P404" s="200"/>
      <c r="Q404" s="200"/>
      <c r="R404" s="200"/>
      <c r="S404" s="200"/>
      <c r="T404" s="201"/>
      <c r="AT404" s="196" t="s">
        <v>272</v>
      </c>
      <c r="AU404" s="196" t="s">
        <v>85</v>
      </c>
      <c r="AV404" s="12" t="s">
        <v>24</v>
      </c>
      <c r="AW404" s="12" t="s">
        <v>41</v>
      </c>
      <c r="AX404" s="12" t="s">
        <v>77</v>
      </c>
      <c r="AY404" s="196" t="s">
        <v>264</v>
      </c>
    </row>
    <row r="405" spans="2:65" s="13" customFormat="1">
      <c r="B405" s="202"/>
      <c r="D405" s="195" t="s">
        <v>272</v>
      </c>
      <c r="E405" s="203" t="s">
        <v>5</v>
      </c>
      <c r="F405" s="204" t="s">
        <v>919</v>
      </c>
      <c r="H405" s="205">
        <v>56</v>
      </c>
      <c r="I405" s="206"/>
      <c r="L405" s="202"/>
      <c r="M405" s="207"/>
      <c r="N405" s="208"/>
      <c r="O405" s="208"/>
      <c r="P405" s="208"/>
      <c r="Q405" s="208"/>
      <c r="R405" s="208"/>
      <c r="S405" s="208"/>
      <c r="T405" s="209"/>
      <c r="AT405" s="203" t="s">
        <v>272</v>
      </c>
      <c r="AU405" s="203" t="s">
        <v>85</v>
      </c>
      <c r="AV405" s="13" t="s">
        <v>85</v>
      </c>
      <c r="AW405" s="13" t="s">
        <v>41</v>
      </c>
      <c r="AX405" s="13" t="s">
        <v>77</v>
      </c>
      <c r="AY405" s="203" t="s">
        <v>264</v>
      </c>
    </row>
    <row r="406" spans="2:65" s="12" customFormat="1">
      <c r="B406" s="194"/>
      <c r="D406" s="195" t="s">
        <v>272</v>
      </c>
      <c r="E406" s="196" t="s">
        <v>5</v>
      </c>
      <c r="F406" s="197" t="s">
        <v>2660</v>
      </c>
      <c r="H406" s="196" t="s">
        <v>5</v>
      </c>
      <c r="I406" s="198"/>
      <c r="L406" s="194"/>
      <c r="M406" s="199"/>
      <c r="N406" s="200"/>
      <c r="O406" s="200"/>
      <c r="P406" s="200"/>
      <c r="Q406" s="200"/>
      <c r="R406" s="200"/>
      <c r="S406" s="200"/>
      <c r="T406" s="201"/>
      <c r="AT406" s="196" t="s">
        <v>272</v>
      </c>
      <c r="AU406" s="196" t="s">
        <v>85</v>
      </c>
      <c r="AV406" s="12" t="s">
        <v>24</v>
      </c>
      <c r="AW406" s="12" t="s">
        <v>41</v>
      </c>
      <c r="AX406" s="12" t="s">
        <v>77</v>
      </c>
      <c r="AY406" s="196" t="s">
        <v>264</v>
      </c>
    </row>
    <row r="407" spans="2:65" s="13" customFormat="1">
      <c r="B407" s="202"/>
      <c r="D407" s="195" t="s">
        <v>272</v>
      </c>
      <c r="E407" s="203" t="s">
        <v>5</v>
      </c>
      <c r="F407" s="204" t="s">
        <v>2571</v>
      </c>
      <c r="H407" s="205">
        <v>180</v>
      </c>
      <c r="I407" s="206"/>
      <c r="L407" s="202"/>
      <c r="M407" s="207"/>
      <c r="N407" s="208"/>
      <c r="O407" s="208"/>
      <c r="P407" s="208"/>
      <c r="Q407" s="208"/>
      <c r="R407" s="208"/>
      <c r="S407" s="208"/>
      <c r="T407" s="209"/>
      <c r="AT407" s="203" t="s">
        <v>272</v>
      </c>
      <c r="AU407" s="203" t="s">
        <v>85</v>
      </c>
      <c r="AV407" s="13" t="s">
        <v>85</v>
      </c>
      <c r="AW407" s="13" t="s">
        <v>41</v>
      </c>
      <c r="AX407" s="13" t="s">
        <v>77</v>
      </c>
      <c r="AY407" s="203" t="s">
        <v>264</v>
      </c>
    </row>
    <row r="408" spans="2:65" s="15" customFormat="1">
      <c r="B408" s="236"/>
      <c r="D408" s="195" t="s">
        <v>272</v>
      </c>
      <c r="E408" s="237" t="s">
        <v>5</v>
      </c>
      <c r="F408" s="238" t="s">
        <v>423</v>
      </c>
      <c r="H408" s="239">
        <v>236</v>
      </c>
      <c r="I408" s="240"/>
      <c r="L408" s="236"/>
      <c r="M408" s="241"/>
      <c r="N408" s="242"/>
      <c r="O408" s="242"/>
      <c r="P408" s="242"/>
      <c r="Q408" s="242"/>
      <c r="R408" s="242"/>
      <c r="S408" s="242"/>
      <c r="T408" s="243"/>
      <c r="AT408" s="237" t="s">
        <v>272</v>
      </c>
      <c r="AU408" s="237" t="s">
        <v>85</v>
      </c>
      <c r="AV408" s="15" t="s">
        <v>93</v>
      </c>
      <c r="AW408" s="15" t="s">
        <v>41</v>
      </c>
      <c r="AX408" s="15" t="s">
        <v>77</v>
      </c>
      <c r="AY408" s="237" t="s">
        <v>264</v>
      </c>
    </row>
    <row r="409" spans="2:65" s="12" customFormat="1">
      <c r="B409" s="194"/>
      <c r="D409" s="195" t="s">
        <v>272</v>
      </c>
      <c r="E409" s="196" t="s">
        <v>5</v>
      </c>
      <c r="F409" s="197" t="s">
        <v>2662</v>
      </c>
      <c r="H409" s="196" t="s">
        <v>5</v>
      </c>
      <c r="I409" s="198"/>
      <c r="L409" s="194"/>
      <c r="M409" s="199"/>
      <c r="N409" s="200"/>
      <c r="O409" s="200"/>
      <c r="P409" s="200"/>
      <c r="Q409" s="200"/>
      <c r="R409" s="200"/>
      <c r="S409" s="200"/>
      <c r="T409" s="201"/>
      <c r="AT409" s="196" t="s">
        <v>272</v>
      </c>
      <c r="AU409" s="196" t="s">
        <v>85</v>
      </c>
      <c r="AV409" s="12" t="s">
        <v>24</v>
      </c>
      <c r="AW409" s="12" t="s">
        <v>41</v>
      </c>
      <c r="AX409" s="12" t="s">
        <v>77</v>
      </c>
      <c r="AY409" s="196" t="s">
        <v>264</v>
      </c>
    </row>
    <row r="410" spans="2:65" s="13" customFormat="1">
      <c r="B410" s="202"/>
      <c r="D410" s="195" t="s">
        <v>272</v>
      </c>
      <c r="E410" s="203" t="s">
        <v>5</v>
      </c>
      <c r="F410" s="204" t="s">
        <v>1264</v>
      </c>
      <c r="H410" s="205">
        <v>120</v>
      </c>
      <c r="I410" s="206"/>
      <c r="L410" s="202"/>
      <c r="M410" s="207"/>
      <c r="N410" s="208"/>
      <c r="O410" s="208"/>
      <c r="P410" s="208"/>
      <c r="Q410" s="208"/>
      <c r="R410" s="208"/>
      <c r="S410" s="208"/>
      <c r="T410" s="209"/>
      <c r="AT410" s="203" t="s">
        <v>272</v>
      </c>
      <c r="AU410" s="203" t="s">
        <v>85</v>
      </c>
      <c r="AV410" s="13" t="s">
        <v>85</v>
      </c>
      <c r="AW410" s="13" t="s">
        <v>41</v>
      </c>
      <c r="AX410" s="13" t="s">
        <v>77</v>
      </c>
      <c r="AY410" s="203" t="s">
        <v>264</v>
      </c>
    </row>
    <row r="411" spans="2:65" s="14" customFormat="1">
      <c r="B411" s="210"/>
      <c r="D411" s="195" t="s">
        <v>272</v>
      </c>
      <c r="E411" s="211" t="s">
        <v>5</v>
      </c>
      <c r="F411" s="212" t="s">
        <v>290</v>
      </c>
      <c r="H411" s="213">
        <v>356</v>
      </c>
      <c r="I411" s="214"/>
      <c r="L411" s="210"/>
      <c r="M411" s="215"/>
      <c r="N411" s="216"/>
      <c r="O411" s="216"/>
      <c r="P411" s="216"/>
      <c r="Q411" s="216"/>
      <c r="R411" s="216"/>
      <c r="S411" s="216"/>
      <c r="T411" s="217"/>
      <c r="AT411" s="211" t="s">
        <v>272</v>
      </c>
      <c r="AU411" s="211" t="s">
        <v>85</v>
      </c>
      <c r="AV411" s="14" t="s">
        <v>270</v>
      </c>
      <c r="AW411" s="14" t="s">
        <v>41</v>
      </c>
      <c r="AX411" s="14" t="s">
        <v>24</v>
      </c>
      <c r="AY411" s="211" t="s">
        <v>264</v>
      </c>
    </row>
    <row r="412" spans="2:65" s="1" customFormat="1" ht="38.25" customHeight="1">
      <c r="B412" s="181"/>
      <c r="C412" s="182" t="s">
        <v>972</v>
      </c>
      <c r="D412" s="182" t="s">
        <v>266</v>
      </c>
      <c r="E412" s="183" t="s">
        <v>2927</v>
      </c>
      <c r="F412" s="184" t="s">
        <v>2928</v>
      </c>
      <c r="G412" s="185" t="s">
        <v>293</v>
      </c>
      <c r="H412" s="186">
        <v>429.28</v>
      </c>
      <c r="I412" s="187"/>
      <c r="J412" s="188">
        <f>ROUND(I412*H412,2)</f>
        <v>0</v>
      </c>
      <c r="K412" s="184" t="s">
        <v>278</v>
      </c>
      <c r="L412" s="42"/>
      <c r="M412" s="189" t="s">
        <v>5</v>
      </c>
      <c r="N412" s="190" t="s">
        <v>48</v>
      </c>
      <c r="O412" s="43"/>
      <c r="P412" s="191">
        <f>O412*H412</f>
        <v>0</v>
      </c>
      <c r="Q412" s="191">
        <v>0</v>
      </c>
      <c r="R412" s="191">
        <f>Q412*H412</f>
        <v>0</v>
      </c>
      <c r="S412" s="191">
        <v>0</v>
      </c>
      <c r="T412" s="192">
        <f>S412*H412</f>
        <v>0</v>
      </c>
      <c r="AR412" s="25" t="s">
        <v>270</v>
      </c>
      <c r="AT412" s="25" t="s">
        <v>266</v>
      </c>
      <c r="AU412" s="25" t="s">
        <v>85</v>
      </c>
      <c r="AY412" s="25" t="s">
        <v>264</v>
      </c>
      <c r="BE412" s="193">
        <f>IF(N412="základní",J412,0)</f>
        <v>0</v>
      </c>
      <c r="BF412" s="193">
        <f>IF(N412="snížená",J412,0)</f>
        <v>0</v>
      </c>
      <c r="BG412" s="193">
        <f>IF(N412="zákl. přenesená",J412,0)</f>
        <v>0</v>
      </c>
      <c r="BH412" s="193">
        <f>IF(N412="sníž. přenesená",J412,0)</f>
        <v>0</v>
      </c>
      <c r="BI412" s="193">
        <f>IF(N412="nulová",J412,0)</f>
        <v>0</v>
      </c>
      <c r="BJ412" s="25" t="s">
        <v>24</v>
      </c>
      <c r="BK412" s="193">
        <f>ROUND(I412*H412,2)</f>
        <v>0</v>
      </c>
      <c r="BL412" s="25" t="s">
        <v>270</v>
      </c>
      <c r="BM412" s="25" t="s">
        <v>2929</v>
      </c>
    </row>
    <row r="413" spans="2:65" s="12" customFormat="1" ht="27">
      <c r="B413" s="194"/>
      <c r="D413" s="195" t="s">
        <v>272</v>
      </c>
      <c r="E413" s="196" t="s">
        <v>5</v>
      </c>
      <c r="F413" s="197" t="s">
        <v>2930</v>
      </c>
      <c r="H413" s="196" t="s">
        <v>5</v>
      </c>
      <c r="I413" s="198"/>
      <c r="L413" s="194"/>
      <c r="M413" s="199"/>
      <c r="N413" s="200"/>
      <c r="O413" s="200"/>
      <c r="P413" s="200"/>
      <c r="Q413" s="200"/>
      <c r="R413" s="200"/>
      <c r="S413" s="200"/>
      <c r="T413" s="201"/>
      <c r="AT413" s="196" t="s">
        <v>272</v>
      </c>
      <c r="AU413" s="196" t="s">
        <v>85</v>
      </c>
      <c r="AV413" s="12" t="s">
        <v>24</v>
      </c>
      <c r="AW413" s="12" t="s">
        <v>41</v>
      </c>
      <c r="AX413" s="12" t="s">
        <v>77</v>
      </c>
      <c r="AY413" s="196" t="s">
        <v>264</v>
      </c>
    </row>
    <row r="414" spans="2:65" s="13" customFormat="1">
      <c r="B414" s="202"/>
      <c r="D414" s="195" t="s">
        <v>272</v>
      </c>
      <c r="E414" s="203" t="s">
        <v>5</v>
      </c>
      <c r="F414" s="204" t="s">
        <v>2931</v>
      </c>
      <c r="H414" s="205">
        <v>429.28</v>
      </c>
      <c r="I414" s="206"/>
      <c r="L414" s="202"/>
      <c r="M414" s="207"/>
      <c r="N414" s="208"/>
      <c r="O414" s="208"/>
      <c r="P414" s="208"/>
      <c r="Q414" s="208"/>
      <c r="R414" s="208"/>
      <c r="S414" s="208"/>
      <c r="T414" s="209"/>
      <c r="AT414" s="203" t="s">
        <v>272</v>
      </c>
      <c r="AU414" s="203" t="s">
        <v>85</v>
      </c>
      <c r="AV414" s="13" t="s">
        <v>85</v>
      </c>
      <c r="AW414" s="13" t="s">
        <v>41</v>
      </c>
      <c r="AX414" s="13" t="s">
        <v>24</v>
      </c>
      <c r="AY414" s="203" t="s">
        <v>264</v>
      </c>
    </row>
    <row r="415" spans="2:65" s="11" customFormat="1" ht="29.85" customHeight="1">
      <c r="B415" s="168"/>
      <c r="D415" s="169" t="s">
        <v>76</v>
      </c>
      <c r="E415" s="179" t="s">
        <v>621</v>
      </c>
      <c r="F415" s="179" t="s">
        <v>622</v>
      </c>
      <c r="I415" s="171"/>
      <c r="J415" s="180">
        <f>BK415</f>
        <v>0</v>
      </c>
      <c r="L415" s="168"/>
      <c r="M415" s="173"/>
      <c r="N415" s="174"/>
      <c r="O415" s="174"/>
      <c r="P415" s="175">
        <f>SUM(P416:P451)</f>
        <v>0</v>
      </c>
      <c r="Q415" s="174"/>
      <c r="R415" s="175">
        <f>SUM(R416:R451)</f>
        <v>0</v>
      </c>
      <c r="S415" s="174"/>
      <c r="T415" s="176">
        <f>SUM(T416:T451)</f>
        <v>0</v>
      </c>
      <c r="AR415" s="169" t="s">
        <v>24</v>
      </c>
      <c r="AT415" s="177" t="s">
        <v>76</v>
      </c>
      <c r="AU415" s="177" t="s">
        <v>24</v>
      </c>
      <c r="AY415" s="169" t="s">
        <v>264</v>
      </c>
      <c r="BK415" s="178">
        <f>SUM(BK416:BK451)</f>
        <v>0</v>
      </c>
    </row>
    <row r="416" spans="2:65" s="1" customFormat="1" ht="25.5" customHeight="1">
      <c r="B416" s="181"/>
      <c r="C416" s="182" t="s">
        <v>977</v>
      </c>
      <c r="D416" s="182" t="s">
        <v>266</v>
      </c>
      <c r="E416" s="183" t="s">
        <v>2156</v>
      </c>
      <c r="F416" s="184" t="s">
        <v>2157</v>
      </c>
      <c r="G416" s="185" t="s">
        <v>317</v>
      </c>
      <c r="H416" s="186">
        <v>478.34</v>
      </c>
      <c r="I416" s="187"/>
      <c r="J416" s="188">
        <f>ROUND(I416*H416,2)</f>
        <v>0</v>
      </c>
      <c r="K416" s="184" t="s">
        <v>278</v>
      </c>
      <c r="L416" s="42"/>
      <c r="M416" s="189" t="s">
        <v>5</v>
      </c>
      <c r="N416" s="190" t="s">
        <v>48</v>
      </c>
      <c r="O416" s="43"/>
      <c r="P416" s="191">
        <f>O416*H416</f>
        <v>0</v>
      </c>
      <c r="Q416" s="191">
        <v>0</v>
      </c>
      <c r="R416" s="191">
        <f>Q416*H416</f>
        <v>0</v>
      </c>
      <c r="S416" s="191">
        <v>0</v>
      </c>
      <c r="T416" s="192">
        <f>S416*H416</f>
        <v>0</v>
      </c>
      <c r="AR416" s="25" t="s">
        <v>270</v>
      </c>
      <c r="AT416" s="25" t="s">
        <v>266</v>
      </c>
      <c r="AU416" s="25" t="s">
        <v>85</v>
      </c>
      <c r="AY416" s="25" t="s">
        <v>264</v>
      </c>
      <c r="BE416" s="193">
        <f>IF(N416="základní",J416,0)</f>
        <v>0</v>
      </c>
      <c r="BF416" s="193">
        <f>IF(N416="snížená",J416,0)</f>
        <v>0</v>
      </c>
      <c r="BG416" s="193">
        <f>IF(N416="zákl. přenesená",J416,0)</f>
        <v>0</v>
      </c>
      <c r="BH416" s="193">
        <f>IF(N416="sníž. přenesená",J416,0)</f>
        <v>0</v>
      </c>
      <c r="BI416" s="193">
        <f>IF(N416="nulová",J416,0)</f>
        <v>0</v>
      </c>
      <c r="BJ416" s="25" t="s">
        <v>24</v>
      </c>
      <c r="BK416" s="193">
        <f>ROUND(I416*H416,2)</f>
        <v>0</v>
      </c>
      <c r="BL416" s="25" t="s">
        <v>270</v>
      </c>
      <c r="BM416" s="25" t="s">
        <v>2932</v>
      </c>
    </row>
    <row r="417" spans="2:65" s="13" customFormat="1">
      <c r="B417" s="202"/>
      <c r="D417" s="195" t="s">
        <v>272</v>
      </c>
      <c r="E417" s="203" t="s">
        <v>5</v>
      </c>
      <c r="F417" s="204" t="s">
        <v>2933</v>
      </c>
      <c r="H417" s="205">
        <v>478.34</v>
      </c>
      <c r="I417" s="206"/>
      <c r="L417" s="202"/>
      <c r="M417" s="207"/>
      <c r="N417" s="208"/>
      <c r="O417" s="208"/>
      <c r="P417" s="208"/>
      <c r="Q417" s="208"/>
      <c r="R417" s="208"/>
      <c r="S417" s="208"/>
      <c r="T417" s="209"/>
      <c r="AT417" s="203" t="s">
        <v>272</v>
      </c>
      <c r="AU417" s="203" t="s">
        <v>85</v>
      </c>
      <c r="AV417" s="13" t="s">
        <v>85</v>
      </c>
      <c r="AW417" s="13" t="s">
        <v>41</v>
      </c>
      <c r="AX417" s="13" t="s">
        <v>24</v>
      </c>
      <c r="AY417" s="203" t="s">
        <v>264</v>
      </c>
    </row>
    <row r="418" spans="2:65" s="1" customFormat="1" ht="25.5" customHeight="1">
      <c r="B418" s="181"/>
      <c r="C418" s="182" t="s">
        <v>984</v>
      </c>
      <c r="D418" s="182" t="s">
        <v>266</v>
      </c>
      <c r="E418" s="183" t="s">
        <v>2160</v>
      </c>
      <c r="F418" s="184" t="s">
        <v>2161</v>
      </c>
      <c r="G418" s="185" t="s">
        <v>317</v>
      </c>
      <c r="H418" s="186">
        <v>4386.0600000000004</v>
      </c>
      <c r="I418" s="187"/>
      <c r="J418" s="188">
        <f>ROUND(I418*H418,2)</f>
        <v>0</v>
      </c>
      <c r="K418" s="184" t="s">
        <v>278</v>
      </c>
      <c r="L418" s="42"/>
      <c r="M418" s="189" t="s">
        <v>5</v>
      </c>
      <c r="N418" s="190" t="s">
        <v>48</v>
      </c>
      <c r="O418" s="43"/>
      <c r="P418" s="191">
        <f>O418*H418</f>
        <v>0</v>
      </c>
      <c r="Q418" s="191">
        <v>0</v>
      </c>
      <c r="R418" s="191">
        <f>Q418*H418</f>
        <v>0</v>
      </c>
      <c r="S418" s="191">
        <v>0</v>
      </c>
      <c r="T418" s="192">
        <f>S418*H418</f>
        <v>0</v>
      </c>
      <c r="AR418" s="25" t="s">
        <v>270</v>
      </c>
      <c r="AT418" s="25" t="s">
        <v>266</v>
      </c>
      <c r="AU418" s="25" t="s">
        <v>85</v>
      </c>
      <c r="AY418" s="25" t="s">
        <v>264</v>
      </c>
      <c r="BE418" s="193">
        <f>IF(N418="základní",J418,0)</f>
        <v>0</v>
      </c>
      <c r="BF418" s="193">
        <f>IF(N418="snížená",J418,0)</f>
        <v>0</v>
      </c>
      <c r="BG418" s="193">
        <f>IF(N418="zákl. přenesená",J418,0)</f>
        <v>0</v>
      </c>
      <c r="BH418" s="193">
        <f>IF(N418="sníž. přenesená",J418,0)</f>
        <v>0</v>
      </c>
      <c r="BI418" s="193">
        <f>IF(N418="nulová",J418,0)</f>
        <v>0</v>
      </c>
      <c r="BJ418" s="25" t="s">
        <v>24</v>
      </c>
      <c r="BK418" s="193">
        <f>ROUND(I418*H418,2)</f>
        <v>0</v>
      </c>
      <c r="BL418" s="25" t="s">
        <v>270</v>
      </c>
      <c r="BM418" s="25" t="s">
        <v>2934</v>
      </c>
    </row>
    <row r="419" spans="2:65" s="12" customFormat="1">
      <c r="B419" s="194"/>
      <c r="D419" s="195" t="s">
        <v>272</v>
      </c>
      <c r="E419" s="196" t="s">
        <v>5</v>
      </c>
      <c r="F419" s="197" t="s">
        <v>2163</v>
      </c>
      <c r="H419" s="196" t="s">
        <v>5</v>
      </c>
      <c r="I419" s="198"/>
      <c r="L419" s="194"/>
      <c r="M419" s="199"/>
      <c r="N419" s="200"/>
      <c r="O419" s="200"/>
      <c r="P419" s="200"/>
      <c r="Q419" s="200"/>
      <c r="R419" s="200"/>
      <c r="S419" s="200"/>
      <c r="T419" s="201"/>
      <c r="AT419" s="196" t="s">
        <v>272</v>
      </c>
      <c r="AU419" s="196" t="s">
        <v>85</v>
      </c>
      <c r="AV419" s="12" t="s">
        <v>24</v>
      </c>
      <c r="AW419" s="12" t="s">
        <v>41</v>
      </c>
      <c r="AX419" s="12" t="s">
        <v>77</v>
      </c>
      <c r="AY419" s="196" t="s">
        <v>264</v>
      </c>
    </row>
    <row r="420" spans="2:65" s="12" customFormat="1">
      <c r="B420" s="194"/>
      <c r="D420" s="195" t="s">
        <v>272</v>
      </c>
      <c r="E420" s="196" t="s">
        <v>5</v>
      </c>
      <c r="F420" s="197" t="s">
        <v>2164</v>
      </c>
      <c r="H420" s="196" t="s">
        <v>5</v>
      </c>
      <c r="I420" s="198"/>
      <c r="L420" s="194"/>
      <c r="M420" s="199"/>
      <c r="N420" s="200"/>
      <c r="O420" s="200"/>
      <c r="P420" s="200"/>
      <c r="Q420" s="200"/>
      <c r="R420" s="200"/>
      <c r="S420" s="200"/>
      <c r="T420" s="201"/>
      <c r="AT420" s="196" t="s">
        <v>272</v>
      </c>
      <c r="AU420" s="196" t="s">
        <v>85</v>
      </c>
      <c r="AV420" s="12" t="s">
        <v>24</v>
      </c>
      <c r="AW420" s="12" t="s">
        <v>41</v>
      </c>
      <c r="AX420" s="12" t="s">
        <v>77</v>
      </c>
      <c r="AY420" s="196" t="s">
        <v>264</v>
      </c>
    </row>
    <row r="421" spans="2:65" s="13" customFormat="1">
      <c r="B421" s="202"/>
      <c r="D421" s="195" t="s">
        <v>272</v>
      </c>
      <c r="E421" s="203" t="s">
        <v>5</v>
      </c>
      <c r="F421" s="204" t="s">
        <v>2935</v>
      </c>
      <c r="H421" s="205">
        <v>4386.0600000000004</v>
      </c>
      <c r="I421" s="206"/>
      <c r="L421" s="202"/>
      <c r="M421" s="207"/>
      <c r="N421" s="208"/>
      <c r="O421" s="208"/>
      <c r="P421" s="208"/>
      <c r="Q421" s="208"/>
      <c r="R421" s="208"/>
      <c r="S421" s="208"/>
      <c r="T421" s="209"/>
      <c r="AT421" s="203" t="s">
        <v>272</v>
      </c>
      <c r="AU421" s="203" t="s">
        <v>85</v>
      </c>
      <c r="AV421" s="13" t="s">
        <v>85</v>
      </c>
      <c r="AW421" s="13" t="s">
        <v>41</v>
      </c>
      <c r="AX421" s="13" t="s">
        <v>24</v>
      </c>
      <c r="AY421" s="203" t="s">
        <v>264</v>
      </c>
    </row>
    <row r="422" spans="2:65" s="1" customFormat="1" ht="25.5" customHeight="1">
      <c r="B422" s="181"/>
      <c r="C422" s="182" t="s">
        <v>991</v>
      </c>
      <c r="D422" s="182" t="s">
        <v>266</v>
      </c>
      <c r="E422" s="183" t="s">
        <v>2166</v>
      </c>
      <c r="F422" s="184" t="s">
        <v>2167</v>
      </c>
      <c r="G422" s="185" t="s">
        <v>317</v>
      </c>
      <c r="H422" s="186">
        <v>173.797</v>
      </c>
      <c r="I422" s="187"/>
      <c r="J422" s="188">
        <f>ROUND(I422*H422,2)</f>
        <v>0</v>
      </c>
      <c r="K422" s="184" t="s">
        <v>278</v>
      </c>
      <c r="L422" s="42"/>
      <c r="M422" s="189" t="s">
        <v>5</v>
      </c>
      <c r="N422" s="190" t="s">
        <v>48</v>
      </c>
      <c r="O422" s="43"/>
      <c r="P422" s="191">
        <f>O422*H422</f>
        <v>0</v>
      </c>
      <c r="Q422" s="191">
        <v>0</v>
      </c>
      <c r="R422" s="191">
        <f>Q422*H422</f>
        <v>0</v>
      </c>
      <c r="S422" s="191">
        <v>0</v>
      </c>
      <c r="T422" s="192">
        <f>S422*H422</f>
        <v>0</v>
      </c>
      <c r="AR422" s="25" t="s">
        <v>270</v>
      </c>
      <c r="AT422" s="25" t="s">
        <v>266</v>
      </c>
      <c r="AU422" s="25" t="s">
        <v>85</v>
      </c>
      <c r="AY422" s="25" t="s">
        <v>264</v>
      </c>
      <c r="BE422" s="193">
        <f>IF(N422="základní",J422,0)</f>
        <v>0</v>
      </c>
      <c r="BF422" s="193">
        <f>IF(N422="snížená",J422,0)</f>
        <v>0</v>
      </c>
      <c r="BG422" s="193">
        <f>IF(N422="zákl. přenesená",J422,0)</f>
        <v>0</v>
      </c>
      <c r="BH422" s="193">
        <f>IF(N422="sníž. přenesená",J422,0)</f>
        <v>0</v>
      </c>
      <c r="BI422" s="193">
        <f>IF(N422="nulová",J422,0)</f>
        <v>0</v>
      </c>
      <c r="BJ422" s="25" t="s">
        <v>24</v>
      </c>
      <c r="BK422" s="193">
        <f>ROUND(I422*H422,2)</f>
        <v>0</v>
      </c>
      <c r="BL422" s="25" t="s">
        <v>270</v>
      </c>
      <c r="BM422" s="25" t="s">
        <v>2936</v>
      </c>
    </row>
    <row r="423" spans="2:65" s="13" customFormat="1">
      <c r="B423" s="202"/>
      <c r="D423" s="195" t="s">
        <v>272</v>
      </c>
      <c r="E423" s="203" t="s">
        <v>5</v>
      </c>
      <c r="F423" s="204" t="s">
        <v>2937</v>
      </c>
      <c r="H423" s="205">
        <v>157.5</v>
      </c>
      <c r="I423" s="206"/>
      <c r="L423" s="202"/>
      <c r="M423" s="207"/>
      <c r="N423" s="208"/>
      <c r="O423" s="208"/>
      <c r="P423" s="208"/>
      <c r="Q423" s="208"/>
      <c r="R423" s="208"/>
      <c r="S423" s="208"/>
      <c r="T423" s="209"/>
      <c r="AT423" s="203" t="s">
        <v>272</v>
      </c>
      <c r="AU423" s="203" t="s">
        <v>85</v>
      </c>
      <c r="AV423" s="13" t="s">
        <v>85</v>
      </c>
      <c r="AW423" s="13" t="s">
        <v>41</v>
      </c>
      <c r="AX423" s="13" t="s">
        <v>77</v>
      </c>
      <c r="AY423" s="203" t="s">
        <v>264</v>
      </c>
    </row>
    <row r="424" spans="2:65" s="13" customFormat="1" ht="27">
      <c r="B424" s="202"/>
      <c r="D424" s="195" t="s">
        <v>272</v>
      </c>
      <c r="E424" s="203" t="s">
        <v>5</v>
      </c>
      <c r="F424" s="204" t="s">
        <v>2938</v>
      </c>
      <c r="H424" s="205">
        <v>16.297000000000001</v>
      </c>
      <c r="I424" s="206"/>
      <c r="L424" s="202"/>
      <c r="M424" s="207"/>
      <c r="N424" s="208"/>
      <c r="O424" s="208"/>
      <c r="P424" s="208"/>
      <c r="Q424" s="208"/>
      <c r="R424" s="208"/>
      <c r="S424" s="208"/>
      <c r="T424" s="209"/>
      <c r="AT424" s="203" t="s">
        <v>272</v>
      </c>
      <c r="AU424" s="203" t="s">
        <v>85</v>
      </c>
      <c r="AV424" s="13" t="s">
        <v>85</v>
      </c>
      <c r="AW424" s="13" t="s">
        <v>41</v>
      </c>
      <c r="AX424" s="13" t="s">
        <v>77</v>
      </c>
      <c r="AY424" s="203" t="s">
        <v>264</v>
      </c>
    </row>
    <row r="425" spans="2:65" s="14" customFormat="1">
      <c r="B425" s="210"/>
      <c r="D425" s="195" t="s">
        <v>272</v>
      </c>
      <c r="E425" s="211" t="s">
        <v>5</v>
      </c>
      <c r="F425" s="212" t="s">
        <v>290</v>
      </c>
      <c r="H425" s="213">
        <v>173.797</v>
      </c>
      <c r="I425" s="214"/>
      <c r="L425" s="210"/>
      <c r="M425" s="215"/>
      <c r="N425" s="216"/>
      <c r="O425" s="216"/>
      <c r="P425" s="216"/>
      <c r="Q425" s="216"/>
      <c r="R425" s="216"/>
      <c r="S425" s="216"/>
      <c r="T425" s="217"/>
      <c r="AT425" s="211" t="s">
        <v>272</v>
      </c>
      <c r="AU425" s="211" t="s">
        <v>85</v>
      </c>
      <c r="AV425" s="14" t="s">
        <v>270</v>
      </c>
      <c r="AW425" s="14" t="s">
        <v>41</v>
      </c>
      <c r="AX425" s="14" t="s">
        <v>24</v>
      </c>
      <c r="AY425" s="211" t="s">
        <v>264</v>
      </c>
    </row>
    <row r="426" spans="2:65" s="1" customFormat="1" ht="25.5" customHeight="1">
      <c r="B426" s="181"/>
      <c r="C426" s="182" t="s">
        <v>997</v>
      </c>
      <c r="D426" s="182" t="s">
        <v>266</v>
      </c>
      <c r="E426" s="183" t="s">
        <v>2170</v>
      </c>
      <c r="F426" s="184" t="s">
        <v>2161</v>
      </c>
      <c r="G426" s="185" t="s">
        <v>317</v>
      </c>
      <c r="H426" s="186">
        <v>1564.173</v>
      </c>
      <c r="I426" s="187"/>
      <c r="J426" s="188">
        <f>ROUND(I426*H426,2)</f>
        <v>0</v>
      </c>
      <c r="K426" s="184" t="s">
        <v>278</v>
      </c>
      <c r="L426" s="42"/>
      <c r="M426" s="189" t="s">
        <v>5</v>
      </c>
      <c r="N426" s="190" t="s">
        <v>48</v>
      </c>
      <c r="O426" s="43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AR426" s="25" t="s">
        <v>270</v>
      </c>
      <c r="AT426" s="25" t="s">
        <v>266</v>
      </c>
      <c r="AU426" s="25" t="s">
        <v>85</v>
      </c>
      <c r="AY426" s="25" t="s">
        <v>264</v>
      </c>
      <c r="BE426" s="193">
        <f>IF(N426="základní",J426,0)</f>
        <v>0</v>
      </c>
      <c r="BF426" s="193">
        <f>IF(N426="snížená",J426,0)</f>
        <v>0</v>
      </c>
      <c r="BG426" s="193">
        <f>IF(N426="zákl. přenesená",J426,0)</f>
        <v>0</v>
      </c>
      <c r="BH426" s="193">
        <f>IF(N426="sníž. přenesená",J426,0)</f>
        <v>0</v>
      </c>
      <c r="BI426" s="193">
        <f>IF(N426="nulová",J426,0)</f>
        <v>0</v>
      </c>
      <c r="BJ426" s="25" t="s">
        <v>24</v>
      </c>
      <c r="BK426" s="193">
        <f>ROUND(I426*H426,2)</f>
        <v>0</v>
      </c>
      <c r="BL426" s="25" t="s">
        <v>270</v>
      </c>
      <c r="BM426" s="25" t="s">
        <v>2939</v>
      </c>
    </row>
    <row r="427" spans="2:65" s="12" customFormat="1">
      <c r="B427" s="194"/>
      <c r="D427" s="195" t="s">
        <v>272</v>
      </c>
      <c r="E427" s="196" t="s">
        <v>5</v>
      </c>
      <c r="F427" s="197" t="s">
        <v>2172</v>
      </c>
      <c r="H427" s="196" t="s">
        <v>5</v>
      </c>
      <c r="I427" s="198"/>
      <c r="L427" s="194"/>
      <c r="M427" s="199"/>
      <c r="N427" s="200"/>
      <c r="O427" s="200"/>
      <c r="P427" s="200"/>
      <c r="Q427" s="200"/>
      <c r="R427" s="200"/>
      <c r="S427" s="200"/>
      <c r="T427" s="201"/>
      <c r="AT427" s="196" t="s">
        <v>272</v>
      </c>
      <c r="AU427" s="196" t="s">
        <v>85</v>
      </c>
      <c r="AV427" s="12" t="s">
        <v>24</v>
      </c>
      <c r="AW427" s="12" t="s">
        <v>41</v>
      </c>
      <c r="AX427" s="12" t="s">
        <v>77</v>
      </c>
      <c r="AY427" s="196" t="s">
        <v>264</v>
      </c>
    </row>
    <row r="428" spans="2:65" s="12" customFormat="1">
      <c r="B428" s="194"/>
      <c r="D428" s="195" t="s">
        <v>272</v>
      </c>
      <c r="E428" s="196" t="s">
        <v>5</v>
      </c>
      <c r="F428" s="197" t="s">
        <v>2164</v>
      </c>
      <c r="H428" s="196" t="s">
        <v>5</v>
      </c>
      <c r="I428" s="198"/>
      <c r="L428" s="194"/>
      <c r="M428" s="199"/>
      <c r="N428" s="200"/>
      <c r="O428" s="200"/>
      <c r="P428" s="200"/>
      <c r="Q428" s="200"/>
      <c r="R428" s="200"/>
      <c r="S428" s="200"/>
      <c r="T428" s="201"/>
      <c r="AT428" s="196" t="s">
        <v>272</v>
      </c>
      <c r="AU428" s="196" t="s">
        <v>85</v>
      </c>
      <c r="AV428" s="12" t="s">
        <v>24</v>
      </c>
      <c r="AW428" s="12" t="s">
        <v>41</v>
      </c>
      <c r="AX428" s="12" t="s">
        <v>77</v>
      </c>
      <c r="AY428" s="196" t="s">
        <v>264</v>
      </c>
    </row>
    <row r="429" spans="2:65" s="13" customFormat="1">
      <c r="B429" s="202"/>
      <c r="D429" s="195" t="s">
        <v>272</v>
      </c>
      <c r="E429" s="203" t="s">
        <v>5</v>
      </c>
      <c r="F429" s="204" t="s">
        <v>2940</v>
      </c>
      <c r="H429" s="205">
        <v>1564.173</v>
      </c>
      <c r="I429" s="206"/>
      <c r="L429" s="202"/>
      <c r="M429" s="207"/>
      <c r="N429" s="208"/>
      <c r="O429" s="208"/>
      <c r="P429" s="208"/>
      <c r="Q429" s="208"/>
      <c r="R429" s="208"/>
      <c r="S429" s="208"/>
      <c r="T429" s="209"/>
      <c r="AT429" s="203" t="s">
        <v>272</v>
      </c>
      <c r="AU429" s="203" t="s">
        <v>85</v>
      </c>
      <c r="AV429" s="13" t="s">
        <v>85</v>
      </c>
      <c r="AW429" s="13" t="s">
        <v>41</v>
      </c>
      <c r="AX429" s="13" t="s">
        <v>24</v>
      </c>
      <c r="AY429" s="203" t="s">
        <v>264</v>
      </c>
    </row>
    <row r="430" spans="2:65" s="1" customFormat="1" ht="25.5" customHeight="1">
      <c r="B430" s="181"/>
      <c r="C430" s="182" t="s">
        <v>1001</v>
      </c>
      <c r="D430" s="182" t="s">
        <v>266</v>
      </c>
      <c r="E430" s="183" t="s">
        <v>2941</v>
      </c>
      <c r="F430" s="184" t="s">
        <v>2942</v>
      </c>
      <c r="G430" s="185" t="s">
        <v>317</v>
      </c>
      <c r="H430" s="186">
        <v>65.3</v>
      </c>
      <c r="I430" s="187"/>
      <c r="J430" s="188">
        <f>ROUND(I430*H430,2)</f>
        <v>0</v>
      </c>
      <c r="K430" s="184" t="s">
        <v>278</v>
      </c>
      <c r="L430" s="42"/>
      <c r="M430" s="189" t="s">
        <v>5</v>
      </c>
      <c r="N430" s="190" t="s">
        <v>48</v>
      </c>
      <c r="O430" s="43"/>
      <c r="P430" s="191">
        <f>O430*H430</f>
        <v>0</v>
      </c>
      <c r="Q430" s="191">
        <v>0</v>
      </c>
      <c r="R430" s="191">
        <f>Q430*H430</f>
        <v>0</v>
      </c>
      <c r="S430" s="191">
        <v>0</v>
      </c>
      <c r="T430" s="192">
        <f>S430*H430</f>
        <v>0</v>
      </c>
      <c r="AR430" s="25" t="s">
        <v>270</v>
      </c>
      <c r="AT430" s="25" t="s">
        <v>266</v>
      </c>
      <c r="AU430" s="25" t="s">
        <v>85</v>
      </c>
      <c r="AY430" s="25" t="s">
        <v>264</v>
      </c>
      <c r="BE430" s="193">
        <f>IF(N430="základní",J430,0)</f>
        <v>0</v>
      </c>
      <c r="BF430" s="193">
        <f>IF(N430="snížená",J430,0)</f>
        <v>0</v>
      </c>
      <c r="BG430" s="193">
        <f>IF(N430="zákl. přenesená",J430,0)</f>
        <v>0</v>
      </c>
      <c r="BH430" s="193">
        <f>IF(N430="sníž. přenesená",J430,0)</f>
        <v>0</v>
      </c>
      <c r="BI430" s="193">
        <f>IF(N430="nulová",J430,0)</f>
        <v>0</v>
      </c>
      <c r="BJ430" s="25" t="s">
        <v>24</v>
      </c>
      <c r="BK430" s="193">
        <f>ROUND(I430*H430,2)</f>
        <v>0</v>
      </c>
      <c r="BL430" s="25" t="s">
        <v>270</v>
      </c>
      <c r="BM430" s="25" t="s">
        <v>2943</v>
      </c>
    </row>
    <row r="431" spans="2:65" s="12" customFormat="1">
      <c r="B431" s="194"/>
      <c r="D431" s="195" t="s">
        <v>272</v>
      </c>
      <c r="E431" s="196" t="s">
        <v>5</v>
      </c>
      <c r="F431" s="197" t="s">
        <v>2944</v>
      </c>
      <c r="H431" s="196" t="s">
        <v>5</v>
      </c>
      <c r="I431" s="198"/>
      <c r="L431" s="194"/>
      <c r="M431" s="199"/>
      <c r="N431" s="200"/>
      <c r="O431" s="200"/>
      <c r="P431" s="200"/>
      <c r="Q431" s="200"/>
      <c r="R431" s="200"/>
      <c r="S431" s="200"/>
      <c r="T431" s="201"/>
      <c r="AT431" s="196" t="s">
        <v>272</v>
      </c>
      <c r="AU431" s="196" t="s">
        <v>85</v>
      </c>
      <c r="AV431" s="12" t="s">
        <v>24</v>
      </c>
      <c r="AW431" s="12" t="s">
        <v>41</v>
      </c>
      <c r="AX431" s="12" t="s">
        <v>77</v>
      </c>
      <c r="AY431" s="196" t="s">
        <v>264</v>
      </c>
    </row>
    <row r="432" spans="2:65" s="13" customFormat="1" ht="27">
      <c r="B432" s="202"/>
      <c r="D432" s="195" t="s">
        <v>272</v>
      </c>
      <c r="E432" s="203" t="s">
        <v>5</v>
      </c>
      <c r="F432" s="204" t="s">
        <v>2945</v>
      </c>
      <c r="H432" s="205">
        <v>65.3</v>
      </c>
      <c r="I432" s="206"/>
      <c r="L432" s="202"/>
      <c r="M432" s="207"/>
      <c r="N432" s="208"/>
      <c r="O432" s="208"/>
      <c r="P432" s="208"/>
      <c r="Q432" s="208"/>
      <c r="R432" s="208"/>
      <c r="S432" s="208"/>
      <c r="T432" s="209"/>
      <c r="AT432" s="203" t="s">
        <v>272</v>
      </c>
      <c r="AU432" s="203" t="s">
        <v>85</v>
      </c>
      <c r="AV432" s="13" t="s">
        <v>85</v>
      </c>
      <c r="AW432" s="13" t="s">
        <v>41</v>
      </c>
      <c r="AX432" s="13" t="s">
        <v>24</v>
      </c>
      <c r="AY432" s="203" t="s">
        <v>264</v>
      </c>
    </row>
    <row r="433" spans="2:65" s="1" customFormat="1" ht="16.5" customHeight="1">
      <c r="B433" s="181"/>
      <c r="C433" s="182" t="s">
        <v>1006</v>
      </c>
      <c r="D433" s="182" t="s">
        <v>266</v>
      </c>
      <c r="E433" s="183" t="s">
        <v>2174</v>
      </c>
      <c r="F433" s="184" t="s">
        <v>2175</v>
      </c>
      <c r="G433" s="185" t="s">
        <v>317</v>
      </c>
      <c r="H433" s="186">
        <v>661.13699999999994</v>
      </c>
      <c r="I433" s="187"/>
      <c r="J433" s="188">
        <f>ROUND(I433*H433,2)</f>
        <v>0</v>
      </c>
      <c r="K433" s="184" t="s">
        <v>278</v>
      </c>
      <c r="L433" s="42"/>
      <c r="M433" s="189" t="s">
        <v>5</v>
      </c>
      <c r="N433" s="190" t="s">
        <v>48</v>
      </c>
      <c r="O433" s="43"/>
      <c r="P433" s="191">
        <f>O433*H433</f>
        <v>0</v>
      </c>
      <c r="Q433" s="191">
        <v>0</v>
      </c>
      <c r="R433" s="191">
        <f>Q433*H433</f>
        <v>0</v>
      </c>
      <c r="S433" s="191">
        <v>0</v>
      </c>
      <c r="T433" s="192">
        <f>S433*H433</f>
        <v>0</v>
      </c>
      <c r="AR433" s="25" t="s">
        <v>270</v>
      </c>
      <c r="AT433" s="25" t="s">
        <v>266</v>
      </c>
      <c r="AU433" s="25" t="s">
        <v>85</v>
      </c>
      <c r="AY433" s="25" t="s">
        <v>264</v>
      </c>
      <c r="BE433" s="193">
        <f>IF(N433="základní",J433,0)</f>
        <v>0</v>
      </c>
      <c r="BF433" s="193">
        <f>IF(N433="snížená",J433,0)</f>
        <v>0</v>
      </c>
      <c r="BG433" s="193">
        <f>IF(N433="zákl. přenesená",J433,0)</f>
        <v>0</v>
      </c>
      <c r="BH433" s="193">
        <f>IF(N433="sníž. přenesená",J433,0)</f>
        <v>0</v>
      </c>
      <c r="BI433" s="193">
        <f>IF(N433="nulová",J433,0)</f>
        <v>0</v>
      </c>
      <c r="BJ433" s="25" t="s">
        <v>24</v>
      </c>
      <c r="BK433" s="193">
        <f>ROUND(I433*H433,2)</f>
        <v>0</v>
      </c>
      <c r="BL433" s="25" t="s">
        <v>270</v>
      </c>
      <c r="BM433" s="25" t="s">
        <v>2946</v>
      </c>
    </row>
    <row r="434" spans="2:65" s="12" customFormat="1">
      <c r="B434" s="194"/>
      <c r="D434" s="195" t="s">
        <v>272</v>
      </c>
      <c r="E434" s="196" t="s">
        <v>5</v>
      </c>
      <c r="F434" s="197" t="s">
        <v>2947</v>
      </c>
      <c r="H434" s="196" t="s">
        <v>5</v>
      </c>
      <c r="I434" s="198"/>
      <c r="L434" s="194"/>
      <c r="M434" s="199"/>
      <c r="N434" s="200"/>
      <c r="O434" s="200"/>
      <c r="P434" s="200"/>
      <c r="Q434" s="200"/>
      <c r="R434" s="200"/>
      <c r="S434" s="200"/>
      <c r="T434" s="201"/>
      <c r="AT434" s="196" t="s">
        <v>272</v>
      </c>
      <c r="AU434" s="196" t="s">
        <v>85</v>
      </c>
      <c r="AV434" s="12" t="s">
        <v>24</v>
      </c>
      <c r="AW434" s="12" t="s">
        <v>41</v>
      </c>
      <c r="AX434" s="12" t="s">
        <v>77</v>
      </c>
      <c r="AY434" s="196" t="s">
        <v>264</v>
      </c>
    </row>
    <row r="435" spans="2:65" s="13" customFormat="1">
      <c r="B435" s="202"/>
      <c r="D435" s="195" t="s">
        <v>272</v>
      </c>
      <c r="E435" s="203" t="s">
        <v>5</v>
      </c>
      <c r="F435" s="204" t="s">
        <v>2948</v>
      </c>
      <c r="H435" s="205">
        <v>487.34</v>
      </c>
      <c r="I435" s="206"/>
      <c r="L435" s="202"/>
      <c r="M435" s="207"/>
      <c r="N435" s="208"/>
      <c r="O435" s="208"/>
      <c r="P435" s="208"/>
      <c r="Q435" s="208"/>
      <c r="R435" s="208"/>
      <c r="S435" s="208"/>
      <c r="T435" s="209"/>
      <c r="AT435" s="203" t="s">
        <v>272</v>
      </c>
      <c r="AU435" s="203" t="s">
        <v>85</v>
      </c>
      <c r="AV435" s="13" t="s">
        <v>85</v>
      </c>
      <c r="AW435" s="13" t="s">
        <v>41</v>
      </c>
      <c r="AX435" s="13" t="s">
        <v>77</v>
      </c>
      <c r="AY435" s="203" t="s">
        <v>264</v>
      </c>
    </row>
    <row r="436" spans="2:65" s="15" customFormat="1">
      <c r="B436" s="236"/>
      <c r="D436" s="195" t="s">
        <v>272</v>
      </c>
      <c r="E436" s="237" t="s">
        <v>5</v>
      </c>
      <c r="F436" s="238" t="s">
        <v>423</v>
      </c>
      <c r="H436" s="239">
        <v>487.34</v>
      </c>
      <c r="I436" s="240"/>
      <c r="L436" s="236"/>
      <c r="M436" s="241"/>
      <c r="N436" s="242"/>
      <c r="O436" s="242"/>
      <c r="P436" s="242"/>
      <c r="Q436" s="242"/>
      <c r="R436" s="242"/>
      <c r="S436" s="242"/>
      <c r="T436" s="243"/>
      <c r="AT436" s="237" t="s">
        <v>272</v>
      </c>
      <c r="AU436" s="237" t="s">
        <v>85</v>
      </c>
      <c r="AV436" s="15" t="s">
        <v>93</v>
      </c>
      <c r="AW436" s="15" t="s">
        <v>41</v>
      </c>
      <c r="AX436" s="15" t="s">
        <v>77</v>
      </c>
      <c r="AY436" s="237" t="s">
        <v>264</v>
      </c>
    </row>
    <row r="437" spans="2:65" s="12" customFormat="1">
      <c r="B437" s="194"/>
      <c r="D437" s="195" t="s">
        <v>272</v>
      </c>
      <c r="E437" s="196" t="s">
        <v>5</v>
      </c>
      <c r="F437" s="197" t="s">
        <v>2949</v>
      </c>
      <c r="H437" s="196" t="s">
        <v>5</v>
      </c>
      <c r="I437" s="198"/>
      <c r="L437" s="194"/>
      <c r="M437" s="199"/>
      <c r="N437" s="200"/>
      <c r="O437" s="200"/>
      <c r="P437" s="200"/>
      <c r="Q437" s="200"/>
      <c r="R437" s="200"/>
      <c r="S437" s="200"/>
      <c r="T437" s="201"/>
      <c r="AT437" s="196" t="s">
        <v>272</v>
      </c>
      <c r="AU437" s="196" t="s">
        <v>85</v>
      </c>
      <c r="AV437" s="12" t="s">
        <v>24</v>
      </c>
      <c r="AW437" s="12" t="s">
        <v>41</v>
      </c>
      <c r="AX437" s="12" t="s">
        <v>77</v>
      </c>
      <c r="AY437" s="196" t="s">
        <v>264</v>
      </c>
    </row>
    <row r="438" spans="2:65" s="13" customFormat="1">
      <c r="B438" s="202"/>
      <c r="D438" s="195" t="s">
        <v>272</v>
      </c>
      <c r="E438" s="203" t="s">
        <v>5</v>
      </c>
      <c r="F438" s="204" t="s">
        <v>2937</v>
      </c>
      <c r="H438" s="205">
        <v>157.5</v>
      </c>
      <c r="I438" s="206"/>
      <c r="L438" s="202"/>
      <c r="M438" s="207"/>
      <c r="N438" s="208"/>
      <c r="O438" s="208"/>
      <c r="P438" s="208"/>
      <c r="Q438" s="208"/>
      <c r="R438" s="208"/>
      <c r="S438" s="208"/>
      <c r="T438" s="209"/>
      <c r="AT438" s="203" t="s">
        <v>272</v>
      </c>
      <c r="AU438" s="203" t="s">
        <v>85</v>
      </c>
      <c r="AV438" s="13" t="s">
        <v>85</v>
      </c>
      <c r="AW438" s="13" t="s">
        <v>41</v>
      </c>
      <c r="AX438" s="13" t="s">
        <v>77</v>
      </c>
      <c r="AY438" s="203" t="s">
        <v>264</v>
      </c>
    </row>
    <row r="439" spans="2:65" s="13" customFormat="1" ht="27">
      <c r="B439" s="202"/>
      <c r="D439" s="195" t="s">
        <v>272</v>
      </c>
      <c r="E439" s="203" t="s">
        <v>5</v>
      </c>
      <c r="F439" s="204" t="s">
        <v>2938</v>
      </c>
      <c r="H439" s="205">
        <v>16.297000000000001</v>
      </c>
      <c r="I439" s="206"/>
      <c r="L439" s="202"/>
      <c r="M439" s="207"/>
      <c r="N439" s="208"/>
      <c r="O439" s="208"/>
      <c r="P439" s="208"/>
      <c r="Q439" s="208"/>
      <c r="R439" s="208"/>
      <c r="S439" s="208"/>
      <c r="T439" s="209"/>
      <c r="AT439" s="203" t="s">
        <v>272</v>
      </c>
      <c r="AU439" s="203" t="s">
        <v>85</v>
      </c>
      <c r="AV439" s="13" t="s">
        <v>85</v>
      </c>
      <c r="AW439" s="13" t="s">
        <v>41</v>
      </c>
      <c r="AX439" s="13" t="s">
        <v>77</v>
      </c>
      <c r="AY439" s="203" t="s">
        <v>264</v>
      </c>
    </row>
    <row r="440" spans="2:65" s="15" customFormat="1">
      <c r="B440" s="236"/>
      <c r="D440" s="195" t="s">
        <v>272</v>
      </c>
      <c r="E440" s="237" t="s">
        <v>5</v>
      </c>
      <c r="F440" s="238" t="s">
        <v>423</v>
      </c>
      <c r="H440" s="239">
        <v>173.797</v>
      </c>
      <c r="I440" s="240"/>
      <c r="L440" s="236"/>
      <c r="M440" s="241"/>
      <c r="N440" s="242"/>
      <c r="O440" s="242"/>
      <c r="P440" s="242"/>
      <c r="Q440" s="242"/>
      <c r="R440" s="242"/>
      <c r="S440" s="242"/>
      <c r="T440" s="243"/>
      <c r="AT440" s="237" t="s">
        <v>272</v>
      </c>
      <c r="AU440" s="237" t="s">
        <v>85</v>
      </c>
      <c r="AV440" s="15" t="s">
        <v>93</v>
      </c>
      <c r="AW440" s="15" t="s">
        <v>41</v>
      </c>
      <c r="AX440" s="15" t="s">
        <v>77</v>
      </c>
      <c r="AY440" s="237" t="s">
        <v>264</v>
      </c>
    </row>
    <row r="441" spans="2:65" s="14" customFormat="1">
      <c r="B441" s="210"/>
      <c r="D441" s="195" t="s">
        <v>272</v>
      </c>
      <c r="E441" s="211" t="s">
        <v>5</v>
      </c>
      <c r="F441" s="212" t="s">
        <v>290</v>
      </c>
      <c r="H441" s="213">
        <v>661.13699999999994</v>
      </c>
      <c r="I441" s="214"/>
      <c r="L441" s="210"/>
      <c r="M441" s="215"/>
      <c r="N441" s="216"/>
      <c r="O441" s="216"/>
      <c r="P441" s="216"/>
      <c r="Q441" s="216"/>
      <c r="R441" s="216"/>
      <c r="S441" s="216"/>
      <c r="T441" s="217"/>
      <c r="AT441" s="211" t="s">
        <v>272</v>
      </c>
      <c r="AU441" s="211" t="s">
        <v>85</v>
      </c>
      <c r="AV441" s="14" t="s">
        <v>270</v>
      </c>
      <c r="AW441" s="14" t="s">
        <v>41</v>
      </c>
      <c r="AX441" s="14" t="s">
        <v>24</v>
      </c>
      <c r="AY441" s="211" t="s">
        <v>264</v>
      </c>
    </row>
    <row r="442" spans="2:65" s="1" customFormat="1" ht="16.5" customHeight="1">
      <c r="B442" s="181"/>
      <c r="C442" s="182" t="s">
        <v>1015</v>
      </c>
      <c r="D442" s="182" t="s">
        <v>266</v>
      </c>
      <c r="E442" s="183" t="s">
        <v>2950</v>
      </c>
      <c r="F442" s="184" t="s">
        <v>2951</v>
      </c>
      <c r="G442" s="185" t="s">
        <v>317</v>
      </c>
      <c r="H442" s="186">
        <v>65.3</v>
      </c>
      <c r="I442" s="187"/>
      <c r="J442" s="188">
        <f>ROUND(I442*H442,2)</f>
        <v>0</v>
      </c>
      <c r="K442" s="184" t="s">
        <v>278</v>
      </c>
      <c r="L442" s="42"/>
      <c r="M442" s="189" t="s">
        <v>5</v>
      </c>
      <c r="N442" s="190" t="s">
        <v>48</v>
      </c>
      <c r="O442" s="43"/>
      <c r="P442" s="191">
        <f>O442*H442</f>
        <v>0</v>
      </c>
      <c r="Q442" s="191">
        <v>0</v>
      </c>
      <c r="R442" s="191">
        <f>Q442*H442</f>
        <v>0</v>
      </c>
      <c r="S442" s="191">
        <v>0</v>
      </c>
      <c r="T442" s="192">
        <f>S442*H442</f>
        <v>0</v>
      </c>
      <c r="AR442" s="25" t="s">
        <v>270</v>
      </c>
      <c r="AT442" s="25" t="s">
        <v>266</v>
      </c>
      <c r="AU442" s="25" t="s">
        <v>85</v>
      </c>
      <c r="AY442" s="25" t="s">
        <v>264</v>
      </c>
      <c r="BE442" s="193">
        <f>IF(N442="základní",J442,0)</f>
        <v>0</v>
      </c>
      <c r="BF442" s="193">
        <f>IF(N442="snížená",J442,0)</f>
        <v>0</v>
      </c>
      <c r="BG442" s="193">
        <f>IF(N442="zákl. přenesená",J442,0)</f>
        <v>0</v>
      </c>
      <c r="BH442" s="193">
        <f>IF(N442="sníž. přenesená",J442,0)</f>
        <v>0</v>
      </c>
      <c r="BI442" s="193">
        <f>IF(N442="nulová",J442,0)</f>
        <v>0</v>
      </c>
      <c r="BJ442" s="25" t="s">
        <v>24</v>
      </c>
      <c r="BK442" s="193">
        <f>ROUND(I442*H442,2)</f>
        <v>0</v>
      </c>
      <c r="BL442" s="25" t="s">
        <v>270</v>
      </c>
      <c r="BM442" s="25" t="s">
        <v>2952</v>
      </c>
    </row>
    <row r="443" spans="2:65" s="12" customFormat="1" ht="27">
      <c r="B443" s="194"/>
      <c r="D443" s="195" t="s">
        <v>272</v>
      </c>
      <c r="E443" s="196" t="s">
        <v>5</v>
      </c>
      <c r="F443" s="197" t="s">
        <v>2953</v>
      </c>
      <c r="H443" s="196" t="s">
        <v>5</v>
      </c>
      <c r="I443" s="198"/>
      <c r="L443" s="194"/>
      <c r="M443" s="199"/>
      <c r="N443" s="200"/>
      <c r="O443" s="200"/>
      <c r="P443" s="200"/>
      <c r="Q443" s="200"/>
      <c r="R443" s="200"/>
      <c r="S443" s="200"/>
      <c r="T443" s="201"/>
      <c r="AT443" s="196" t="s">
        <v>272</v>
      </c>
      <c r="AU443" s="196" t="s">
        <v>85</v>
      </c>
      <c r="AV443" s="12" t="s">
        <v>24</v>
      </c>
      <c r="AW443" s="12" t="s">
        <v>41</v>
      </c>
      <c r="AX443" s="12" t="s">
        <v>77</v>
      </c>
      <c r="AY443" s="196" t="s">
        <v>264</v>
      </c>
    </row>
    <row r="444" spans="2:65" s="13" customFormat="1" ht="27">
      <c r="B444" s="202"/>
      <c r="D444" s="195" t="s">
        <v>272</v>
      </c>
      <c r="E444" s="203" t="s">
        <v>5</v>
      </c>
      <c r="F444" s="204" t="s">
        <v>2945</v>
      </c>
      <c r="H444" s="205">
        <v>65.3</v>
      </c>
      <c r="I444" s="206"/>
      <c r="L444" s="202"/>
      <c r="M444" s="207"/>
      <c r="N444" s="208"/>
      <c r="O444" s="208"/>
      <c r="P444" s="208"/>
      <c r="Q444" s="208"/>
      <c r="R444" s="208"/>
      <c r="S444" s="208"/>
      <c r="T444" s="209"/>
      <c r="AT444" s="203" t="s">
        <v>272</v>
      </c>
      <c r="AU444" s="203" t="s">
        <v>85</v>
      </c>
      <c r="AV444" s="13" t="s">
        <v>85</v>
      </c>
      <c r="AW444" s="13" t="s">
        <v>41</v>
      </c>
      <c r="AX444" s="13" t="s">
        <v>24</v>
      </c>
      <c r="AY444" s="203" t="s">
        <v>264</v>
      </c>
    </row>
    <row r="445" spans="2:65" s="1" customFormat="1" ht="16.5" customHeight="1">
      <c r="B445" s="181"/>
      <c r="C445" s="182" t="s">
        <v>1025</v>
      </c>
      <c r="D445" s="182" t="s">
        <v>266</v>
      </c>
      <c r="E445" s="183" t="s">
        <v>2954</v>
      </c>
      <c r="F445" s="184" t="s">
        <v>638</v>
      </c>
      <c r="G445" s="185" t="s">
        <v>317</v>
      </c>
      <c r="H445" s="186">
        <v>16.297000000000001</v>
      </c>
      <c r="I445" s="187"/>
      <c r="J445" s="188">
        <f>ROUND(I445*H445,2)</f>
        <v>0</v>
      </c>
      <c r="K445" s="184" t="s">
        <v>278</v>
      </c>
      <c r="L445" s="42"/>
      <c r="M445" s="189" t="s">
        <v>5</v>
      </c>
      <c r="N445" s="190" t="s">
        <v>48</v>
      </c>
      <c r="O445" s="43"/>
      <c r="P445" s="191">
        <f>O445*H445</f>
        <v>0</v>
      </c>
      <c r="Q445" s="191">
        <v>0</v>
      </c>
      <c r="R445" s="191">
        <f>Q445*H445</f>
        <v>0</v>
      </c>
      <c r="S445" s="191">
        <v>0</v>
      </c>
      <c r="T445" s="192">
        <f>S445*H445</f>
        <v>0</v>
      </c>
      <c r="AR445" s="25" t="s">
        <v>270</v>
      </c>
      <c r="AT445" s="25" t="s">
        <v>266</v>
      </c>
      <c r="AU445" s="25" t="s">
        <v>85</v>
      </c>
      <c r="AY445" s="25" t="s">
        <v>264</v>
      </c>
      <c r="BE445" s="193">
        <f>IF(N445="základní",J445,0)</f>
        <v>0</v>
      </c>
      <c r="BF445" s="193">
        <f>IF(N445="snížená",J445,0)</f>
        <v>0</v>
      </c>
      <c r="BG445" s="193">
        <f>IF(N445="zákl. přenesená",J445,0)</f>
        <v>0</v>
      </c>
      <c r="BH445" s="193">
        <f>IF(N445="sníž. přenesená",J445,0)</f>
        <v>0</v>
      </c>
      <c r="BI445" s="193">
        <f>IF(N445="nulová",J445,0)</f>
        <v>0</v>
      </c>
      <c r="BJ445" s="25" t="s">
        <v>24</v>
      </c>
      <c r="BK445" s="193">
        <f>ROUND(I445*H445,2)</f>
        <v>0</v>
      </c>
      <c r="BL445" s="25" t="s">
        <v>270</v>
      </c>
      <c r="BM445" s="25" t="s">
        <v>2955</v>
      </c>
    </row>
    <row r="446" spans="2:65" s="13" customFormat="1" ht="27">
      <c r="B446" s="202"/>
      <c r="D446" s="195" t="s">
        <v>272</v>
      </c>
      <c r="E446" s="203" t="s">
        <v>5</v>
      </c>
      <c r="F446" s="204" t="s">
        <v>2938</v>
      </c>
      <c r="H446" s="205">
        <v>16.297000000000001</v>
      </c>
      <c r="I446" s="206"/>
      <c r="L446" s="202"/>
      <c r="M446" s="207"/>
      <c r="N446" s="208"/>
      <c r="O446" s="208"/>
      <c r="P446" s="208"/>
      <c r="Q446" s="208"/>
      <c r="R446" s="208"/>
      <c r="S446" s="208"/>
      <c r="T446" s="209"/>
      <c r="AT446" s="203" t="s">
        <v>272</v>
      </c>
      <c r="AU446" s="203" t="s">
        <v>85</v>
      </c>
      <c r="AV446" s="13" t="s">
        <v>85</v>
      </c>
      <c r="AW446" s="13" t="s">
        <v>41</v>
      </c>
      <c r="AX446" s="13" t="s">
        <v>24</v>
      </c>
      <c r="AY446" s="203" t="s">
        <v>264</v>
      </c>
    </row>
    <row r="447" spans="2:65" s="1" customFormat="1" ht="25.5" customHeight="1">
      <c r="B447" s="181"/>
      <c r="C447" s="182" t="s">
        <v>1031</v>
      </c>
      <c r="D447" s="182" t="s">
        <v>266</v>
      </c>
      <c r="E447" s="183" t="s">
        <v>2177</v>
      </c>
      <c r="F447" s="184" t="s">
        <v>2178</v>
      </c>
      <c r="G447" s="185" t="s">
        <v>317</v>
      </c>
      <c r="H447" s="186">
        <v>157.5</v>
      </c>
      <c r="I447" s="187"/>
      <c r="J447" s="188">
        <f>ROUND(I447*H447,2)</f>
        <v>0</v>
      </c>
      <c r="K447" s="184" t="s">
        <v>334</v>
      </c>
      <c r="L447" s="42"/>
      <c r="M447" s="189" t="s">
        <v>5</v>
      </c>
      <c r="N447" s="190" t="s">
        <v>48</v>
      </c>
      <c r="O447" s="43"/>
      <c r="P447" s="191">
        <f>O447*H447</f>
        <v>0</v>
      </c>
      <c r="Q447" s="191">
        <v>0</v>
      </c>
      <c r="R447" s="191">
        <f>Q447*H447</f>
        <v>0</v>
      </c>
      <c r="S447" s="191">
        <v>0</v>
      </c>
      <c r="T447" s="192">
        <f>S447*H447</f>
        <v>0</v>
      </c>
      <c r="AR447" s="25" t="s">
        <v>270</v>
      </c>
      <c r="AT447" s="25" t="s">
        <v>266</v>
      </c>
      <c r="AU447" s="25" t="s">
        <v>85</v>
      </c>
      <c r="AY447" s="25" t="s">
        <v>264</v>
      </c>
      <c r="BE447" s="193">
        <f>IF(N447="základní",J447,0)</f>
        <v>0</v>
      </c>
      <c r="BF447" s="193">
        <f>IF(N447="snížená",J447,0)</f>
        <v>0</v>
      </c>
      <c r="BG447" s="193">
        <f>IF(N447="zákl. přenesená",J447,0)</f>
        <v>0</v>
      </c>
      <c r="BH447" s="193">
        <f>IF(N447="sníž. přenesená",J447,0)</f>
        <v>0</v>
      </c>
      <c r="BI447" s="193">
        <f>IF(N447="nulová",J447,0)</f>
        <v>0</v>
      </c>
      <c r="BJ447" s="25" t="s">
        <v>24</v>
      </c>
      <c r="BK447" s="193">
        <f>ROUND(I447*H447,2)</f>
        <v>0</v>
      </c>
      <c r="BL447" s="25" t="s">
        <v>270</v>
      </c>
      <c r="BM447" s="25" t="s">
        <v>2956</v>
      </c>
    </row>
    <row r="448" spans="2:65" s="12" customFormat="1">
      <c r="B448" s="194"/>
      <c r="D448" s="195" t="s">
        <v>272</v>
      </c>
      <c r="E448" s="196" t="s">
        <v>5</v>
      </c>
      <c r="F448" s="197" t="s">
        <v>2180</v>
      </c>
      <c r="H448" s="196" t="s">
        <v>5</v>
      </c>
      <c r="I448" s="198"/>
      <c r="L448" s="194"/>
      <c r="M448" s="199"/>
      <c r="N448" s="200"/>
      <c r="O448" s="200"/>
      <c r="P448" s="200"/>
      <c r="Q448" s="200"/>
      <c r="R448" s="200"/>
      <c r="S448" s="200"/>
      <c r="T448" s="201"/>
      <c r="AT448" s="196" t="s">
        <v>272</v>
      </c>
      <c r="AU448" s="196" t="s">
        <v>85</v>
      </c>
      <c r="AV448" s="12" t="s">
        <v>24</v>
      </c>
      <c r="AW448" s="12" t="s">
        <v>41</v>
      </c>
      <c r="AX448" s="12" t="s">
        <v>77</v>
      </c>
      <c r="AY448" s="196" t="s">
        <v>264</v>
      </c>
    </row>
    <row r="449" spans="2:65" s="13" customFormat="1">
      <c r="B449" s="202"/>
      <c r="D449" s="195" t="s">
        <v>272</v>
      </c>
      <c r="E449" s="203" t="s">
        <v>5</v>
      </c>
      <c r="F449" s="204" t="s">
        <v>2937</v>
      </c>
      <c r="H449" s="205">
        <v>157.5</v>
      </c>
      <c r="I449" s="206"/>
      <c r="L449" s="202"/>
      <c r="M449" s="207"/>
      <c r="N449" s="208"/>
      <c r="O449" s="208"/>
      <c r="P449" s="208"/>
      <c r="Q449" s="208"/>
      <c r="R449" s="208"/>
      <c r="S449" s="208"/>
      <c r="T449" s="209"/>
      <c r="AT449" s="203" t="s">
        <v>272</v>
      </c>
      <c r="AU449" s="203" t="s">
        <v>85</v>
      </c>
      <c r="AV449" s="13" t="s">
        <v>85</v>
      </c>
      <c r="AW449" s="13" t="s">
        <v>41</v>
      </c>
      <c r="AX449" s="13" t="s">
        <v>24</v>
      </c>
      <c r="AY449" s="203" t="s">
        <v>264</v>
      </c>
    </row>
    <row r="450" spans="2:65" s="1" customFormat="1" ht="16.5" customHeight="1">
      <c r="B450" s="181"/>
      <c r="C450" s="182" t="s">
        <v>1036</v>
      </c>
      <c r="D450" s="182" t="s">
        <v>266</v>
      </c>
      <c r="E450" s="183" t="s">
        <v>2181</v>
      </c>
      <c r="F450" s="184" t="s">
        <v>2182</v>
      </c>
      <c r="G450" s="185" t="s">
        <v>317</v>
      </c>
      <c r="H450" s="186">
        <v>487.34</v>
      </c>
      <c r="I450" s="187"/>
      <c r="J450" s="188">
        <f>ROUND(I450*H450,2)</f>
        <v>0</v>
      </c>
      <c r="K450" s="184" t="s">
        <v>278</v>
      </c>
      <c r="L450" s="42"/>
      <c r="M450" s="189" t="s">
        <v>5</v>
      </c>
      <c r="N450" s="190" t="s">
        <v>48</v>
      </c>
      <c r="O450" s="43"/>
      <c r="P450" s="191">
        <f>O450*H450</f>
        <v>0</v>
      </c>
      <c r="Q450" s="191">
        <v>0</v>
      </c>
      <c r="R450" s="191">
        <f>Q450*H450</f>
        <v>0</v>
      </c>
      <c r="S450" s="191">
        <v>0</v>
      </c>
      <c r="T450" s="192">
        <f>S450*H450</f>
        <v>0</v>
      </c>
      <c r="AR450" s="25" t="s">
        <v>270</v>
      </c>
      <c r="AT450" s="25" t="s">
        <v>266</v>
      </c>
      <c r="AU450" s="25" t="s">
        <v>85</v>
      </c>
      <c r="AY450" s="25" t="s">
        <v>264</v>
      </c>
      <c r="BE450" s="193">
        <f>IF(N450="základní",J450,0)</f>
        <v>0</v>
      </c>
      <c r="BF450" s="193">
        <f>IF(N450="snížená",J450,0)</f>
        <v>0</v>
      </c>
      <c r="BG450" s="193">
        <f>IF(N450="zákl. přenesená",J450,0)</f>
        <v>0</v>
      </c>
      <c r="BH450" s="193">
        <f>IF(N450="sníž. přenesená",J450,0)</f>
        <v>0</v>
      </c>
      <c r="BI450" s="193">
        <f>IF(N450="nulová",J450,0)</f>
        <v>0</v>
      </c>
      <c r="BJ450" s="25" t="s">
        <v>24</v>
      </c>
      <c r="BK450" s="193">
        <f>ROUND(I450*H450,2)</f>
        <v>0</v>
      </c>
      <c r="BL450" s="25" t="s">
        <v>270</v>
      </c>
      <c r="BM450" s="25" t="s">
        <v>2957</v>
      </c>
    </row>
    <row r="451" spans="2:65" s="13" customFormat="1">
      <c r="B451" s="202"/>
      <c r="D451" s="195" t="s">
        <v>272</v>
      </c>
      <c r="E451" s="203" t="s">
        <v>5</v>
      </c>
      <c r="F451" s="204" t="s">
        <v>2948</v>
      </c>
      <c r="H451" s="205">
        <v>487.34</v>
      </c>
      <c r="I451" s="206"/>
      <c r="L451" s="202"/>
      <c r="M451" s="207"/>
      <c r="N451" s="208"/>
      <c r="O451" s="208"/>
      <c r="P451" s="208"/>
      <c r="Q451" s="208"/>
      <c r="R451" s="208"/>
      <c r="S451" s="208"/>
      <c r="T451" s="209"/>
      <c r="AT451" s="203" t="s">
        <v>272</v>
      </c>
      <c r="AU451" s="203" t="s">
        <v>85</v>
      </c>
      <c r="AV451" s="13" t="s">
        <v>85</v>
      </c>
      <c r="AW451" s="13" t="s">
        <v>41</v>
      </c>
      <c r="AX451" s="13" t="s">
        <v>24</v>
      </c>
      <c r="AY451" s="203" t="s">
        <v>264</v>
      </c>
    </row>
    <row r="452" spans="2:65" s="11" customFormat="1" ht="29.85" customHeight="1">
      <c r="B452" s="168"/>
      <c r="D452" s="169" t="s">
        <v>76</v>
      </c>
      <c r="E452" s="179" t="s">
        <v>377</v>
      </c>
      <c r="F452" s="179" t="s">
        <v>378</v>
      </c>
      <c r="I452" s="171"/>
      <c r="J452" s="180">
        <f>BK452</f>
        <v>0</v>
      </c>
      <c r="L452" s="168"/>
      <c r="M452" s="173"/>
      <c r="N452" s="174"/>
      <c r="O452" s="174"/>
      <c r="P452" s="175">
        <f>P453</f>
        <v>0</v>
      </c>
      <c r="Q452" s="174"/>
      <c r="R452" s="175">
        <f>R453</f>
        <v>0</v>
      </c>
      <c r="S452" s="174"/>
      <c r="T452" s="176">
        <f>T453</f>
        <v>0</v>
      </c>
      <c r="AR452" s="169" t="s">
        <v>24</v>
      </c>
      <c r="AT452" s="177" t="s">
        <v>76</v>
      </c>
      <c r="AU452" s="177" t="s">
        <v>24</v>
      </c>
      <c r="AY452" s="169" t="s">
        <v>264</v>
      </c>
      <c r="BK452" s="178">
        <f>BK453</f>
        <v>0</v>
      </c>
    </row>
    <row r="453" spans="2:65" s="1" customFormat="1" ht="38.25" customHeight="1">
      <c r="B453" s="181"/>
      <c r="C453" s="182" t="s">
        <v>1041</v>
      </c>
      <c r="D453" s="182" t="s">
        <v>266</v>
      </c>
      <c r="E453" s="183" t="s">
        <v>2401</v>
      </c>
      <c r="F453" s="184" t="s">
        <v>2402</v>
      </c>
      <c r="G453" s="185" t="s">
        <v>317</v>
      </c>
      <c r="H453" s="186">
        <v>84.54</v>
      </c>
      <c r="I453" s="187"/>
      <c r="J453" s="188">
        <f>ROUND(I453*H453,2)</f>
        <v>0</v>
      </c>
      <c r="K453" s="184" t="s">
        <v>278</v>
      </c>
      <c r="L453" s="42"/>
      <c r="M453" s="189" t="s">
        <v>5</v>
      </c>
      <c r="N453" s="190" t="s">
        <v>48</v>
      </c>
      <c r="O453" s="43"/>
      <c r="P453" s="191">
        <f>O453*H453</f>
        <v>0</v>
      </c>
      <c r="Q453" s="191">
        <v>0</v>
      </c>
      <c r="R453" s="191">
        <f>Q453*H453</f>
        <v>0</v>
      </c>
      <c r="S453" s="191">
        <v>0</v>
      </c>
      <c r="T453" s="192">
        <f>S453*H453</f>
        <v>0</v>
      </c>
      <c r="AR453" s="25" t="s">
        <v>270</v>
      </c>
      <c r="AT453" s="25" t="s">
        <v>266</v>
      </c>
      <c r="AU453" s="25" t="s">
        <v>85</v>
      </c>
      <c r="AY453" s="25" t="s">
        <v>264</v>
      </c>
      <c r="BE453" s="193">
        <f>IF(N453="základní",J453,0)</f>
        <v>0</v>
      </c>
      <c r="BF453" s="193">
        <f>IF(N453="snížená",J453,0)</f>
        <v>0</v>
      </c>
      <c r="BG453" s="193">
        <f>IF(N453="zákl. přenesená",J453,0)</f>
        <v>0</v>
      </c>
      <c r="BH453" s="193">
        <f>IF(N453="sníž. přenesená",J453,0)</f>
        <v>0</v>
      </c>
      <c r="BI453" s="193">
        <f>IF(N453="nulová",J453,0)</f>
        <v>0</v>
      </c>
      <c r="BJ453" s="25" t="s">
        <v>24</v>
      </c>
      <c r="BK453" s="193">
        <f>ROUND(I453*H453,2)</f>
        <v>0</v>
      </c>
      <c r="BL453" s="25" t="s">
        <v>270</v>
      </c>
      <c r="BM453" s="25" t="s">
        <v>2958</v>
      </c>
    </row>
    <row r="454" spans="2:65" s="11" customFormat="1" ht="37.35" customHeight="1">
      <c r="B454" s="168"/>
      <c r="D454" s="169" t="s">
        <v>76</v>
      </c>
      <c r="E454" s="170" t="s">
        <v>2227</v>
      </c>
      <c r="F454" s="170" t="s">
        <v>2228</v>
      </c>
      <c r="I454" s="171"/>
      <c r="J454" s="172">
        <f>BK454</f>
        <v>0</v>
      </c>
      <c r="L454" s="168"/>
      <c r="M454" s="173"/>
      <c r="N454" s="174"/>
      <c r="O454" s="174"/>
      <c r="P454" s="175">
        <f>P455</f>
        <v>0</v>
      </c>
      <c r="Q454" s="174"/>
      <c r="R454" s="175">
        <f>R455</f>
        <v>0</v>
      </c>
      <c r="S454" s="174"/>
      <c r="T454" s="176">
        <f>T455</f>
        <v>0</v>
      </c>
      <c r="AR454" s="169" t="s">
        <v>270</v>
      </c>
      <c r="AT454" s="177" t="s">
        <v>76</v>
      </c>
      <c r="AU454" s="177" t="s">
        <v>77</v>
      </c>
      <c r="AY454" s="169" t="s">
        <v>264</v>
      </c>
      <c r="BK454" s="178">
        <f>BK455</f>
        <v>0</v>
      </c>
    </row>
    <row r="455" spans="2:65" s="11" customFormat="1" ht="19.899999999999999" customHeight="1">
      <c r="B455" s="168"/>
      <c r="D455" s="169" t="s">
        <v>76</v>
      </c>
      <c r="E455" s="179" t="s">
        <v>2229</v>
      </c>
      <c r="F455" s="179" t="s">
        <v>2228</v>
      </c>
      <c r="I455" s="171"/>
      <c r="J455" s="180">
        <f>BK455</f>
        <v>0</v>
      </c>
      <c r="L455" s="168"/>
      <c r="M455" s="173"/>
      <c r="N455" s="174"/>
      <c r="O455" s="174"/>
      <c r="P455" s="175">
        <f>SUM(P456:P470)</f>
        <v>0</v>
      </c>
      <c r="Q455" s="174"/>
      <c r="R455" s="175">
        <f>SUM(R456:R470)</f>
        <v>0</v>
      </c>
      <c r="S455" s="174"/>
      <c r="T455" s="176">
        <f>SUM(T456:T470)</f>
        <v>0</v>
      </c>
      <c r="AR455" s="169" t="s">
        <v>270</v>
      </c>
      <c r="AT455" s="177" t="s">
        <v>76</v>
      </c>
      <c r="AU455" s="177" t="s">
        <v>24</v>
      </c>
      <c r="AY455" s="169" t="s">
        <v>264</v>
      </c>
      <c r="BK455" s="178">
        <f>SUM(BK456:BK470)</f>
        <v>0</v>
      </c>
    </row>
    <row r="456" spans="2:65" s="1" customFormat="1" ht="16.5" customHeight="1">
      <c r="B456" s="181"/>
      <c r="C456" s="182" t="s">
        <v>1045</v>
      </c>
      <c r="D456" s="182" t="s">
        <v>266</v>
      </c>
      <c r="E456" s="183" t="s">
        <v>2630</v>
      </c>
      <c r="F456" s="184" t="s">
        <v>2631</v>
      </c>
      <c r="G456" s="185" t="s">
        <v>293</v>
      </c>
      <c r="H456" s="186">
        <v>2000</v>
      </c>
      <c r="I456" s="187"/>
      <c r="J456" s="188">
        <f>ROUND(I456*H456,2)</f>
        <v>0</v>
      </c>
      <c r="K456" s="184" t="s">
        <v>309</v>
      </c>
      <c r="L456" s="42"/>
      <c r="M456" s="189" t="s">
        <v>5</v>
      </c>
      <c r="N456" s="190" t="s">
        <v>48</v>
      </c>
      <c r="O456" s="43"/>
      <c r="P456" s="191">
        <f>O456*H456</f>
        <v>0</v>
      </c>
      <c r="Q456" s="191">
        <v>0</v>
      </c>
      <c r="R456" s="191">
        <f>Q456*H456</f>
        <v>0</v>
      </c>
      <c r="S456" s="191">
        <v>0</v>
      </c>
      <c r="T456" s="192">
        <f>S456*H456</f>
        <v>0</v>
      </c>
      <c r="AR456" s="25" t="s">
        <v>2232</v>
      </c>
      <c r="AT456" s="25" t="s">
        <v>266</v>
      </c>
      <c r="AU456" s="25" t="s">
        <v>85</v>
      </c>
      <c r="AY456" s="25" t="s">
        <v>264</v>
      </c>
      <c r="BE456" s="193">
        <f>IF(N456="základní",J456,0)</f>
        <v>0</v>
      </c>
      <c r="BF456" s="193">
        <f>IF(N456="snížená",J456,0)</f>
        <v>0</v>
      </c>
      <c r="BG456" s="193">
        <f>IF(N456="zákl. přenesená",J456,0)</f>
        <v>0</v>
      </c>
      <c r="BH456" s="193">
        <f>IF(N456="sníž. přenesená",J456,0)</f>
        <v>0</v>
      </c>
      <c r="BI456" s="193">
        <f>IF(N456="nulová",J456,0)</f>
        <v>0</v>
      </c>
      <c r="BJ456" s="25" t="s">
        <v>24</v>
      </c>
      <c r="BK456" s="193">
        <f>ROUND(I456*H456,2)</f>
        <v>0</v>
      </c>
      <c r="BL456" s="25" t="s">
        <v>2232</v>
      </c>
      <c r="BM456" s="25" t="s">
        <v>2959</v>
      </c>
    </row>
    <row r="457" spans="2:65" s="12" customFormat="1">
      <c r="B457" s="194"/>
      <c r="D457" s="195" t="s">
        <v>272</v>
      </c>
      <c r="E457" s="196" t="s">
        <v>5</v>
      </c>
      <c r="F457" s="197" t="s">
        <v>2960</v>
      </c>
      <c r="H457" s="196" t="s">
        <v>5</v>
      </c>
      <c r="I457" s="198"/>
      <c r="L457" s="194"/>
      <c r="M457" s="199"/>
      <c r="N457" s="200"/>
      <c r="O457" s="200"/>
      <c r="P457" s="200"/>
      <c r="Q457" s="200"/>
      <c r="R457" s="200"/>
      <c r="S457" s="200"/>
      <c r="T457" s="201"/>
      <c r="AT457" s="196" t="s">
        <v>272</v>
      </c>
      <c r="AU457" s="196" t="s">
        <v>85</v>
      </c>
      <c r="AV457" s="12" t="s">
        <v>24</v>
      </c>
      <c r="AW457" s="12" t="s">
        <v>41</v>
      </c>
      <c r="AX457" s="12" t="s">
        <v>77</v>
      </c>
      <c r="AY457" s="196" t="s">
        <v>264</v>
      </c>
    </row>
    <row r="458" spans="2:65" s="12" customFormat="1">
      <c r="B458" s="194"/>
      <c r="D458" s="195" t="s">
        <v>272</v>
      </c>
      <c r="E458" s="196" t="s">
        <v>5</v>
      </c>
      <c r="F458" s="197" t="s">
        <v>2961</v>
      </c>
      <c r="H458" s="196" t="s">
        <v>5</v>
      </c>
      <c r="I458" s="198"/>
      <c r="L458" s="194"/>
      <c r="M458" s="199"/>
      <c r="N458" s="200"/>
      <c r="O458" s="200"/>
      <c r="P458" s="200"/>
      <c r="Q458" s="200"/>
      <c r="R458" s="200"/>
      <c r="S458" s="200"/>
      <c r="T458" s="201"/>
      <c r="AT458" s="196" t="s">
        <v>272</v>
      </c>
      <c r="AU458" s="196" t="s">
        <v>85</v>
      </c>
      <c r="AV458" s="12" t="s">
        <v>24</v>
      </c>
      <c r="AW458" s="12" t="s">
        <v>41</v>
      </c>
      <c r="AX458" s="12" t="s">
        <v>77</v>
      </c>
      <c r="AY458" s="196" t="s">
        <v>264</v>
      </c>
    </row>
    <row r="459" spans="2:65" s="13" customFormat="1">
      <c r="B459" s="202"/>
      <c r="D459" s="195" t="s">
        <v>272</v>
      </c>
      <c r="E459" s="203" t="s">
        <v>5</v>
      </c>
      <c r="F459" s="204" t="s">
        <v>2919</v>
      </c>
      <c r="H459" s="205">
        <v>2000</v>
      </c>
      <c r="I459" s="206"/>
      <c r="L459" s="202"/>
      <c r="M459" s="207"/>
      <c r="N459" s="208"/>
      <c r="O459" s="208"/>
      <c r="P459" s="208"/>
      <c r="Q459" s="208"/>
      <c r="R459" s="208"/>
      <c r="S459" s="208"/>
      <c r="T459" s="209"/>
      <c r="AT459" s="203" t="s">
        <v>272</v>
      </c>
      <c r="AU459" s="203" t="s">
        <v>85</v>
      </c>
      <c r="AV459" s="13" t="s">
        <v>85</v>
      </c>
      <c r="AW459" s="13" t="s">
        <v>41</v>
      </c>
      <c r="AX459" s="13" t="s">
        <v>24</v>
      </c>
      <c r="AY459" s="203" t="s">
        <v>264</v>
      </c>
    </row>
    <row r="460" spans="2:65" s="1" customFormat="1" ht="16.5" customHeight="1">
      <c r="B460" s="181"/>
      <c r="C460" s="182" t="s">
        <v>1049</v>
      </c>
      <c r="D460" s="182" t="s">
        <v>266</v>
      </c>
      <c r="E460" s="183" t="s">
        <v>2962</v>
      </c>
      <c r="F460" s="184" t="s">
        <v>2963</v>
      </c>
      <c r="G460" s="185" t="s">
        <v>341</v>
      </c>
      <c r="H460" s="186">
        <v>3</v>
      </c>
      <c r="I460" s="187"/>
      <c r="J460" s="188">
        <f>ROUND(I460*H460,2)</f>
        <v>0</v>
      </c>
      <c r="K460" s="184" t="s">
        <v>309</v>
      </c>
      <c r="L460" s="42"/>
      <c r="M460" s="189" t="s">
        <v>5</v>
      </c>
      <c r="N460" s="190" t="s">
        <v>48</v>
      </c>
      <c r="O460" s="43"/>
      <c r="P460" s="191">
        <f>O460*H460</f>
        <v>0</v>
      </c>
      <c r="Q460" s="191">
        <v>0</v>
      </c>
      <c r="R460" s="191">
        <f>Q460*H460</f>
        <v>0</v>
      </c>
      <c r="S460" s="191">
        <v>0</v>
      </c>
      <c r="T460" s="192">
        <f>S460*H460</f>
        <v>0</v>
      </c>
      <c r="AR460" s="25" t="s">
        <v>2232</v>
      </c>
      <c r="AT460" s="25" t="s">
        <v>266</v>
      </c>
      <c r="AU460" s="25" t="s">
        <v>85</v>
      </c>
      <c r="AY460" s="25" t="s">
        <v>264</v>
      </c>
      <c r="BE460" s="193">
        <f>IF(N460="základní",J460,0)</f>
        <v>0</v>
      </c>
      <c r="BF460" s="193">
        <f>IF(N460="snížená",J460,0)</f>
        <v>0</v>
      </c>
      <c r="BG460" s="193">
        <f>IF(N460="zákl. přenesená",J460,0)</f>
        <v>0</v>
      </c>
      <c r="BH460" s="193">
        <f>IF(N460="sníž. přenesená",J460,0)</f>
        <v>0</v>
      </c>
      <c r="BI460" s="193">
        <f>IF(N460="nulová",J460,0)</f>
        <v>0</v>
      </c>
      <c r="BJ460" s="25" t="s">
        <v>24</v>
      </c>
      <c r="BK460" s="193">
        <f>ROUND(I460*H460,2)</f>
        <v>0</v>
      </c>
      <c r="BL460" s="25" t="s">
        <v>2232</v>
      </c>
      <c r="BM460" s="25" t="s">
        <v>2964</v>
      </c>
    </row>
    <row r="461" spans="2:65" s="12" customFormat="1">
      <c r="B461" s="194"/>
      <c r="D461" s="195" t="s">
        <v>272</v>
      </c>
      <c r="E461" s="196" t="s">
        <v>5</v>
      </c>
      <c r="F461" s="197" t="s">
        <v>2965</v>
      </c>
      <c r="H461" s="196" t="s">
        <v>5</v>
      </c>
      <c r="I461" s="198"/>
      <c r="L461" s="194"/>
      <c r="M461" s="199"/>
      <c r="N461" s="200"/>
      <c r="O461" s="200"/>
      <c r="P461" s="200"/>
      <c r="Q461" s="200"/>
      <c r="R461" s="200"/>
      <c r="S461" s="200"/>
      <c r="T461" s="201"/>
      <c r="AT461" s="196" t="s">
        <v>272</v>
      </c>
      <c r="AU461" s="196" t="s">
        <v>85</v>
      </c>
      <c r="AV461" s="12" t="s">
        <v>24</v>
      </c>
      <c r="AW461" s="12" t="s">
        <v>41</v>
      </c>
      <c r="AX461" s="12" t="s">
        <v>77</v>
      </c>
      <c r="AY461" s="196" t="s">
        <v>264</v>
      </c>
    </row>
    <row r="462" spans="2:65" s="12" customFormat="1">
      <c r="B462" s="194"/>
      <c r="D462" s="195" t="s">
        <v>272</v>
      </c>
      <c r="E462" s="196" t="s">
        <v>5</v>
      </c>
      <c r="F462" s="197" t="s">
        <v>2961</v>
      </c>
      <c r="H462" s="196" t="s">
        <v>5</v>
      </c>
      <c r="I462" s="198"/>
      <c r="L462" s="194"/>
      <c r="M462" s="199"/>
      <c r="N462" s="200"/>
      <c r="O462" s="200"/>
      <c r="P462" s="200"/>
      <c r="Q462" s="200"/>
      <c r="R462" s="200"/>
      <c r="S462" s="200"/>
      <c r="T462" s="201"/>
      <c r="AT462" s="196" t="s">
        <v>272</v>
      </c>
      <c r="AU462" s="196" t="s">
        <v>85</v>
      </c>
      <c r="AV462" s="12" t="s">
        <v>24</v>
      </c>
      <c r="AW462" s="12" t="s">
        <v>41</v>
      </c>
      <c r="AX462" s="12" t="s">
        <v>77</v>
      </c>
      <c r="AY462" s="196" t="s">
        <v>264</v>
      </c>
    </row>
    <row r="463" spans="2:65" s="13" customFormat="1">
      <c r="B463" s="202"/>
      <c r="D463" s="195" t="s">
        <v>272</v>
      </c>
      <c r="E463" s="203" t="s">
        <v>5</v>
      </c>
      <c r="F463" s="204" t="s">
        <v>93</v>
      </c>
      <c r="H463" s="205">
        <v>3</v>
      </c>
      <c r="I463" s="206"/>
      <c r="L463" s="202"/>
      <c r="M463" s="207"/>
      <c r="N463" s="208"/>
      <c r="O463" s="208"/>
      <c r="P463" s="208"/>
      <c r="Q463" s="208"/>
      <c r="R463" s="208"/>
      <c r="S463" s="208"/>
      <c r="T463" s="209"/>
      <c r="AT463" s="203" t="s">
        <v>272</v>
      </c>
      <c r="AU463" s="203" t="s">
        <v>85</v>
      </c>
      <c r="AV463" s="13" t="s">
        <v>85</v>
      </c>
      <c r="AW463" s="13" t="s">
        <v>41</v>
      </c>
      <c r="AX463" s="13" t="s">
        <v>24</v>
      </c>
      <c r="AY463" s="203" t="s">
        <v>264</v>
      </c>
    </row>
    <row r="464" spans="2:65" s="1" customFormat="1" ht="16.5" customHeight="1">
      <c r="B464" s="181"/>
      <c r="C464" s="182" t="s">
        <v>1055</v>
      </c>
      <c r="D464" s="182" t="s">
        <v>266</v>
      </c>
      <c r="E464" s="183" t="s">
        <v>2966</v>
      </c>
      <c r="F464" s="184" t="s">
        <v>2967</v>
      </c>
      <c r="G464" s="185" t="s">
        <v>308</v>
      </c>
      <c r="H464" s="186">
        <v>767.9</v>
      </c>
      <c r="I464" s="187"/>
      <c r="J464" s="188">
        <f>ROUND(I464*H464,2)</f>
        <v>0</v>
      </c>
      <c r="K464" s="184" t="s">
        <v>309</v>
      </c>
      <c r="L464" s="42"/>
      <c r="M464" s="189" t="s">
        <v>5</v>
      </c>
      <c r="N464" s="190" t="s">
        <v>48</v>
      </c>
      <c r="O464" s="43"/>
      <c r="P464" s="191">
        <f>O464*H464</f>
        <v>0</v>
      </c>
      <c r="Q464" s="191">
        <v>0</v>
      </c>
      <c r="R464" s="191">
        <f>Q464*H464</f>
        <v>0</v>
      </c>
      <c r="S464" s="191">
        <v>0</v>
      </c>
      <c r="T464" s="192">
        <f>S464*H464</f>
        <v>0</v>
      </c>
      <c r="AR464" s="25" t="s">
        <v>2232</v>
      </c>
      <c r="AT464" s="25" t="s">
        <v>266</v>
      </c>
      <c r="AU464" s="25" t="s">
        <v>85</v>
      </c>
      <c r="AY464" s="25" t="s">
        <v>264</v>
      </c>
      <c r="BE464" s="193">
        <f>IF(N464="základní",J464,0)</f>
        <v>0</v>
      </c>
      <c r="BF464" s="193">
        <f>IF(N464="snížená",J464,0)</f>
        <v>0</v>
      </c>
      <c r="BG464" s="193">
        <f>IF(N464="zákl. přenesená",J464,0)</f>
        <v>0</v>
      </c>
      <c r="BH464" s="193">
        <f>IF(N464="sníž. přenesená",J464,0)</f>
        <v>0</v>
      </c>
      <c r="BI464" s="193">
        <f>IF(N464="nulová",J464,0)</f>
        <v>0</v>
      </c>
      <c r="BJ464" s="25" t="s">
        <v>24</v>
      </c>
      <c r="BK464" s="193">
        <f>ROUND(I464*H464,2)</f>
        <v>0</v>
      </c>
      <c r="BL464" s="25" t="s">
        <v>2232</v>
      </c>
      <c r="BM464" s="25" t="s">
        <v>2968</v>
      </c>
    </row>
    <row r="465" spans="2:51" s="1" customFormat="1" ht="27">
      <c r="B465" s="42"/>
      <c r="D465" s="195" t="s">
        <v>369</v>
      </c>
      <c r="F465" s="228" t="s">
        <v>2234</v>
      </c>
      <c r="I465" s="229"/>
      <c r="L465" s="42"/>
      <c r="M465" s="230"/>
      <c r="N465" s="43"/>
      <c r="O465" s="43"/>
      <c r="P465" s="43"/>
      <c r="Q465" s="43"/>
      <c r="R465" s="43"/>
      <c r="S465" s="43"/>
      <c r="T465" s="71"/>
      <c r="AT465" s="25" t="s">
        <v>369</v>
      </c>
      <c r="AU465" s="25" t="s">
        <v>85</v>
      </c>
    </row>
    <row r="466" spans="2:51" s="12" customFormat="1">
      <c r="B466" s="194"/>
      <c r="D466" s="195" t="s">
        <v>272</v>
      </c>
      <c r="E466" s="196" t="s">
        <v>5</v>
      </c>
      <c r="F466" s="197" t="s">
        <v>2687</v>
      </c>
      <c r="H466" s="196" t="s">
        <v>5</v>
      </c>
      <c r="I466" s="198"/>
      <c r="L466" s="194"/>
      <c r="M466" s="199"/>
      <c r="N466" s="200"/>
      <c r="O466" s="200"/>
      <c r="P466" s="200"/>
      <c r="Q466" s="200"/>
      <c r="R466" s="200"/>
      <c r="S466" s="200"/>
      <c r="T466" s="201"/>
      <c r="AT466" s="196" t="s">
        <v>272</v>
      </c>
      <c r="AU466" s="196" t="s">
        <v>85</v>
      </c>
      <c r="AV466" s="12" t="s">
        <v>24</v>
      </c>
      <c r="AW466" s="12" t="s">
        <v>41</v>
      </c>
      <c r="AX466" s="12" t="s">
        <v>77</v>
      </c>
      <c r="AY466" s="196" t="s">
        <v>264</v>
      </c>
    </row>
    <row r="467" spans="2:51" s="13" customFormat="1">
      <c r="B467" s="202"/>
      <c r="D467" s="195" t="s">
        <v>272</v>
      </c>
      <c r="E467" s="203" t="s">
        <v>5</v>
      </c>
      <c r="F467" s="204" t="s">
        <v>2803</v>
      </c>
      <c r="H467" s="205">
        <v>663.8</v>
      </c>
      <c r="I467" s="206"/>
      <c r="L467" s="202"/>
      <c r="M467" s="207"/>
      <c r="N467" s="208"/>
      <c r="O467" s="208"/>
      <c r="P467" s="208"/>
      <c r="Q467" s="208"/>
      <c r="R467" s="208"/>
      <c r="S467" s="208"/>
      <c r="T467" s="209"/>
      <c r="AT467" s="203" t="s">
        <v>272</v>
      </c>
      <c r="AU467" s="203" t="s">
        <v>85</v>
      </c>
      <c r="AV467" s="13" t="s">
        <v>85</v>
      </c>
      <c r="AW467" s="13" t="s">
        <v>41</v>
      </c>
      <c r="AX467" s="13" t="s">
        <v>77</v>
      </c>
      <c r="AY467" s="203" t="s">
        <v>264</v>
      </c>
    </row>
    <row r="468" spans="2:51" s="12" customFormat="1">
      <c r="B468" s="194"/>
      <c r="D468" s="195" t="s">
        <v>272</v>
      </c>
      <c r="E468" s="196" t="s">
        <v>5</v>
      </c>
      <c r="F468" s="197" t="s">
        <v>2724</v>
      </c>
      <c r="H468" s="196" t="s">
        <v>5</v>
      </c>
      <c r="I468" s="198"/>
      <c r="L468" s="194"/>
      <c r="M468" s="199"/>
      <c r="N468" s="200"/>
      <c r="O468" s="200"/>
      <c r="P468" s="200"/>
      <c r="Q468" s="200"/>
      <c r="R468" s="200"/>
      <c r="S468" s="200"/>
      <c r="T468" s="201"/>
      <c r="AT468" s="196" t="s">
        <v>272</v>
      </c>
      <c r="AU468" s="196" t="s">
        <v>85</v>
      </c>
      <c r="AV468" s="12" t="s">
        <v>24</v>
      </c>
      <c r="AW468" s="12" t="s">
        <v>41</v>
      </c>
      <c r="AX468" s="12" t="s">
        <v>77</v>
      </c>
      <c r="AY468" s="196" t="s">
        <v>264</v>
      </c>
    </row>
    <row r="469" spans="2:51" s="13" customFormat="1">
      <c r="B469" s="202"/>
      <c r="D469" s="195" t="s">
        <v>272</v>
      </c>
      <c r="E469" s="203" t="s">
        <v>5</v>
      </c>
      <c r="F469" s="204" t="s">
        <v>2902</v>
      </c>
      <c r="H469" s="205">
        <v>104.1</v>
      </c>
      <c r="I469" s="206"/>
      <c r="L469" s="202"/>
      <c r="M469" s="207"/>
      <c r="N469" s="208"/>
      <c r="O469" s="208"/>
      <c r="P469" s="208"/>
      <c r="Q469" s="208"/>
      <c r="R469" s="208"/>
      <c r="S469" s="208"/>
      <c r="T469" s="209"/>
      <c r="AT469" s="203" t="s">
        <v>272</v>
      </c>
      <c r="AU469" s="203" t="s">
        <v>85</v>
      </c>
      <c r="AV469" s="13" t="s">
        <v>85</v>
      </c>
      <c r="AW469" s="13" t="s">
        <v>41</v>
      </c>
      <c r="AX469" s="13" t="s">
        <v>77</v>
      </c>
      <c r="AY469" s="203" t="s">
        <v>264</v>
      </c>
    </row>
    <row r="470" spans="2:51" s="14" customFormat="1">
      <c r="B470" s="210"/>
      <c r="D470" s="195" t="s">
        <v>272</v>
      </c>
      <c r="E470" s="211" t="s">
        <v>5</v>
      </c>
      <c r="F470" s="212" t="s">
        <v>290</v>
      </c>
      <c r="H470" s="213">
        <v>767.9</v>
      </c>
      <c r="I470" s="214"/>
      <c r="L470" s="210"/>
      <c r="M470" s="244"/>
      <c r="N470" s="245"/>
      <c r="O470" s="245"/>
      <c r="P470" s="245"/>
      <c r="Q470" s="245"/>
      <c r="R470" s="245"/>
      <c r="S470" s="245"/>
      <c r="T470" s="246"/>
      <c r="AT470" s="211" t="s">
        <v>272</v>
      </c>
      <c r="AU470" s="211" t="s">
        <v>85</v>
      </c>
      <c r="AV470" s="14" t="s">
        <v>270</v>
      </c>
      <c r="AW470" s="14" t="s">
        <v>41</v>
      </c>
      <c r="AX470" s="14" t="s">
        <v>24</v>
      </c>
      <c r="AY470" s="211" t="s">
        <v>264</v>
      </c>
    </row>
    <row r="471" spans="2:51" s="1" customFormat="1" ht="6.95" customHeight="1">
      <c r="B471" s="57"/>
      <c r="C471" s="58"/>
      <c r="D471" s="58"/>
      <c r="E471" s="58"/>
      <c r="F471" s="58"/>
      <c r="G471" s="58"/>
      <c r="H471" s="58"/>
      <c r="I471" s="135"/>
      <c r="J471" s="58"/>
      <c r="K471" s="58"/>
      <c r="L471" s="42"/>
    </row>
  </sheetData>
  <autoFilter ref="C95:K470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2:H82"/>
    <mergeCell ref="E86:H86"/>
    <mergeCell ref="E84:H84"/>
    <mergeCell ref="E88:H88"/>
    <mergeCell ref="J59:J60"/>
  </mergeCells>
  <hyperlinks>
    <hyperlink ref="F1:G1" location="C2" display="1) Krycí list soupisu"/>
    <hyperlink ref="G1:H1" location="C62" display="2) Rekapitulace"/>
    <hyperlink ref="J1" location="C9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46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162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2645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2646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2969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163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ROUND(J96,2)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ROUND(SUM(BE96:BE245), 2)</f>
        <v>0</v>
      </c>
      <c r="G34" s="43"/>
      <c r="H34" s="43"/>
      <c r="I34" s="127">
        <v>0.21</v>
      </c>
      <c r="J34" s="126">
        <f>ROUND(ROUND((SUM(BE96:BE245)),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ROUND(SUM(BF96:BF245), 2)</f>
        <v>0</v>
      </c>
      <c r="G35" s="43"/>
      <c r="H35" s="43"/>
      <c r="I35" s="127">
        <v>0.15</v>
      </c>
      <c r="J35" s="126">
        <f>ROUND(ROUND((SUM(BF96:BF245)),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ROUND(SUM(BG96:BG245),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ROUND(SUM(BH96:BH245),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ROUND(SUM(BI96:BI245),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2645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2646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3012 - Stoka A - Obnova povrchů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J96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J97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J98</f>
        <v>0</v>
      </c>
      <c r="K66" s="156"/>
    </row>
    <row r="67" spans="2:12" s="9" customFormat="1" ht="19.899999999999999" customHeight="1">
      <c r="B67" s="150"/>
      <c r="C67" s="151"/>
      <c r="D67" s="152" t="s">
        <v>1553</v>
      </c>
      <c r="E67" s="153"/>
      <c r="F67" s="153"/>
      <c r="G67" s="153"/>
      <c r="H67" s="153"/>
      <c r="I67" s="154"/>
      <c r="J67" s="155">
        <f>J106</f>
        <v>0</v>
      </c>
      <c r="K67" s="156"/>
    </row>
    <row r="68" spans="2:12" s="9" customFormat="1" ht="19.899999999999999" customHeight="1">
      <c r="B68" s="150"/>
      <c r="C68" s="151"/>
      <c r="D68" s="152" t="s">
        <v>2970</v>
      </c>
      <c r="E68" s="153"/>
      <c r="F68" s="153"/>
      <c r="G68" s="153"/>
      <c r="H68" s="153"/>
      <c r="I68" s="154"/>
      <c r="J68" s="155">
        <f>J136</f>
        <v>0</v>
      </c>
      <c r="K68" s="156"/>
    </row>
    <row r="69" spans="2:12" s="9" customFormat="1" ht="19.899999999999999" customHeight="1">
      <c r="B69" s="150"/>
      <c r="C69" s="151"/>
      <c r="D69" s="152" t="s">
        <v>2017</v>
      </c>
      <c r="E69" s="153"/>
      <c r="F69" s="153"/>
      <c r="G69" s="153"/>
      <c r="H69" s="153"/>
      <c r="I69" s="154"/>
      <c r="J69" s="155">
        <f>J145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J235</f>
        <v>0</v>
      </c>
      <c r="K70" s="156"/>
    </row>
    <row r="71" spans="2:12" s="8" customFormat="1" ht="24.95" customHeight="1">
      <c r="B71" s="143"/>
      <c r="C71" s="144"/>
      <c r="D71" s="145" t="s">
        <v>2066</v>
      </c>
      <c r="E71" s="146"/>
      <c r="F71" s="146"/>
      <c r="G71" s="146"/>
      <c r="H71" s="146"/>
      <c r="I71" s="147"/>
      <c r="J71" s="148">
        <f>J237</f>
        <v>0</v>
      </c>
      <c r="K71" s="149"/>
    </row>
    <row r="72" spans="2:12" s="9" customFormat="1" ht="19.899999999999999" customHeight="1">
      <c r="B72" s="150"/>
      <c r="C72" s="151"/>
      <c r="D72" s="152" t="s">
        <v>2067</v>
      </c>
      <c r="E72" s="153"/>
      <c r="F72" s="153"/>
      <c r="G72" s="153"/>
      <c r="H72" s="153"/>
      <c r="I72" s="154"/>
      <c r="J72" s="155">
        <f>J238</f>
        <v>0</v>
      </c>
      <c r="K72" s="156"/>
    </row>
    <row r="73" spans="2:12" s="1" customFormat="1" ht="21.75" customHeight="1">
      <c r="B73" s="42"/>
      <c r="C73" s="43"/>
      <c r="D73" s="43"/>
      <c r="E73" s="43"/>
      <c r="F73" s="43"/>
      <c r="G73" s="43"/>
      <c r="H73" s="43"/>
      <c r="I73" s="114"/>
      <c r="J73" s="43"/>
      <c r="K73" s="46"/>
    </row>
    <row r="74" spans="2:12" s="1" customFormat="1" ht="6.95" customHeight="1">
      <c r="B74" s="57"/>
      <c r="C74" s="58"/>
      <c r="D74" s="58"/>
      <c r="E74" s="58"/>
      <c r="F74" s="58"/>
      <c r="G74" s="58"/>
      <c r="H74" s="58"/>
      <c r="I74" s="135"/>
      <c r="J74" s="58"/>
      <c r="K74" s="59"/>
    </row>
    <row r="78" spans="2:12" s="1" customFormat="1" ht="6.95" customHeight="1">
      <c r="B78" s="60"/>
      <c r="C78" s="61"/>
      <c r="D78" s="61"/>
      <c r="E78" s="61"/>
      <c r="F78" s="61"/>
      <c r="G78" s="61"/>
      <c r="H78" s="61"/>
      <c r="I78" s="136"/>
      <c r="J78" s="61"/>
      <c r="K78" s="61"/>
      <c r="L78" s="42"/>
    </row>
    <row r="79" spans="2:12" s="1" customFormat="1" ht="36.950000000000003" customHeight="1">
      <c r="B79" s="42"/>
      <c r="C79" s="62" t="s">
        <v>248</v>
      </c>
      <c r="L79" s="42"/>
    </row>
    <row r="80" spans="2:12" s="1" customFormat="1" ht="6.95" customHeight="1">
      <c r="B80" s="42"/>
      <c r="L80" s="42"/>
    </row>
    <row r="81" spans="2:63" s="1" customFormat="1" ht="14.45" customHeight="1">
      <c r="B81" s="42"/>
      <c r="C81" s="64" t="s">
        <v>19</v>
      </c>
      <c r="L81" s="42"/>
    </row>
    <row r="82" spans="2:63" s="1" customFormat="1" ht="16.5" customHeight="1">
      <c r="B82" s="42"/>
      <c r="E82" s="374" t="str">
        <f>E7</f>
        <v>Tehov - Odkanalizování a čištění vod</v>
      </c>
      <c r="F82" s="375"/>
      <c r="G82" s="375"/>
      <c r="H82" s="375"/>
      <c r="L82" s="42"/>
    </row>
    <row r="83" spans="2:63" ht="15">
      <c r="B83" s="29"/>
      <c r="C83" s="64" t="s">
        <v>227</v>
      </c>
      <c r="L83" s="29"/>
    </row>
    <row r="84" spans="2:63" ht="16.5" customHeight="1">
      <c r="B84" s="29"/>
      <c r="E84" s="374" t="s">
        <v>2645</v>
      </c>
      <c r="F84" s="337"/>
      <c r="G84" s="337"/>
      <c r="H84" s="337"/>
      <c r="L84" s="29"/>
    </row>
    <row r="85" spans="2:63" ht="15">
      <c r="B85" s="29"/>
      <c r="C85" s="64" t="s">
        <v>229</v>
      </c>
      <c r="L85" s="29"/>
    </row>
    <row r="86" spans="2:63" s="1" customFormat="1" ht="16.5" customHeight="1">
      <c r="B86" s="42"/>
      <c r="E86" s="376" t="s">
        <v>2646</v>
      </c>
      <c r="F86" s="377"/>
      <c r="G86" s="377"/>
      <c r="H86" s="377"/>
      <c r="L86" s="42"/>
    </row>
    <row r="87" spans="2:63" s="1" customFormat="1" ht="14.45" customHeight="1">
      <c r="B87" s="42"/>
      <c r="C87" s="64" t="s">
        <v>231</v>
      </c>
      <c r="L87" s="42"/>
    </row>
    <row r="88" spans="2:63" s="1" customFormat="1" ht="17.25" customHeight="1">
      <c r="B88" s="42"/>
      <c r="E88" s="349" t="str">
        <f>E13</f>
        <v>3012 - Stoka A - Obnova povrchů</v>
      </c>
      <c r="F88" s="377"/>
      <c r="G88" s="377"/>
      <c r="H88" s="377"/>
      <c r="L88" s="42"/>
    </row>
    <row r="89" spans="2:63" s="1" customFormat="1" ht="6.95" customHeight="1">
      <c r="B89" s="42"/>
      <c r="L89" s="42"/>
    </row>
    <row r="90" spans="2:63" s="1" customFormat="1" ht="18" customHeight="1">
      <c r="B90" s="42"/>
      <c r="C90" s="64" t="s">
        <v>25</v>
      </c>
      <c r="F90" s="157" t="str">
        <f>F16</f>
        <v>Tehov</v>
      </c>
      <c r="I90" s="158" t="s">
        <v>27</v>
      </c>
      <c r="J90" s="68" t="str">
        <f>IF(J16="","",J16)</f>
        <v>1.6.2017</v>
      </c>
      <c r="L90" s="42"/>
    </row>
    <row r="91" spans="2:63" s="1" customFormat="1" ht="6.95" customHeight="1">
      <c r="B91" s="42"/>
      <c r="L91" s="42"/>
    </row>
    <row r="92" spans="2:63" s="1" customFormat="1" ht="15">
      <c r="B92" s="42"/>
      <c r="C92" s="64" t="s">
        <v>31</v>
      </c>
      <c r="F92" s="157" t="str">
        <f>E19</f>
        <v>Obec Tehov</v>
      </c>
      <c r="I92" s="158" t="s">
        <v>38</v>
      </c>
      <c r="J92" s="157" t="str">
        <f>E25</f>
        <v>Ing. Pavel Douša</v>
      </c>
      <c r="L92" s="42"/>
    </row>
    <row r="93" spans="2:63" s="1" customFormat="1" ht="14.45" customHeight="1">
      <c r="B93" s="42"/>
      <c r="C93" s="64" t="s">
        <v>36</v>
      </c>
      <c r="F93" s="157" t="str">
        <f>IF(E22="","",E22)</f>
        <v/>
      </c>
      <c r="L93" s="42"/>
    </row>
    <row r="94" spans="2:63" s="1" customFormat="1" ht="10.35" customHeight="1">
      <c r="B94" s="42"/>
      <c r="L94" s="42"/>
    </row>
    <row r="95" spans="2:63" s="10" customFormat="1" ht="29.25" customHeight="1">
      <c r="B95" s="159"/>
      <c r="C95" s="160" t="s">
        <v>249</v>
      </c>
      <c r="D95" s="161" t="s">
        <v>62</v>
      </c>
      <c r="E95" s="161" t="s">
        <v>58</v>
      </c>
      <c r="F95" s="161" t="s">
        <v>250</v>
      </c>
      <c r="G95" s="161" t="s">
        <v>251</v>
      </c>
      <c r="H95" s="161" t="s">
        <v>252</v>
      </c>
      <c r="I95" s="162" t="s">
        <v>253</v>
      </c>
      <c r="J95" s="161" t="s">
        <v>236</v>
      </c>
      <c r="K95" s="163" t="s">
        <v>254</v>
      </c>
      <c r="L95" s="159"/>
      <c r="M95" s="74" t="s">
        <v>255</v>
      </c>
      <c r="N95" s="75" t="s">
        <v>47</v>
      </c>
      <c r="O95" s="75" t="s">
        <v>256</v>
      </c>
      <c r="P95" s="75" t="s">
        <v>257</v>
      </c>
      <c r="Q95" s="75" t="s">
        <v>258</v>
      </c>
      <c r="R95" s="75" t="s">
        <v>259</v>
      </c>
      <c r="S95" s="75" t="s">
        <v>260</v>
      </c>
      <c r="T95" s="76" t="s">
        <v>261</v>
      </c>
    </row>
    <row r="96" spans="2:63" s="1" customFormat="1" ht="29.25" customHeight="1">
      <c r="B96" s="42"/>
      <c r="C96" s="78" t="s">
        <v>237</v>
      </c>
      <c r="J96" s="164">
        <f>BK96</f>
        <v>0</v>
      </c>
      <c r="L96" s="42"/>
      <c r="M96" s="77"/>
      <c r="N96" s="69"/>
      <c r="O96" s="69"/>
      <c r="P96" s="165">
        <f>P97+P237</f>
        <v>0</v>
      </c>
      <c r="Q96" s="69"/>
      <c r="R96" s="165">
        <f>R97+R237</f>
        <v>249.484758</v>
      </c>
      <c r="S96" s="69"/>
      <c r="T96" s="166">
        <f>T97+T237</f>
        <v>0</v>
      </c>
      <c r="AT96" s="25" t="s">
        <v>76</v>
      </c>
      <c r="AU96" s="25" t="s">
        <v>238</v>
      </c>
      <c r="BK96" s="167">
        <f>BK97+BK237</f>
        <v>0</v>
      </c>
    </row>
    <row r="97" spans="2:65" s="11" customFormat="1" ht="37.35" customHeight="1">
      <c r="B97" s="168"/>
      <c r="D97" s="169" t="s">
        <v>76</v>
      </c>
      <c r="E97" s="170" t="s">
        <v>262</v>
      </c>
      <c r="F97" s="170" t="s">
        <v>263</v>
      </c>
      <c r="I97" s="171"/>
      <c r="J97" s="172">
        <f>BK97</f>
        <v>0</v>
      </c>
      <c r="L97" s="168"/>
      <c r="M97" s="173"/>
      <c r="N97" s="174"/>
      <c r="O97" s="174"/>
      <c r="P97" s="175">
        <f>P98+P106+P136+P145+P235</f>
        <v>0</v>
      </c>
      <c r="Q97" s="174"/>
      <c r="R97" s="175">
        <f>R98+R106+R136+R145+R235</f>
        <v>249.484758</v>
      </c>
      <c r="S97" s="174"/>
      <c r="T97" s="176">
        <f>T98+T106+T136+T145+T235</f>
        <v>0</v>
      </c>
      <c r="AR97" s="169" t="s">
        <v>24</v>
      </c>
      <c r="AT97" s="177" t="s">
        <v>76</v>
      </c>
      <c r="AU97" s="177" t="s">
        <v>77</v>
      </c>
      <c r="AY97" s="169" t="s">
        <v>264</v>
      </c>
      <c r="BK97" s="178">
        <f>BK98+BK106+BK136+BK145+BK235</f>
        <v>0</v>
      </c>
    </row>
    <row r="98" spans="2:65" s="11" customFormat="1" ht="19.899999999999999" customHeight="1">
      <c r="B98" s="168"/>
      <c r="D98" s="169" t="s">
        <v>76</v>
      </c>
      <c r="E98" s="179" t="s">
        <v>24</v>
      </c>
      <c r="F98" s="179" t="s">
        <v>1558</v>
      </c>
      <c r="I98" s="171"/>
      <c r="J98" s="180">
        <f>BK98</f>
        <v>0</v>
      </c>
      <c r="L98" s="168"/>
      <c r="M98" s="173"/>
      <c r="N98" s="174"/>
      <c r="O98" s="174"/>
      <c r="P98" s="175">
        <f>SUM(P99:P105)</f>
        <v>0</v>
      </c>
      <c r="Q98" s="174"/>
      <c r="R98" s="175">
        <f>SUM(R99:R105)</f>
        <v>0</v>
      </c>
      <c r="S98" s="174"/>
      <c r="T98" s="176">
        <f>SUM(T99:T105)</f>
        <v>0</v>
      </c>
      <c r="AR98" s="169" t="s">
        <v>24</v>
      </c>
      <c r="AT98" s="177" t="s">
        <v>76</v>
      </c>
      <c r="AU98" s="177" t="s">
        <v>24</v>
      </c>
      <c r="AY98" s="169" t="s">
        <v>264</v>
      </c>
      <c r="BK98" s="178">
        <f>SUM(BK99:BK105)</f>
        <v>0</v>
      </c>
    </row>
    <row r="99" spans="2:65" s="1" customFormat="1" ht="16.5" customHeight="1">
      <c r="B99" s="181"/>
      <c r="C99" s="182" t="s">
        <v>24</v>
      </c>
      <c r="D99" s="182" t="s">
        <v>266</v>
      </c>
      <c r="E99" s="183" t="s">
        <v>2019</v>
      </c>
      <c r="F99" s="184" t="s">
        <v>2020</v>
      </c>
      <c r="G99" s="185" t="s">
        <v>293</v>
      </c>
      <c r="H99" s="186">
        <v>350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</v>
      </c>
      <c r="T99" s="192">
        <f>S99*H99</f>
        <v>0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2971</v>
      </c>
    </row>
    <row r="100" spans="2:65" s="12" customFormat="1">
      <c r="B100" s="194"/>
      <c r="D100" s="195" t="s">
        <v>272</v>
      </c>
      <c r="E100" s="196" t="s">
        <v>5</v>
      </c>
      <c r="F100" s="197" t="s">
        <v>2260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2" customFormat="1">
      <c r="B101" s="194"/>
      <c r="D101" s="195" t="s">
        <v>272</v>
      </c>
      <c r="E101" s="196" t="s">
        <v>5</v>
      </c>
      <c r="F101" s="197" t="s">
        <v>2972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3" customFormat="1">
      <c r="B102" s="202"/>
      <c r="D102" s="195" t="s">
        <v>272</v>
      </c>
      <c r="E102" s="203" t="s">
        <v>5</v>
      </c>
      <c r="F102" s="204" t="s">
        <v>2973</v>
      </c>
      <c r="H102" s="205">
        <v>236</v>
      </c>
      <c r="I102" s="206"/>
      <c r="L102" s="202"/>
      <c r="M102" s="207"/>
      <c r="N102" s="208"/>
      <c r="O102" s="208"/>
      <c r="P102" s="208"/>
      <c r="Q102" s="208"/>
      <c r="R102" s="208"/>
      <c r="S102" s="208"/>
      <c r="T102" s="209"/>
      <c r="AT102" s="203" t="s">
        <v>272</v>
      </c>
      <c r="AU102" s="203" t="s">
        <v>85</v>
      </c>
      <c r="AV102" s="13" t="s">
        <v>85</v>
      </c>
      <c r="AW102" s="13" t="s">
        <v>41</v>
      </c>
      <c r="AX102" s="13" t="s">
        <v>77</v>
      </c>
      <c r="AY102" s="203" t="s">
        <v>264</v>
      </c>
    </row>
    <row r="103" spans="2:65" s="12" customFormat="1">
      <c r="B103" s="194"/>
      <c r="D103" s="195" t="s">
        <v>272</v>
      </c>
      <c r="E103" s="196" t="s">
        <v>5</v>
      </c>
      <c r="F103" s="197" t="s">
        <v>2974</v>
      </c>
      <c r="H103" s="196" t="s">
        <v>5</v>
      </c>
      <c r="I103" s="198"/>
      <c r="L103" s="194"/>
      <c r="M103" s="199"/>
      <c r="N103" s="200"/>
      <c r="O103" s="200"/>
      <c r="P103" s="200"/>
      <c r="Q103" s="200"/>
      <c r="R103" s="200"/>
      <c r="S103" s="200"/>
      <c r="T103" s="201"/>
      <c r="AT103" s="196" t="s">
        <v>272</v>
      </c>
      <c r="AU103" s="196" t="s">
        <v>85</v>
      </c>
      <c r="AV103" s="12" t="s">
        <v>24</v>
      </c>
      <c r="AW103" s="12" t="s">
        <v>41</v>
      </c>
      <c r="AX103" s="12" t="s">
        <v>77</v>
      </c>
      <c r="AY103" s="196" t="s">
        <v>264</v>
      </c>
    </row>
    <row r="104" spans="2:65" s="13" customFormat="1">
      <c r="B104" s="202"/>
      <c r="D104" s="195" t="s">
        <v>272</v>
      </c>
      <c r="E104" s="203" t="s">
        <v>5</v>
      </c>
      <c r="F104" s="204" t="s">
        <v>1227</v>
      </c>
      <c r="H104" s="205">
        <v>114</v>
      </c>
      <c r="I104" s="206"/>
      <c r="L104" s="202"/>
      <c r="M104" s="207"/>
      <c r="N104" s="208"/>
      <c r="O104" s="208"/>
      <c r="P104" s="208"/>
      <c r="Q104" s="208"/>
      <c r="R104" s="208"/>
      <c r="S104" s="208"/>
      <c r="T104" s="209"/>
      <c r="AT104" s="203" t="s">
        <v>272</v>
      </c>
      <c r="AU104" s="203" t="s">
        <v>85</v>
      </c>
      <c r="AV104" s="13" t="s">
        <v>85</v>
      </c>
      <c r="AW104" s="13" t="s">
        <v>41</v>
      </c>
      <c r="AX104" s="13" t="s">
        <v>77</v>
      </c>
      <c r="AY104" s="203" t="s">
        <v>264</v>
      </c>
    </row>
    <row r="105" spans="2:65" s="14" customFormat="1">
      <c r="B105" s="210"/>
      <c r="D105" s="195" t="s">
        <v>272</v>
      </c>
      <c r="E105" s="211" t="s">
        <v>5</v>
      </c>
      <c r="F105" s="212" t="s">
        <v>290</v>
      </c>
      <c r="H105" s="213">
        <v>350</v>
      </c>
      <c r="I105" s="214"/>
      <c r="L105" s="210"/>
      <c r="M105" s="215"/>
      <c r="N105" s="216"/>
      <c r="O105" s="216"/>
      <c r="P105" s="216"/>
      <c r="Q105" s="216"/>
      <c r="R105" s="216"/>
      <c r="S105" s="216"/>
      <c r="T105" s="217"/>
      <c r="AT105" s="211" t="s">
        <v>272</v>
      </c>
      <c r="AU105" s="211" t="s">
        <v>85</v>
      </c>
      <c r="AV105" s="14" t="s">
        <v>270</v>
      </c>
      <c r="AW105" s="14" t="s">
        <v>41</v>
      </c>
      <c r="AX105" s="14" t="s">
        <v>24</v>
      </c>
      <c r="AY105" s="211" t="s">
        <v>264</v>
      </c>
    </row>
    <row r="106" spans="2:65" s="11" customFormat="1" ht="29.85" customHeight="1">
      <c r="B106" s="168"/>
      <c r="D106" s="169" t="s">
        <v>76</v>
      </c>
      <c r="E106" s="179" t="s">
        <v>387</v>
      </c>
      <c r="F106" s="179" t="s">
        <v>1746</v>
      </c>
      <c r="I106" s="171"/>
      <c r="J106" s="180">
        <f>BK106</f>
        <v>0</v>
      </c>
      <c r="L106" s="168"/>
      <c r="M106" s="173"/>
      <c r="N106" s="174"/>
      <c r="O106" s="174"/>
      <c r="P106" s="175">
        <f>SUM(P107:P135)</f>
        <v>0</v>
      </c>
      <c r="Q106" s="174"/>
      <c r="R106" s="175">
        <f>SUM(R107:R135)</f>
        <v>0.10944</v>
      </c>
      <c r="S106" s="174"/>
      <c r="T106" s="176">
        <f>SUM(T107:T135)</f>
        <v>0</v>
      </c>
      <c r="AR106" s="169" t="s">
        <v>24</v>
      </c>
      <c r="AT106" s="177" t="s">
        <v>76</v>
      </c>
      <c r="AU106" s="177" t="s">
        <v>24</v>
      </c>
      <c r="AY106" s="169" t="s">
        <v>264</v>
      </c>
      <c r="BK106" s="178">
        <f>SUM(BK107:BK135)</f>
        <v>0</v>
      </c>
    </row>
    <row r="107" spans="2:65" s="1" customFormat="1" ht="38.25" customHeight="1">
      <c r="B107" s="181"/>
      <c r="C107" s="182" t="s">
        <v>85</v>
      </c>
      <c r="D107" s="182" t="s">
        <v>266</v>
      </c>
      <c r="E107" s="183" t="s">
        <v>1747</v>
      </c>
      <c r="F107" s="184" t="s">
        <v>1748</v>
      </c>
      <c r="G107" s="185" t="s">
        <v>293</v>
      </c>
      <c r="H107" s="186">
        <v>2880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0</v>
      </c>
      <c r="R107" s="191">
        <f>Q107*H107</f>
        <v>0</v>
      </c>
      <c r="S107" s="191">
        <v>0</v>
      </c>
      <c r="T107" s="192">
        <f>S107*H107</f>
        <v>0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2975</v>
      </c>
    </row>
    <row r="108" spans="2:65" s="12" customFormat="1">
      <c r="B108" s="194"/>
      <c r="D108" s="195" t="s">
        <v>272</v>
      </c>
      <c r="E108" s="196" t="s">
        <v>5</v>
      </c>
      <c r="F108" s="197" t="s">
        <v>2976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2977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3" customFormat="1">
      <c r="B110" s="202"/>
      <c r="D110" s="195" t="s">
        <v>272</v>
      </c>
      <c r="E110" s="203" t="s">
        <v>5</v>
      </c>
      <c r="F110" s="204" t="s">
        <v>2978</v>
      </c>
      <c r="H110" s="205">
        <v>2880</v>
      </c>
      <c r="I110" s="206"/>
      <c r="L110" s="202"/>
      <c r="M110" s="207"/>
      <c r="N110" s="208"/>
      <c r="O110" s="208"/>
      <c r="P110" s="208"/>
      <c r="Q110" s="208"/>
      <c r="R110" s="208"/>
      <c r="S110" s="208"/>
      <c r="T110" s="209"/>
      <c r="AT110" s="203" t="s">
        <v>272</v>
      </c>
      <c r="AU110" s="203" t="s">
        <v>85</v>
      </c>
      <c r="AV110" s="13" t="s">
        <v>85</v>
      </c>
      <c r="AW110" s="13" t="s">
        <v>41</v>
      </c>
      <c r="AX110" s="13" t="s">
        <v>24</v>
      </c>
      <c r="AY110" s="203" t="s">
        <v>264</v>
      </c>
    </row>
    <row r="111" spans="2:65" s="1" customFormat="1" ht="25.5" customHeight="1">
      <c r="B111" s="181"/>
      <c r="C111" s="182" t="s">
        <v>93</v>
      </c>
      <c r="D111" s="182" t="s">
        <v>266</v>
      </c>
      <c r="E111" s="183" t="s">
        <v>2979</v>
      </c>
      <c r="F111" s="184" t="s">
        <v>2980</v>
      </c>
      <c r="G111" s="185" t="s">
        <v>293</v>
      </c>
      <c r="H111" s="186">
        <v>115.2</v>
      </c>
      <c r="I111" s="187"/>
      <c r="J111" s="188">
        <f>ROUND(I111*H111,2)</f>
        <v>0</v>
      </c>
      <c r="K111" s="184" t="s">
        <v>278</v>
      </c>
      <c r="L111" s="42"/>
      <c r="M111" s="189" t="s">
        <v>5</v>
      </c>
      <c r="N111" s="190" t="s">
        <v>48</v>
      </c>
      <c r="O111" s="43"/>
      <c r="P111" s="191">
        <f>O111*H111</f>
        <v>0</v>
      </c>
      <c r="Q111" s="191">
        <v>0</v>
      </c>
      <c r="R111" s="191">
        <f>Q111*H111</f>
        <v>0</v>
      </c>
      <c r="S111" s="191">
        <v>0</v>
      </c>
      <c r="T111" s="192">
        <f>S111*H111</f>
        <v>0</v>
      </c>
      <c r="AR111" s="25" t="s">
        <v>270</v>
      </c>
      <c r="AT111" s="25" t="s">
        <v>266</v>
      </c>
      <c r="AU111" s="25" t="s">
        <v>85</v>
      </c>
      <c r="AY111" s="25" t="s">
        <v>264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5" t="s">
        <v>24</v>
      </c>
      <c r="BK111" s="193">
        <f>ROUND(I111*H111,2)</f>
        <v>0</v>
      </c>
      <c r="BL111" s="25" t="s">
        <v>270</v>
      </c>
      <c r="BM111" s="25" t="s">
        <v>2981</v>
      </c>
    </row>
    <row r="112" spans="2:65" s="12" customFormat="1">
      <c r="B112" s="194"/>
      <c r="D112" s="195" t="s">
        <v>272</v>
      </c>
      <c r="E112" s="196" t="s">
        <v>5</v>
      </c>
      <c r="F112" s="197" t="s">
        <v>2982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2" customFormat="1">
      <c r="B113" s="194"/>
      <c r="D113" s="195" t="s">
        <v>272</v>
      </c>
      <c r="E113" s="196" t="s">
        <v>5</v>
      </c>
      <c r="F113" s="197" t="s">
        <v>2983</v>
      </c>
      <c r="H113" s="196" t="s">
        <v>5</v>
      </c>
      <c r="I113" s="198"/>
      <c r="L113" s="194"/>
      <c r="M113" s="199"/>
      <c r="N113" s="200"/>
      <c r="O113" s="200"/>
      <c r="P113" s="200"/>
      <c r="Q113" s="200"/>
      <c r="R113" s="200"/>
      <c r="S113" s="200"/>
      <c r="T113" s="201"/>
      <c r="AT113" s="196" t="s">
        <v>272</v>
      </c>
      <c r="AU113" s="196" t="s">
        <v>85</v>
      </c>
      <c r="AV113" s="12" t="s">
        <v>24</v>
      </c>
      <c r="AW113" s="12" t="s">
        <v>41</v>
      </c>
      <c r="AX113" s="12" t="s">
        <v>77</v>
      </c>
      <c r="AY113" s="196" t="s">
        <v>264</v>
      </c>
    </row>
    <row r="114" spans="2:65" s="13" customFormat="1">
      <c r="B114" s="202"/>
      <c r="D114" s="195" t="s">
        <v>272</v>
      </c>
      <c r="E114" s="203" t="s">
        <v>5</v>
      </c>
      <c r="F114" s="204" t="s">
        <v>2673</v>
      </c>
      <c r="H114" s="205">
        <v>115.2</v>
      </c>
      <c r="I114" s="206"/>
      <c r="L114" s="202"/>
      <c r="M114" s="207"/>
      <c r="N114" s="208"/>
      <c r="O114" s="208"/>
      <c r="P114" s="208"/>
      <c r="Q114" s="208"/>
      <c r="R114" s="208"/>
      <c r="S114" s="208"/>
      <c r="T114" s="209"/>
      <c r="AT114" s="203" t="s">
        <v>272</v>
      </c>
      <c r="AU114" s="203" t="s">
        <v>85</v>
      </c>
      <c r="AV114" s="13" t="s">
        <v>85</v>
      </c>
      <c r="AW114" s="13" t="s">
        <v>41</v>
      </c>
      <c r="AX114" s="13" t="s">
        <v>24</v>
      </c>
      <c r="AY114" s="203" t="s">
        <v>264</v>
      </c>
    </row>
    <row r="115" spans="2:65" s="1" customFormat="1" ht="25.5" customHeight="1">
      <c r="B115" s="181"/>
      <c r="C115" s="182" t="s">
        <v>270</v>
      </c>
      <c r="D115" s="182" t="s">
        <v>266</v>
      </c>
      <c r="E115" s="183" t="s">
        <v>1758</v>
      </c>
      <c r="F115" s="184" t="s">
        <v>1759</v>
      </c>
      <c r="G115" s="185" t="s">
        <v>293</v>
      </c>
      <c r="H115" s="186">
        <v>2880</v>
      </c>
      <c r="I115" s="187"/>
      <c r="J115" s="188">
        <f>ROUND(I115*H115,2)</f>
        <v>0</v>
      </c>
      <c r="K115" s="184" t="s">
        <v>278</v>
      </c>
      <c r="L115" s="42"/>
      <c r="M115" s="189" t="s">
        <v>5</v>
      </c>
      <c r="N115" s="190" t="s">
        <v>48</v>
      </c>
      <c r="O115" s="43"/>
      <c r="P115" s="191">
        <f>O115*H115</f>
        <v>0</v>
      </c>
      <c r="Q115" s="191">
        <v>0</v>
      </c>
      <c r="R115" s="191">
        <f>Q115*H115</f>
        <v>0</v>
      </c>
      <c r="S115" s="191">
        <v>0</v>
      </c>
      <c r="T115" s="192">
        <f>S115*H115</f>
        <v>0</v>
      </c>
      <c r="AR115" s="25" t="s">
        <v>270</v>
      </c>
      <c r="AT115" s="25" t="s">
        <v>266</v>
      </c>
      <c r="AU115" s="25" t="s">
        <v>85</v>
      </c>
      <c r="AY115" s="25" t="s">
        <v>264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5" t="s">
        <v>24</v>
      </c>
      <c r="BK115" s="193">
        <f>ROUND(I115*H115,2)</f>
        <v>0</v>
      </c>
      <c r="BL115" s="25" t="s">
        <v>270</v>
      </c>
      <c r="BM115" s="25" t="s">
        <v>2984</v>
      </c>
    </row>
    <row r="116" spans="2:65" s="12" customFormat="1">
      <c r="B116" s="194"/>
      <c r="D116" s="195" t="s">
        <v>272</v>
      </c>
      <c r="E116" s="196" t="s">
        <v>5</v>
      </c>
      <c r="F116" s="197" t="s">
        <v>2985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2" customFormat="1">
      <c r="B117" s="194"/>
      <c r="D117" s="195" t="s">
        <v>272</v>
      </c>
      <c r="E117" s="196" t="s">
        <v>5</v>
      </c>
      <c r="F117" s="197" t="s">
        <v>2977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2978</v>
      </c>
      <c r="H118" s="205">
        <v>2880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24</v>
      </c>
      <c r="AY118" s="203" t="s">
        <v>264</v>
      </c>
    </row>
    <row r="119" spans="2:65" s="1" customFormat="1" ht="16.5" customHeight="1">
      <c r="B119" s="181"/>
      <c r="C119" s="218" t="s">
        <v>300</v>
      </c>
      <c r="D119" s="218" t="s">
        <v>345</v>
      </c>
      <c r="E119" s="219" t="s">
        <v>1762</v>
      </c>
      <c r="F119" s="220" t="s">
        <v>1763</v>
      </c>
      <c r="G119" s="221" t="s">
        <v>396</v>
      </c>
      <c r="H119" s="222">
        <v>100.8</v>
      </c>
      <c r="I119" s="223"/>
      <c r="J119" s="224">
        <f>ROUND(I119*H119,2)</f>
        <v>0</v>
      </c>
      <c r="K119" s="220" t="s">
        <v>278</v>
      </c>
      <c r="L119" s="225"/>
      <c r="M119" s="226" t="s">
        <v>5</v>
      </c>
      <c r="N119" s="227" t="s">
        <v>48</v>
      </c>
      <c r="O119" s="43"/>
      <c r="P119" s="191">
        <f>O119*H119</f>
        <v>0</v>
      </c>
      <c r="Q119" s="191">
        <v>1E-3</v>
      </c>
      <c r="R119" s="191">
        <f>Q119*H119</f>
        <v>0.1008</v>
      </c>
      <c r="S119" s="191">
        <v>0</v>
      </c>
      <c r="T119" s="192">
        <f>S119*H119</f>
        <v>0</v>
      </c>
      <c r="AR119" s="25" t="s">
        <v>322</v>
      </c>
      <c r="AT119" s="25" t="s">
        <v>345</v>
      </c>
      <c r="AU119" s="25" t="s">
        <v>85</v>
      </c>
      <c r="AY119" s="25" t="s">
        <v>264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5" t="s">
        <v>24</v>
      </c>
      <c r="BK119" s="193">
        <f>ROUND(I119*H119,2)</f>
        <v>0</v>
      </c>
      <c r="BL119" s="25" t="s">
        <v>270</v>
      </c>
      <c r="BM119" s="25" t="s">
        <v>2986</v>
      </c>
    </row>
    <row r="120" spans="2:65" s="1" customFormat="1" ht="27">
      <c r="B120" s="42"/>
      <c r="D120" s="195" t="s">
        <v>369</v>
      </c>
      <c r="F120" s="228" t="s">
        <v>1765</v>
      </c>
      <c r="I120" s="229"/>
      <c r="L120" s="42"/>
      <c r="M120" s="230"/>
      <c r="N120" s="43"/>
      <c r="O120" s="43"/>
      <c r="P120" s="43"/>
      <c r="Q120" s="43"/>
      <c r="R120" s="43"/>
      <c r="S120" s="43"/>
      <c r="T120" s="71"/>
      <c r="AT120" s="25" t="s">
        <v>369</v>
      </c>
      <c r="AU120" s="25" t="s">
        <v>85</v>
      </c>
    </row>
    <row r="121" spans="2:65" s="13" customFormat="1">
      <c r="B121" s="202"/>
      <c r="D121" s="195" t="s">
        <v>272</v>
      </c>
      <c r="F121" s="204" t="s">
        <v>2987</v>
      </c>
      <c r="H121" s="205">
        <v>100.8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6</v>
      </c>
      <c r="AX121" s="13" t="s">
        <v>24</v>
      </c>
      <c r="AY121" s="203" t="s">
        <v>264</v>
      </c>
    </row>
    <row r="122" spans="2:65" s="1" customFormat="1" ht="16.5" customHeight="1">
      <c r="B122" s="181"/>
      <c r="C122" s="182" t="s">
        <v>305</v>
      </c>
      <c r="D122" s="182" t="s">
        <v>266</v>
      </c>
      <c r="E122" s="183" t="s">
        <v>1767</v>
      </c>
      <c r="F122" s="184" t="s">
        <v>1768</v>
      </c>
      <c r="G122" s="185" t="s">
        <v>293</v>
      </c>
      <c r="H122" s="186">
        <v>2880</v>
      </c>
      <c r="I122" s="187"/>
      <c r="J122" s="188">
        <f>ROUND(I122*H122,2)</f>
        <v>0</v>
      </c>
      <c r="K122" s="184" t="s">
        <v>278</v>
      </c>
      <c r="L122" s="42"/>
      <c r="M122" s="189" t="s">
        <v>5</v>
      </c>
      <c r="N122" s="190" t="s">
        <v>48</v>
      </c>
      <c r="O122" s="43"/>
      <c r="P122" s="191">
        <f>O122*H122</f>
        <v>0</v>
      </c>
      <c r="Q122" s="191">
        <v>0</v>
      </c>
      <c r="R122" s="191">
        <f>Q122*H122</f>
        <v>0</v>
      </c>
      <c r="S122" s="191">
        <v>0</v>
      </c>
      <c r="T122" s="192">
        <f>S122*H122</f>
        <v>0</v>
      </c>
      <c r="AR122" s="25" t="s">
        <v>270</v>
      </c>
      <c r="AT122" s="25" t="s">
        <v>266</v>
      </c>
      <c r="AU122" s="25" t="s">
        <v>85</v>
      </c>
      <c r="AY122" s="25" t="s">
        <v>264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5" t="s">
        <v>24</v>
      </c>
      <c r="BK122" s="193">
        <f>ROUND(I122*H122,2)</f>
        <v>0</v>
      </c>
      <c r="BL122" s="25" t="s">
        <v>270</v>
      </c>
      <c r="BM122" s="25" t="s">
        <v>2988</v>
      </c>
    </row>
    <row r="123" spans="2:65" s="12" customFormat="1">
      <c r="B123" s="194"/>
      <c r="D123" s="195" t="s">
        <v>272</v>
      </c>
      <c r="E123" s="196" t="s">
        <v>5</v>
      </c>
      <c r="F123" s="197" t="s">
        <v>2989</v>
      </c>
      <c r="H123" s="196" t="s">
        <v>5</v>
      </c>
      <c r="I123" s="198"/>
      <c r="L123" s="194"/>
      <c r="M123" s="199"/>
      <c r="N123" s="200"/>
      <c r="O123" s="200"/>
      <c r="P123" s="200"/>
      <c r="Q123" s="200"/>
      <c r="R123" s="200"/>
      <c r="S123" s="200"/>
      <c r="T123" s="201"/>
      <c r="AT123" s="196" t="s">
        <v>272</v>
      </c>
      <c r="AU123" s="196" t="s">
        <v>85</v>
      </c>
      <c r="AV123" s="12" t="s">
        <v>24</v>
      </c>
      <c r="AW123" s="12" t="s">
        <v>41</v>
      </c>
      <c r="AX123" s="12" t="s">
        <v>77</v>
      </c>
      <c r="AY123" s="196" t="s">
        <v>264</v>
      </c>
    </row>
    <row r="124" spans="2:65" s="12" customFormat="1">
      <c r="B124" s="194"/>
      <c r="D124" s="195" t="s">
        <v>272</v>
      </c>
      <c r="E124" s="196" t="s">
        <v>5</v>
      </c>
      <c r="F124" s="197" t="s">
        <v>2977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2978</v>
      </c>
      <c r="H125" s="205">
        <v>2880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24</v>
      </c>
      <c r="AY125" s="203" t="s">
        <v>264</v>
      </c>
    </row>
    <row r="126" spans="2:65" s="1" customFormat="1" ht="16.5" customHeight="1">
      <c r="B126" s="181"/>
      <c r="C126" s="182" t="s">
        <v>314</v>
      </c>
      <c r="D126" s="182" t="s">
        <v>266</v>
      </c>
      <c r="E126" s="183" t="s">
        <v>1771</v>
      </c>
      <c r="F126" s="184" t="s">
        <v>1772</v>
      </c>
      <c r="G126" s="185" t="s">
        <v>293</v>
      </c>
      <c r="H126" s="186">
        <v>2880</v>
      </c>
      <c r="I126" s="187"/>
      <c r="J126" s="188">
        <f>ROUND(I126*H126,2)</f>
        <v>0</v>
      </c>
      <c r="K126" s="184" t="s">
        <v>278</v>
      </c>
      <c r="L126" s="42"/>
      <c r="M126" s="189" t="s">
        <v>5</v>
      </c>
      <c r="N126" s="190" t="s">
        <v>48</v>
      </c>
      <c r="O126" s="43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AR126" s="25" t="s">
        <v>270</v>
      </c>
      <c r="AT126" s="25" t="s">
        <v>266</v>
      </c>
      <c r="AU126" s="25" t="s">
        <v>85</v>
      </c>
      <c r="AY126" s="25" t="s">
        <v>264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5" t="s">
        <v>24</v>
      </c>
      <c r="BK126" s="193">
        <f>ROUND(I126*H126,2)</f>
        <v>0</v>
      </c>
      <c r="BL126" s="25" t="s">
        <v>270</v>
      </c>
      <c r="BM126" s="25" t="s">
        <v>2990</v>
      </c>
    </row>
    <row r="127" spans="2:65" s="12" customFormat="1">
      <c r="B127" s="194"/>
      <c r="D127" s="195" t="s">
        <v>272</v>
      </c>
      <c r="E127" s="196" t="s">
        <v>5</v>
      </c>
      <c r="F127" s="197" t="s">
        <v>2989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2" customFormat="1">
      <c r="B128" s="194"/>
      <c r="D128" s="195" t="s">
        <v>272</v>
      </c>
      <c r="E128" s="196" t="s">
        <v>5</v>
      </c>
      <c r="F128" s="197" t="s">
        <v>2977</v>
      </c>
      <c r="H128" s="196" t="s">
        <v>5</v>
      </c>
      <c r="I128" s="198"/>
      <c r="L128" s="194"/>
      <c r="M128" s="199"/>
      <c r="N128" s="200"/>
      <c r="O128" s="200"/>
      <c r="P128" s="200"/>
      <c r="Q128" s="200"/>
      <c r="R128" s="200"/>
      <c r="S128" s="200"/>
      <c r="T128" s="201"/>
      <c r="AT128" s="196" t="s">
        <v>272</v>
      </c>
      <c r="AU128" s="196" t="s">
        <v>85</v>
      </c>
      <c r="AV128" s="12" t="s">
        <v>24</v>
      </c>
      <c r="AW128" s="12" t="s">
        <v>41</v>
      </c>
      <c r="AX128" s="12" t="s">
        <v>77</v>
      </c>
      <c r="AY128" s="196" t="s">
        <v>264</v>
      </c>
    </row>
    <row r="129" spans="2:65" s="13" customFormat="1">
      <c r="B129" s="202"/>
      <c r="D129" s="195" t="s">
        <v>272</v>
      </c>
      <c r="E129" s="203" t="s">
        <v>5</v>
      </c>
      <c r="F129" s="204" t="s">
        <v>2978</v>
      </c>
      <c r="H129" s="205">
        <v>2880</v>
      </c>
      <c r="I129" s="206"/>
      <c r="L129" s="202"/>
      <c r="M129" s="207"/>
      <c r="N129" s="208"/>
      <c r="O129" s="208"/>
      <c r="P129" s="208"/>
      <c r="Q129" s="208"/>
      <c r="R129" s="208"/>
      <c r="S129" s="208"/>
      <c r="T129" s="209"/>
      <c r="AT129" s="203" t="s">
        <v>272</v>
      </c>
      <c r="AU129" s="203" t="s">
        <v>85</v>
      </c>
      <c r="AV129" s="13" t="s">
        <v>85</v>
      </c>
      <c r="AW129" s="13" t="s">
        <v>41</v>
      </c>
      <c r="AX129" s="13" t="s">
        <v>24</v>
      </c>
      <c r="AY129" s="203" t="s">
        <v>264</v>
      </c>
    </row>
    <row r="130" spans="2:65" s="1" customFormat="1" ht="38.25" customHeight="1">
      <c r="B130" s="181"/>
      <c r="C130" s="182" t="s">
        <v>322</v>
      </c>
      <c r="D130" s="182" t="s">
        <v>266</v>
      </c>
      <c r="E130" s="183" t="s">
        <v>1774</v>
      </c>
      <c r="F130" s="184" t="s">
        <v>1775</v>
      </c>
      <c r="G130" s="185" t="s">
        <v>293</v>
      </c>
      <c r="H130" s="186">
        <v>2880</v>
      </c>
      <c r="I130" s="187"/>
      <c r="J130" s="188">
        <f>ROUND(I130*H130,2)</f>
        <v>0</v>
      </c>
      <c r="K130" s="184" t="s">
        <v>278</v>
      </c>
      <c r="L130" s="42"/>
      <c r="M130" s="189" t="s">
        <v>5</v>
      </c>
      <c r="N130" s="190" t="s">
        <v>48</v>
      </c>
      <c r="O130" s="43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AR130" s="25" t="s">
        <v>270</v>
      </c>
      <c r="AT130" s="25" t="s">
        <v>266</v>
      </c>
      <c r="AU130" s="25" t="s">
        <v>85</v>
      </c>
      <c r="AY130" s="25" t="s">
        <v>264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5" t="s">
        <v>24</v>
      </c>
      <c r="BK130" s="193">
        <f>ROUND(I130*H130,2)</f>
        <v>0</v>
      </c>
      <c r="BL130" s="25" t="s">
        <v>270</v>
      </c>
      <c r="BM130" s="25" t="s">
        <v>2991</v>
      </c>
    </row>
    <row r="131" spans="2:65" s="12" customFormat="1">
      <c r="B131" s="194"/>
      <c r="D131" s="195" t="s">
        <v>272</v>
      </c>
      <c r="E131" s="196" t="s">
        <v>5</v>
      </c>
      <c r="F131" s="197" t="s">
        <v>2989</v>
      </c>
      <c r="H131" s="196" t="s">
        <v>5</v>
      </c>
      <c r="I131" s="198"/>
      <c r="L131" s="194"/>
      <c r="M131" s="199"/>
      <c r="N131" s="200"/>
      <c r="O131" s="200"/>
      <c r="P131" s="200"/>
      <c r="Q131" s="200"/>
      <c r="R131" s="200"/>
      <c r="S131" s="200"/>
      <c r="T131" s="201"/>
      <c r="AT131" s="196" t="s">
        <v>272</v>
      </c>
      <c r="AU131" s="196" t="s">
        <v>85</v>
      </c>
      <c r="AV131" s="12" t="s">
        <v>24</v>
      </c>
      <c r="AW131" s="12" t="s">
        <v>41</v>
      </c>
      <c r="AX131" s="12" t="s">
        <v>77</v>
      </c>
      <c r="AY131" s="196" t="s">
        <v>264</v>
      </c>
    </row>
    <row r="132" spans="2:65" s="12" customFormat="1">
      <c r="B132" s="194"/>
      <c r="D132" s="195" t="s">
        <v>272</v>
      </c>
      <c r="E132" s="196" t="s">
        <v>5</v>
      </c>
      <c r="F132" s="197" t="s">
        <v>2977</v>
      </c>
      <c r="H132" s="196" t="s">
        <v>5</v>
      </c>
      <c r="I132" s="198"/>
      <c r="L132" s="194"/>
      <c r="M132" s="199"/>
      <c r="N132" s="200"/>
      <c r="O132" s="200"/>
      <c r="P132" s="200"/>
      <c r="Q132" s="200"/>
      <c r="R132" s="200"/>
      <c r="S132" s="200"/>
      <c r="T132" s="201"/>
      <c r="AT132" s="196" t="s">
        <v>272</v>
      </c>
      <c r="AU132" s="196" t="s">
        <v>85</v>
      </c>
      <c r="AV132" s="12" t="s">
        <v>24</v>
      </c>
      <c r="AW132" s="12" t="s">
        <v>41</v>
      </c>
      <c r="AX132" s="12" t="s">
        <v>77</v>
      </c>
      <c r="AY132" s="196" t="s">
        <v>264</v>
      </c>
    </row>
    <row r="133" spans="2:65" s="13" customFormat="1">
      <c r="B133" s="202"/>
      <c r="D133" s="195" t="s">
        <v>272</v>
      </c>
      <c r="E133" s="203" t="s">
        <v>5</v>
      </c>
      <c r="F133" s="204" t="s">
        <v>2978</v>
      </c>
      <c r="H133" s="205">
        <v>2880</v>
      </c>
      <c r="I133" s="206"/>
      <c r="L133" s="202"/>
      <c r="M133" s="207"/>
      <c r="N133" s="208"/>
      <c r="O133" s="208"/>
      <c r="P133" s="208"/>
      <c r="Q133" s="208"/>
      <c r="R133" s="208"/>
      <c r="S133" s="208"/>
      <c r="T133" s="209"/>
      <c r="AT133" s="203" t="s">
        <v>272</v>
      </c>
      <c r="AU133" s="203" t="s">
        <v>85</v>
      </c>
      <c r="AV133" s="13" t="s">
        <v>85</v>
      </c>
      <c r="AW133" s="13" t="s">
        <v>41</v>
      </c>
      <c r="AX133" s="13" t="s">
        <v>24</v>
      </c>
      <c r="AY133" s="203" t="s">
        <v>264</v>
      </c>
    </row>
    <row r="134" spans="2:65" s="1" customFormat="1" ht="16.5" customHeight="1">
      <c r="B134" s="181"/>
      <c r="C134" s="218" t="s">
        <v>331</v>
      </c>
      <c r="D134" s="218" t="s">
        <v>345</v>
      </c>
      <c r="E134" s="219" t="s">
        <v>1777</v>
      </c>
      <c r="F134" s="220" t="s">
        <v>1778</v>
      </c>
      <c r="G134" s="221" t="s">
        <v>1779</v>
      </c>
      <c r="H134" s="222">
        <v>8.64</v>
      </c>
      <c r="I134" s="223"/>
      <c r="J134" s="224">
        <f>ROUND(I134*H134,2)</f>
        <v>0</v>
      </c>
      <c r="K134" s="220" t="s">
        <v>1780</v>
      </c>
      <c r="L134" s="225"/>
      <c r="M134" s="226" t="s">
        <v>5</v>
      </c>
      <c r="N134" s="227" t="s">
        <v>48</v>
      </c>
      <c r="O134" s="43"/>
      <c r="P134" s="191">
        <f>O134*H134</f>
        <v>0</v>
      </c>
      <c r="Q134" s="191">
        <v>1E-3</v>
      </c>
      <c r="R134" s="191">
        <f>Q134*H134</f>
        <v>8.6400000000000001E-3</v>
      </c>
      <c r="S134" s="191">
        <v>0</v>
      </c>
      <c r="T134" s="192">
        <f>S134*H134</f>
        <v>0</v>
      </c>
      <c r="AR134" s="25" t="s">
        <v>322</v>
      </c>
      <c r="AT134" s="25" t="s">
        <v>345</v>
      </c>
      <c r="AU134" s="25" t="s">
        <v>85</v>
      </c>
      <c r="AY134" s="25" t="s">
        <v>264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5" t="s">
        <v>24</v>
      </c>
      <c r="BK134" s="193">
        <f>ROUND(I134*H134,2)</f>
        <v>0</v>
      </c>
      <c r="BL134" s="25" t="s">
        <v>270</v>
      </c>
      <c r="BM134" s="25" t="s">
        <v>2992</v>
      </c>
    </row>
    <row r="135" spans="2:65" s="13" customFormat="1">
      <c r="B135" s="202"/>
      <c r="D135" s="195" t="s">
        <v>272</v>
      </c>
      <c r="F135" s="204" t="s">
        <v>2993</v>
      </c>
      <c r="H135" s="205">
        <v>8.64</v>
      </c>
      <c r="I135" s="206"/>
      <c r="L135" s="202"/>
      <c r="M135" s="207"/>
      <c r="N135" s="208"/>
      <c r="O135" s="208"/>
      <c r="P135" s="208"/>
      <c r="Q135" s="208"/>
      <c r="R135" s="208"/>
      <c r="S135" s="208"/>
      <c r="T135" s="209"/>
      <c r="AT135" s="203" t="s">
        <v>272</v>
      </c>
      <c r="AU135" s="203" t="s">
        <v>85</v>
      </c>
      <c r="AV135" s="13" t="s">
        <v>85</v>
      </c>
      <c r="AW135" s="13" t="s">
        <v>6</v>
      </c>
      <c r="AX135" s="13" t="s">
        <v>24</v>
      </c>
      <c r="AY135" s="203" t="s">
        <v>264</v>
      </c>
    </row>
    <row r="136" spans="2:65" s="11" customFormat="1" ht="29.85" customHeight="1">
      <c r="B136" s="168"/>
      <c r="D136" s="169" t="s">
        <v>76</v>
      </c>
      <c r="E136" s="179" t="s">
        <v>869</v>
      </c>
      <c r="F136" s="179" t="s">
        <v>2994</v>
      </c>
      <c r="I136" s="171"/>
      <c r="J136" s="180">
        <f>BK136</f>
        <v>0</v>
      </c>
      <c r="L136" s="168"/>
      <c r="M136" s="173"/>
      <c r="N136" s="174"/>
      <c r="O136" s="174"/>
      <c r="P136" s="175">
        <f>SUM(P137:P144)</f>
        <v>0</v>
      </c>
      <c r="Q136" s="174"/>
      <c r="R136" s="175">
        <f>SUM(R137:R144)</f>
        <v>0.17799999999999999</v>
      </c>
      <c r="S136" s="174"/>
      <c r="T136" s="176">
        <f>SUM(T137:T144)</f>
        <v>0</v>
      </c>
      <c r="AR136" s="169" t="s">
        <v>24</v>
      </c>
      <c r="AT136" s="177" t="s">
        <v>76</v>
      </c>
      <c r="AU136" s="177" t="s">
        <v>24</v>
      </c>
      <c r="AY136" s="169" t="s">
        <v>264</v>
      </c>
      <c r="BK136" s="178">
        <f>SUM(BK137:BK144)</f>
        <v>0</v>
      </c>
    </row>
    <row r="137" spans="2:65" s="1" customFormat="1" ht="25.5" customHeight="1">
      <c r="B137" s="181"/>
      <c r="C137" s="182" t="s">
        <v>29</v>
      </c>
      <c r="D137" s="182" t="s">
        <v>266</v>
      </c>
      <c r="E137" s="183" t="s">
        <v>2995</v>
      </c>
      <c r="F137" s="184" t="s">
        <v>2996</v>
      </c>
      <c r="G137" s="185" t="s">
        <v>308</v>
      </c>
      <c r="H137" s="186">
        <v>356</v>
      </c>
      <c r="I137" s="187"/>
      <c r="J137" s="188">
        <f>ROUND(I137*H137,2)</f>
        <v>0</v>
      </c>
      <c r="K137" s="184" t="s">
        <v>278</v>
      </c>
      <c r="L137" s="42"/>
      <c r="M137" s="189" t="s">
        <v>5</v>
      </c>
      <c r="N137" s="190" t="s">
        <v>48</v>
      </c>
      <c r="O137" s="43"/>
      <c r="P137" s="191">
        <f>O137*H137</f>
        <v>0</v>
      </c>
      <c r="Q137" s="191">
        <v>5.0000000000000001E-4</v>
      </c>
      <c r="R137" s="191">
        <f>Q137*H137</f>
        <v>0.17799999999999999</v>
      </c>
      <c r="S137" s="191">
        <v>0</v>
      </c>
      <c r="T137" s="192">
        <f>S137*H137</f>
        <v>0</v>
      </c>
      <c r="AR137" s="25" t="s">
        <v>270</v>
      </c>
      <c r="AT137" s="25" t="s">
        <v>266</v>
      </c>
      <c r="AU137" s="25" t="s">
        <v>85</v>
      </c>
      <c r="AY137" s="25" t="s">
        <v>264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5" t="s">
        <v>24</v>
      </c>
      <c r="BK137" s="193">
        <f>ROUND(I137*H137,2)</f>
        <v>0</v>
      </c>
      <c r="BL137" s="25" t="s">
        <v>270</v>
      </c>
      <c r="BM137" s="25" t="s">
        <v>2997</v>
      </c>
    </row>
    <row r="138" spans="2:65" s="12" customFormat="1">
      <c r="B138" s="194"/>
      <c r="D138" s="195" t="s">
        <v>272</v>
      </c>
      <c r="E138" s="196" t="s">
        <v>5</v>
      </c>
      <c r="F138" s="197" t="s">
        <v>2260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2" customFormat="1">
      <c r="B139" s="194"/>
      <c r="D139" s="195" t="s">
        <v>272</v>
      </c>
      <c r="E139" s="196" t="s">
        <v>5</v>
      </c>
      <c r="F139" s="197" t="s">
        <v>2998</v>
      </c>
      <c r="H139" s="196" t="s">
        <v>5</v>
      </c>
      <c r="I139" s="198"/>
      <c r="L139" s="194"/>
      <c r="M139" s="199"/>
      <c r="N139" s="200"/>
      <c r="O139" s="200"/>
      <c r="P139" s="200"/>
      <c r="Q139" s="200"/>
      <c r="R139" s="200"/>
      <c r="S139" s="200"/>
      <c r="T139" s="201"/>
      <c r="AT139" s="196" t="s">
        <v>272</v>
      </c>
      <c r="AU139" s="196" t="s">
        <v>85</v>
      </c>
      <c r="AV139" s="12" t="s">
        <v>24</v>
      </c>
      <c r="AW139" s="12" t="s">
        <v>41</v>
      </c>
      <c r="AX139" s="12" t="s">
        <v>77</v>
      </c>
      <c r="AY139" s="196" t="s">
        <v>264</v>
      </c>
    </row>
    <row r="140" spans="2:65" s="12" customFormat="1">
      <c r="B140" s="194"/>
      <c r="D140" s="195" t="s">
        <v>272</v>
      </c>
      <c r="E140" s="196" t="s">
        <v>5</v>
      </c>
      <c r="F140" s="197" t="s">
        <v>2972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3" customFormat="1">
      <c r="B141" s="202"/>
      <c r="D141" s="195" t="s">
        <v>272</v>
      </c>
      <c r="E141" s="203" t="s">
        <v>5</v>
      </c>
      <c r="F141" s="204" t="s">
        <v>2973</v>
      </c>
      <c r="H141" s="205">
        <v>236</v>
      </c>
      <c r="I141" s="206"/>
      <c r="L141" s="202"/>
      <c r="M141" s="207"/>
      <c r="N141" s="208"/>
      <c r="O141" s="208"/>
      <c r="P141" s="208"/>
      <c r="Q141" s="208"/>
      <c r="R141" s="208"/>
      <c r="S141" s="208"/>
      <c r="T141" s="209"/>
      <c r="AT141" s="203" t="s">
        <v>272</v>
      </c>
      <c r="AU141" s="203" t="s">
        <v>85</v>
      </c>
      <c r="AV141" s="13" t="s">
        <v>85</v>
      </c>
      <c r="AW141" s="13" t="s">
        <v>41</v>
      </c>
      <c r="AX141" s="13" t="s">
        <v>77</v>
      </c>
      <c r="AY141" s="203" t="s">
        <v>264</v>
      </c>
    </row>
    <row r="142" spans="2:65" s="12" customFormat="1">
      <c r="B142" s="194"/>
      <c r="D142" s="195" t="s">
        <v>272</v>
      </c>
      <c r="E142" s="196" t="s">
        <v>5</v>
      </c>
      <c r="F142" s="197" t="s">
        <v>2974</v>
      </c>
      <c r="H142" s="196" t="s">
        <v>5</v>
      </c>
      <c r="I142" s="198"/>
      <c r="L142" s="194"/>
      <c r="M142" s="199"/>
      <c r="N142" s="200"/>
      <c r="O142" s="200"/>
      <c r="P142" s="200"/>
      <c r="Q142" s="200"/>
      <c r="R142" s="200"/>
      <c r="S142" s="200"/>
      <c r="T142" s="201"/>
      <c r="AT142" s="196" t="s">
        <v>272</v>
      </c>
      <c r="AU142" s="196" t="s">
        <v>85</v>
      </c>
      <c r="AV142" s="12" t="s">
        <v>24</v>
      </c>
      <c r="AW142" s="12" t="s">
        <v>41</v>
      </c>
      <c r="AX142" s="12" t="s">
        <v>77</v>
      </c>
      <c r="AY142" s="196" t="s">
        <v>264</v>
      </c>
    </row>
    <row r="143" spans="2:65" s="13" customFormat="1">
      <c r="B143" s="202"/>
      <c r="D143" s="195" t="s">
        <v>272</v>
      </c>
      <c r="E143" s="203" t="s">
        <v>5</v>
      </c>
      <c r="F143" s="204" t="s">
        <v>1264</v>
      </c>
      <c r="H143" s="205">
        <v>120</v>
      </c>
      <c r="I143" s="206"/>
      <c r="L143" s="202"/>
      <c r="M143" s="207"/>
      <c r="N143" s="208"/>
      <c r="O143" s="208"/>
      <c r="P143" s="208"/>
      <c r="Q143" s="208"/>
      <c r="R143" s="208"/>
      <c r="S143" s="208"/>
      <c r="T143" s="209"/>
      <c r="AT143" s="203" t="s">
        <v>272</v>
      </c>
      <c r="AU143" s="203" t="s">
        <v>85</v>
      </c>
      <c r="AV143" s="13" t="s">
        <v>85</v>
      </c>
      <c r="AW143" s="13" t="s">
        <v>41</v>
      </c>
      <c r="AX143" s="13" t="s">
        <v>77</v>
      </c>
      <c r="AY143" s="203" t="s">
        <v>264</v>
      </c>
    </row>
    <row r="144" spans="2:65" s="14" customFormat="1">
      <c r="B144" s="210"/>
      <c r="D144" s="195" t="s">
        <v>272</v>
      </c>
      <c r="E144" s="211" t="s">
        <v>5</v>
      </c>
      <c r="F144" s="212" t="s">
        <v>290</v>
      </c>
      <c r="H144" s="213">
        <v>356</v>
      </c>
      <c r="I144" s="214"/>
      <c r="L144" s="210"/>
      <c r="M144" s="215"/>
      <c r="N144" s="216"/>
      <c r="O144" s="216"/>
      <c r="P144" s="216"/>
      <c r="Q144" s="216"/>
      <c r="R144" s="216"/>
      <c r="S144" s="216"/>
      <c r="T144" s="217"/>
      <c r="AT144" s="211" t="s">
        <v>272</v>
      </c>
      <c r="AU144" s="211" t="s">
        <v>85</v>
      </c>
      <c r="AV144" s="14" t="s">
        <v>270</v>
      </c>
      <c r="AW144" s="14" t="s">
        <v>41</v>
      </c>
      <c r="AX144" s="14" t="s">
        <v>24</v>
      </c>
      <c r="AY144" s="211" t="s">
        <v>264</v>
      </c>
    </row>
    <row r="145" spans="2:65" s="11" customFormat="1" ht="29.85" customHeight="1">
      <c r="B145" s="168"/>
      <c r="D145" s="169" t="s">
        <v>76</v>
      </c>
      <c r="E145" s="179" t="s">
        <v>300</v>
      </c>
      <c r="F145" s="179" t="s">
        <v>2025</v>
      </c>
      <c r="I145" s="171"/>
      <c r="J145" s="180">
        <f>BK145</f>
        <v>0</v>
      </c>
      <c r="L145" s="168"/>
      <c r="M145" s="173"/>
      <c r="N145" s="174"/>
      <c r="O145" s="174"/>
      <c r="P145" s="175">
        <f>SUM(P146:P234)</f>
        <v>0</v>
      </c>
      <c r="Q145" s="174"/>
      <c r="R145" s="175">
        <f>SUM(R146:R234)</f>
        <v>249.197318</v>
      </c>
      <c r="S145" s="174"/>
      <c r="T145" s="176">
        <f>SUM(T146:T234)</f>
        <v>0</v>
      </c>
      <c r="AR145" s="169" t="s">
        <v>24</v>
      </c>
      <c r="AT145" s="177" t="s">
        <v>76</v>
      </c>
      <c r="AU145" s="177" t="s">
        <v>24</v>
      </c>
      <c r="AY145" s="169" t="s">
        <v>264</v>
      </c>
      <c r="BK145" s="178">
        <f>SUM(BK146:BK234)</f>
        <v>0</v>
      </c>
    </row>
    <row r="146" spans="2:65" s="1" customFormat="1" ht="25.5" customHeight="1">
      <c r="B146" s="181"/>
      <c r="C146" s="182" t="s">
        <v>344</v>
      </c>
      <c r="D146" s="182" t="s">
        <v>266</v>
      </c>
      <c r="E146" s="183" t="s">
        <v>2026</v>
      </c>
      <c r="F146" s="184" t="s">
        <v>2027</v>
      </c>
      <c r="G146" s="185" t="s">
        <v>293</v>
      </c>
      <c r="H146" s="186">
        <v>536.6</v>
      </c>
      <c r="I146" s="187"/>
      <c r="J146" s="188">
        <f>ROUND(I146*H146,2)</f>
        <v>0</v>
      </c>
      <c r="K146" s="184" t="s">
        <v>334</v>
      </c>
      <c r="L146" s="42"/>
      <c r="M146" s="189" t="s">
        <v>5</v>
      </c>
      <c r="N146" s="190" t="s">
        <v>48</v>
      </c>
      <c r="O146" s="43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AR146" s="25" t="s">
        <v>270</v>
      </c>
      <c r="AT146" s="25" t="s">
        <v>266</v>
      </c>
      <c r="AU146" s="25" t="s">
        <v>85</v>
      </c>
      <c r="AY146" s="25" t="s">
        <v>264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5" t="s">
        <v>24</v>
      </c>
      <c r="BK146" s="193">
        <f>ROUND(I146*H146,2)</f>
        <v>0</v>
      </c>
      <c r="BL146" s="25" t="s">
        <v>270</v>
      </c>
      <c r="BM146" s="25" t="s">
        <v>2999</v>
      </c>
    </row>
    <row r="147" spans="2:65" s="1" customFormat="1" ht="40.5">
      <c r="B147" s="42"/>
      <c r="D147" s="195" t="s">
        <v>369</v>
      </c>
      <c r="F147" s="228" t="s">
        <v>2029</v>
      </c>
      <c r="I147" s="229"/>
      <c r="L147" s="42"/>
      <c r="M147" s="230"/>
      <c r="N147" s="43"/>
      <c r="O147" s="43"/>
      <c r="P147" s="43"/>
      <c r="Q147" s="43"/>
      <c r="R147" s="43"/>
      <c r="S147" s="43"/>
      <c r="T147" s="71"/>
      <c r="AT147" s="25" t="s">
        <v>369</v>
      </c>
      <c r="AU147" s="25" t="s">
        <v>85</v>
      </c>
    </row>
    <row r="148" spans="2:65" s="12" customFormat="1">
      <c r="B148" s="194"/>
      <c r="D148" s="195" t="s">
        <v>272</v>
      </c>
      <c r="E148" s="196" t="s">
        <v>5</v>
      </c>
      <c r="F148" s="197" t="s">
        <v>3000</v>
      </c>
      <c r="H148" s="196" t="s">
        <v>5</v>
      </c>
      <c r="I148" s="198"/>
      <c r="L148" s="194"/>
      <c r="M148" s="199"/>
      <c r="N148" s="200"/>
      <c r="O148" s="200"/>
      <c r="P148" s="200"/>
      <c r="Q148" s="200"/>
      <c r="R148" s="200"/>
      <c r="S148" s="200"/>
      <c r="T148" s="201"/>
      <c r="AT148" s="196" t="s">
        <v>272</v>
      </c>
      <c r="AU148" s="196" t="s">
        <v>85</v>
      </c>
      <c r="AV148" s="12" t="s">
        <v>24</v>
      </c>
      <c r="AW148" s="12" t="s">
        <v>41</v>
      </c>
      <c r="AX148" s="12" t="s">
        <v>77</v>
      </c>
      <c r="AY148" s="196" t="s">
        <v>264</v>
      </c>
    </row>
    <row r="149" spans="2:65" s="12" customFormat="1">
      <c r="B149" s="194"/>
      <c r="D149" s="195" t="s">
        <v>272</v>
      </c>
      <c r="E149" s="196" t="s">
        <v>5</v>
      </c>
      <c r="F149" s="197" t="s">
        <v>2972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3" customFormat="1">
      <c r="B150" s="202"/>
      <c r="D150" s="195" t="s">
        <v>272</v>
      </c>
      <c r="E150" s="203" t="s">
        <v>5</v>
      </c>
      <c r="F150" s="204" t="s">
        <v>2654</v>
      </c>
      <c r="H150" s="205">
        <v>536.6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24</v>
      </c>
      <c r="AY150" s="203" t="s">
        <v>264</v>
      </c>
    </row>
    <row r="151" spans="2:65" s="1" customFormat="1" ht="25.5" customHeight="1">
      <c r="B151" s="181"/>
      <c r="C151" s="182" t="s">
        <v>349</v>
      </c>
      <c r="D151" s="182" t="s">
        <v>266</v>
      </c>
      <c r="E151" s="183" t="s">
        <v>2032</v>
      </c>
      <c r="F151" s="184" t="s">
        <v>2033</v>
      </c>
      <c r="G151" s="185" t="s">
        <v>293</v>
      </c>
      <c r="H151" s="186">
        <v>536.6</v>
      </c>
      <c r="I151" s="187"/>
      <c r="J151" s="188">
        <f>ROUND(I151*H151,2)</f>
        <v>0</v>
      </c>
      <c r="K151" s="184" t="s">
        <v>278</v>
      </c>
      <c r="L151" s="42"/>
      <c r="M151" s="189" t="s">
        <v>5</v>
      </c>
      <c r="N151" s="190" t="s">
        <v>48</v>
      </c>
      <c r="O151" s="43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AR151" s="25" t="s">
        <v>270</v>
      </c>
      <c r="AT151" s="25" t="s">
        <v>266</v>
      </c>
      <c r="AU151" s="25" t="s">
        <v>85</v>
      </c>
      <c r="AY151" s="25" t="s">
        <v>264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5" t="s">
        <v>24</v>
      </c>
      <c r="BK151" s="193">
        <f>ROUND(I151*H151,2)</f>
        <v>0</v>
      </c>
      <c r="BL151" s="25" t="s">
        <v>270</v>
      </c>
      <c r="BM151" s="25" t="s">
        <v>3001</v>
      </c>
    </row>
    <row r="152" spans="2:65" s="1" customFormat="1" ht="54">
      <c r="B152" s="42"/>
      <c r="D152" s="195" t="s">
        <v>369</v>
      </c>
      <c r="F152" s="228" t="s">
        <v>3002</v>
      </c>
      <c r="I152" s="229"/>
      <c r="L152" s="42"/>
      <c r="M152" s="230"/>
      <c r="N152" s="43"/>
      <c r="O152" s="43"/>
      <c r="P152" s="43"/>
      <c r="Q152" s="43"/>
      <c r="R152" s="43"/>
      <c r="S152" s="43"/>
      <c r="T152" s="71"/>
      <c r="AT152" s="25" t="s">
        <v>369</v>
      </c>
      <c r="AU152" s="25" t="s">
        <v>85</v>
      </c>
    </row>
    <row r="153" spans="2:65" s="12" customFormat="1">
      <c r="B153" s="194"/>
      <c r="D153" s="195" t="s">
        <v>272</v>
      </c>
      <c r="E153" s="196" t="s">
        <v>5</v>
      </c>
      <c r="F153" s="197" t="s">
        <v>3000</v>
      </c>
      <c r="H153" s="196" t="s">
        <v>5</v>
      </c>
      <c r="I153" s="198"/>
      <c r="L153" s="194"/>
      <c r="M153" s="199"/>
      <c r="N153" s="200"/>
      <c r="O153" s="200"/>
      <c r="P153" s="200"/>
      <c r="Q153" s="200"/>
      <c r="R153" s="200"/>
      <c r="S153" s="200"/>
      <c r="T153" s="201"/>
      <c r="AT153" s="196" t="s">
        <v>272</v>
      </c>
      <c r="AU153" s="196" t="s">
        <v>85</v>
      </c>
      <c r="AV153" s="12" t="s">
        <v>24</v>
      </c>
      <c r="AW153" s="12" t="s">
        <v>41</v>
      </c>
      <c r="AX153" s="12" t="s">
        <v>77</v>
      </c>
      <c r="AY153" s="196" t="s">
        <v>264</v>
      </c>
    </row>
    <row r="154" spans="2:65" s="12" customFormat="1">
      <c r="B154" s="194"/>
      <c r="D154" s="195" t="s">
        <v>272</v>
      </c>
      <c r="E154" s="196" t="s">
        <v>5</v>
      </c>
      <c r="F154" s="197" t="s">
        <v>2972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3" customFormat="1">
      <c r="B155" s="202"/>
      <c r="D155" s="195" t="s">
        <v>272</v>
      </c>
      <c r="E155" s="203" t="s">
        <v>5</v>
      </c>
      <c r="F155" s="204" t="s">
        <v>2654</v>
      </c>
      <c r="H155" s="205">
        <v>536.6</v>
      </c>
      <c r="I155" s="206"/>
      <c r="L155" s="202"/>
      <c r="M155" s="207"/>
      <c r="N155" s="208"/>
      <c r="O155" s="208"/>
      <c r="P155" s="208"/>
      <c r="Q155" s="208"/>
      <c r="R155" s="208"/>
      <c r="S155" s="208"/>
      <c r="T155" s="209"/>
      <c r="AT155" s="203" t="s">
        <v>272</v>
      </c>
      <c r="AU155" s="203" t="s">
        <v>85</v>
      </c>
      <c r="AV155" s="13" t="s">
        <v>85</v>
      </c>
      <c r="AW155" s="13" t="s">
        <v>41</v>
      </c>
      <c r="AX155" s="13" t="s">
        <v>24</v>
      </c>
      <c r="AY155" s="203" t="s">
        <v>264</v>
      </c>
    </row>
    <row r="156" spans="2:65" s="1" customFormat="1" ht="25.5" customHeight="1">
      <c r="B156" s="181"/>
      <c r="C156" s="182" t="s">
        <v>354</v>
      </c>
      <c r="D156" s="182" t="s">
        <v>266</v>
      </c>
      <c r="E156" s="183" t="s">
        <v>3003</v>
      </c>
      <c r="F156" s="184" t="s">
        <v>3004</v>
      </c>
      <c r="G156" s="185" t="s">
        <v>293</v>
      </c>
      <c r="H156" s="186">
        <v>114</v>
      </c>
      <c r="I156" s="187"/>
      <c r="J156" s="188">
        <f>ROUND(I156*H156,2)</f>
        <v>0</v>
      </c>
      <c r="K156" s="184" t="s">
        <v>334</v>
      </c>
      <c r="L156" s="42"/>
      <c r="M156" s="189" t="s">
        <v>5</v>
      </c>
      <c r="N156" s="190" t="s">
        <v>48</v>
      </c>
      <c r="O156" s="43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AR156" s="25" t="s">
        <v>270</v>
      </c>
      <c r="AT156" s="25" t="s">
        <v>266</v>
      </c>
      <c r="AU156" s="25" t="s">
        <v>85</v>
      </c>
      <c r="AY156" s="25" t="s">
        <v>264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5" t="s">
        <v>24</v>
      </c>
      <c r="BK156" s="193">
        <f>ROUND(I156*H156,2)</f>
        <v>0</v>
      </c>
      <c r="BL156" s="25" t="s">
        <v>270</v>
      </c>
      <c r="BM156" s="25" t="s">
        <v>3005</v>
      </c>
    </row>
    <row r="157" spans="2:65" s="1" customFormat="1" ht="54">
      <c r="B157" s="42"/>
      <c r="D157" s="195" t="s">
        <v>369</v>
      </c>
      <c r="F157" s="228" t="s">
        <v>2259</v>
      </c>
      <c r="I157" s="229"/>
      <c r="L157" s="42"/>
      <c r="M157" s="230"/>
      <c r="N157" s="43"/>
      <c r="O157" s="43"/>
      <c r="P157" s="43"/>
      <c r="Q157" s="43"/>
      <c r="R157" s="43"/>
      <c r="S157" s="43"/>
      <c r="T157" s="71"/>
      <c r="AT157" s="25" t="s">
        <v>369</v>
      </c>
      <c r="AU157" s="25" t="s">
        <v>85</v>
      </c>
    </row>
    <row r="158" spans="2:65" s="12" customFormat="1">
      <c r="B158" s="194"/>
      <c r="D158" s="195" t="s">
        <v>272</v>
      </c>
      <c r="E158" s="196" t="s">
        <v>5</v>
      </c>
      <c r="F158" s="197" t="s">
        <v>2260</v>
      </c>
      <c r="H158" s="196" t="s">
        <v>5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6" t="s">
        <v>272</v>
      </c>
      <c r="AU158" s="196" t="s">
        <v>85</v>
      </c>
      <c r="AV158" s="12" t="s">
        <v>24</v>
      </c>
      <c r="AW158" s="12" t="s">
        <v>41</v>
      </c>
      <c r="AX158" s="12" t="s">
        <v>77</v>
      </c>
      <c r="AY158" s="196" t="s">
        <v>264</v>
      </c>
    </row>
    <row r="159" spans="2:65" s="12" customFormat="1">
      <c r="B159" s="194"/>
      <c r="D159" s="195" t="s">
        <v>272</v>
      </c>
      <c r="E159" s="196" t="s">
        <v>5</v>
      </c>
      <c r="F159" s="197" t="s">
        <v>2974</v>
      </c>
      <c r="H159" s="196" t="s">
        <v>5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6" t="s">
        <v>272</v>
      </c>
      <c r="AU159" s="196" t="s">
        <v>85</v>
      </c>
      <c r="AV159" s="12" t="s">
        <v>24</v>
      </c>
      <c r="AW159" s="12" t="s">
        <v>41</v>
      </c>
      <c r="AX159" s="12" t="s">
        <v>77</v>
      </c>
      <c r="AY159" s="196" t="s">
        <v>264</v>
      </c>
    </row>
    <row r="160" spans="2:65" s="13" customFormat="1">
      <c r="B160" s="202"/>
      <c r="D160" s="195" t="s">
        <v>272</v>
      </c>
      <c r="E160" s="203" t="s">
        <v>5</v>
      </c>
      <c r="F160" s="204" t="s">
        <v>1227</v>
      </c>
      <c r="H160" s="205">
        <v>114</v>
      </c>
      <c r="I160" s="206"/>
      <c r="L160" s="202"/>
      <c r="M160" s="207"/>
      <c r="N160" s="208"/>
      <c r="O160" s="208"/>
      <c r="P160" s="208"/>
      <c r="Q160" s="208"/>
      <c r="R160" s="208"/>
      <c r="S160" s="208"/>
      <c r="T160" s="209"/>
      <c r="AT160" s="203" t="s">
        <v>272</v>
      </c>
      <c r="AU160" s="203" t="s">
        <v>85</v>
      </c>
      <c r="AV160" s="13" t="s">
        <v>85</v>
      </c>
      <c r="AW160" s="13" t="s">
        <v>41</v>
      </c>
      <c r="AX160" s="13" t="s">
        <v>24</v>
      </c>
      <c r="AY160" s="203" t="s">
        <v>264</v>
      </c>
    </row>
    <row r="161" spans="2:65" s="1" customFormat="1" ht="25.5" customHeight="1">
      <c r="B161" s="181"/>
      <c r="C161" s="182" t="s">
        <v>359</v>
      </c>
      <c r="D161" s="182" t="s">
        <v>266</v>
      </c>
      <c r="E161" s="183" t="s">
        <v>3006</v>
      </c>
      <c r="F161" s="184" t="s">
        <v>3007</v>
      </c>
      <c r="G161" s="185" t="s">
        <v>293</v>
      </c>
      <c r="H161" s="186">
        <v>114</v>
      </c>
      <c r="I161" s="187"/>
      <c r="J161" s="188">
        <f>ROUND(I161*H161,2)</f>
        <v>0</v>
      </c>
      <c r="K161" s="184" t="s">
        <v>278</v>
      </c>
      <c r="L161" s="42"/>
      <c r="M161" s="189" t="s">
        <v>5</v>
      </c>
      <c r="N161" s="190" t="s">
        <v>48</v>
      </c>
      <c r="O161" s="43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AR161" s="25" t="s">
        <v>270</v>
      </c>
      <c r="AT161" s="25" t="s">
        <v>266</v>
      </c>
      <c r="AU161" s="25" t="s">
        <v>85</v>
      </c>
      <c r="AY161" s="25" t="s">
        <v>264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5" t="s">
        <v>24</v>
      </c>
      <c r="BK161" s="193">
        <f>ROUND(I161*H161,2)</f>
        <v>0</v>
      </c>
      <c r="BL161" s="25" t="s">
        <v>270</v>
      </c>
      <c r="BM161" s="25" t="s">
        <v>3008</v>
      </c>
    </row>
    <row r="162" spans="2:65" s="1" customFormat="1" ht="54">
      <c r="B162" s="42"/>
      <c r="D162" s="195" t="s">
        <v>369</v>
      </c>
      <c r="F162" s="228" t="s">
        <v>2265</v>
      </c>
      <c r="I162" s="229"/>
      <c r="L162" s="42"/>
      <c r="M162" s="230"/>
      <c r="N162" s="43"/>
      <c r="O162" s="43"/>
      <c r="P162" s="43"/>
      <c r="Q162" s="43"/>
      <c r="R162" s="43"/>
      <c r="S162" s="43"/>
      <c r="T162" s="71"/>
      <c r="AT162" s="25" t="s">
        <v>369</v>
      </c>
      <c r="AU162" s="25" t="s">
        <v>85</v>
      </c>
    </row>
    <row r="163" spans="2:65" s="12" customFormat="1">
      <c r="B163" s="194"/>
      <c r="D163" s="195" t="s">
        <v>272</v>
      </c>
      <c r="E163" s="196" t="s">
        <v>5</v>
      </c>
      <c r="F163" s="197" t="s">
        <v>2260</v>
      </c>
      <c r="H163" s="196" t="s">
        <v>5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6" t="s">
        <v>272</v>
      </c>
      <c r="AU163" s="196" t="s">
        <v>85</v>
      </c>
      <c r="AV163" s="12" t="s">
        <v>24</v>
      </c>
      <c r="AW163" s="12" t="s">
        <v>41</v>
      </c>
      <c r="AX163" s="12" t="s">
        <v>77</v>
      </c>
      <c r="AY163" s="196" t="s">
        <v>264</v>
      </c>
    </row>
    <row r="164" spans="2:65" s="12" customFormat="1">
      <c r="B164" s="194"/>
      <c r="D164" s="195" t="s">
        <v>272</v>
      </c>
      <c r="E164" s="196" t="s">
        <v>5</v>
      </c>
      <c r="F164" s="197" t="s">
        <v>2974</v>
      </c>
      <c r="H164" s="196" t="s">
        <v>5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6" t="s">
        <v>272</v>
      </c>
      <c r="AU164" s="196" t="s">
        <v>85</v>
      </c>
      <c r="AV164" s="12" t="s">
        <v>24</v>
      </c>
      <c r="AW164" s="12" t="s">
        <v>41</v>
      </c>
      <c r="AX164" s="12" t="s">
        <v>77</v>
      </c>
      <c r="AY164" s="196" t="s">
        <v>264</v>
      </c>
    </row>
    <row r="165" spans="2:65" s="13" customFormat="1">
      <c r="B165" s="202"/>
      <c r="D165" s="195" t="s">
        <v>272</v>
      </c>
      <c r="E165" s="203" t="s">
        <v>5</v>
      </c>
      <c r="F165" s="204" t="s">
        <v>1227</v>
      </c>
      <c r="H165" s="205">
        <v>114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272</v>
      </c>
      <c r="AU165" s="203" t="s">
        <v>85</v>
      </c>
      <c r="AV165" s="13" t="s">
        <v>85</v>
      </c>
      <c r="AW165" s="13" t="s">
        <v>41</v>
      </c>
      <c r="AX165" s="13" t="s">
        <v>24</v>
      </c>
      <c r="AY165" s="203" t="s">
        <v>264</v>
      </c>
    </row>
    <row r="166" spans="2:65" s="1" customFormat="1" ht="25.5" customHeight="1">
      <c r="B166" s="181"/>
      <c r="C166" s="182" t="s">
        <v>11</v>
      </c>
      <c r="D166" s="182" t="s">
        <v>266</v>
      </c>
      <c r="E166" s="183" t="s">
        <v>2256</v>
      </c>
      <c r="F166" s="184" t="s">
        <v>2257</v>
      </c>
      <c r="G166" s="185" t="s">
        <v>293</v>
      </c>
      <c r="H166" s="186">
        <v>236</v>
      </c>
      <c r="I166" s="187"/>
      <c r="J166" s="188">
        <f>ROUND(I166*H166,2)</f>
        <v>0</v>
      </c>
      <c r="K166" s="184" t="s">
        <v>334</v>
      </c>
      <c r="L166" s="42"/>
      <c r="M166" s="189" t="s">
        <v>5</v>
      </c>
      <c r="N166" s="190" t="s">
        <v>48</v>
      </c>
      <c r="O166" s="43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AR166" s="25" t="s">
        <v>270</v>
      </c>
      <c r="AT166" s="25" t="s">
        <v>266</v>
      </c>
      <c r="AU166" s="25" t="s">
        <v>85</v>
      </c>
      <c r="AY166" s="25" t="s">
        <v>264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5" t="s">
        <v>24</v>
      </c>
      <c r="BK166" s="193">
        <f>ROUND(I166*H166,2)</f>
        <v>0</v>
      </c>
      <c r="BL166" s="25" t="s">
        <v>270</v>
      </c>
      <c r="BM166" s="25" t="s">
        <v>3009</v>
      </c>
    </row>
    <row r="167" spans="2:65" s="1" customFormat="1" ht="54">
      <c r="B167" s="42"/>
      <c r="D167" s="195" t="s">
        <v>369</v>
      </c>
      <c r="F167" s="228" t="s">
        <v>2259</v>
      </c>
      <c r="I167" s="229"/>
      <c r="L167" s="42"/>
      <c r="M167" s="230"/>
      <c r="N167" s="43"/>
      <c r="O167" s="43"/>
      <c r="P167" s="43"/>
      <c r="Q167" s="43"/>
      <c r="R167" s="43"/>
      <c r="S167" s="43"/>
      <c r="T167" s="71"/>
      <c r="AT167" s="25" t="s">
        <v>369</v>
      </c>
      <c r="AU167" s="25" t="s">
        <v>85</v>
      </c>
    </row>
    <row r="168" spans="2:65" s="12" customFormat="1">
      <c r="B168" s="194"/>
      <c r="D168" s="195" t="s">
        <v>272</v>
      </c>
      <c r="E168" s="196" t="s">
        <v>5</v>
      </c>
      <c r="F168" s="197" t="s">
        <v>2260</v>
      </c>
      <c r="H168" s="196" t="s">
        <v>5</v>
      </c>
      <c r="I168" s="198"/>
      <c r="L168" s="194"/>
      <c r="M168" s="199"/>
      <c r="N168" s="200"/>
      <c r="O168" s="200"/>
      <c r="P168" s="200"/>
      <c r="Q168" s="200"/>
      <c r="R168" s="200"/>
      <c r="S168" s="200"/>
      <c r="T168" s="201"/>
      <c r="AT168" s="196" t="s">
        <v>272</v>
      </c>
      <c r="AU168" s="196" t="s">
        <v>85</v>
      </c>
      <c r="AV168" s="12" t="s">
        <v>24</v>
      </c>
      <c r="AW168" s="12" t="s">
        <v>41</v>
      </c>
      <c r="AX168" s="12" t="s">
        <v>77</v>
      </c>
      <c r="AY168" s="196" t="s">
        <v>264</v>
      </c>
    </row>
    <row r="169" spans="2:65" s="12" customFormat="1">
      <c r="B169" s="194"/>
      <c r="D169" s="195" t="s">
        <v>272</v>
      </c>
      <c r="E169" s="196" t="s">
        <v>5</v>
      </c>
      <c r="F169" s="197" t="s">
        <v>2972</v>
      </c>
      <c r="H169" s="196" t="s">
        <v>5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6" t="s">
        <v>272</v>
      </c>
      <c r="AU169" s="196" t="s">
        <v>85</v>
      </c>
      <c r="AV169" s="12" t="s">
        <v>24</v>
      </c>
      <c r="AW169" s="12" t="s">
        <v>41</v>
      </c>
      <c r="AX169" s="12" t="s">
        <v>77</v>
      </c>
      <c r="AY169" s="196" t="s">
        <v>264</v>
      </c>
    </row>
    <row r="170" spans="2:65" s="13" customFormat="1">
      <c r="B170" s="202"/>
      <c r="D170" s="195" t="s">
        <v>272</v>
      </c>
      <c r="E170" s="203" t="s">
        <v>5</v>
      </c>
      <c r="F170" s="204" t="s">
        <v>2973</v>
      </c>
      <c r="H170" s="205">
        <v>236</v>
      </c>
      <c r="I170" s="206"/>
      <c r="L170" s="202"/>
      <c r="M170" s="207"/>
      <c r="N170" s="208"/>
      <c r="O170" s="208"/>
      <c r="P170" s="208"/>
      <c r="Q170" s="208"/>
      <c r="R170" s="208"/>
      <c r="S170" s="208"/>
      <c r="T170" s="209"/>
      <c r="AT170" s="203" t="s">
        <v>272</v>
      </c>
      <c r="AU170" s="203" t="s">
        <v>85</v>
      </c>
      <c r="AV170" s="13" t="s">
        <v>85</v>
      </c>
      <c r="AW170" s="13" t="s">
        <v>41</v>
      </c>
      <c r="AX170" s="13" t="s">
        <v>24</v>
      </c>
      <c r="AY170" s="203" t="s">
        <v>264</v>
      </c>
    </row>
    <row r="171" spans="2:65" s="1" customFormat="1" ht="25.5" customHeight="1">
      <c r="B171" s="181"/>
      <c r="C171" s="182" t="s">
        <v>372</v>
      </c>
      <c r="D171" s="182" t="s">
        <v>266</v>
      </c>
      <c r="E171" s="183" t="s">
        <v>2262</v>
      </c>
      <c r="F171" s="184" t="s">
        <v>2263</v>
      </c>
      <c r="G171" s="185" t="s">
        <v>293</v>
      </c>
      <c r="H171" s="186">
        <v>236</v>
      </c>
      <c r="I171" s="187"/>
      <c r="J171" s="188">
        <f>ROUND(I171*H171,2)</f>
        <v>0</v>
      </c>
      <c r="K171" s="184" t="s">
        <v>278</v>
      </c>
      <c r="L171" s="42"/>
      <c r="M171" s="189" t="s">
        <v>5</v>
      </c>
      <c r="N171" s="190" t="s">
        <v>48</v>
      </c>
      <c r="O171" s="43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AR171" s="25" t="s">
        <v>270</v>
      </c>
      <c r="AT171" s="25" t="s">
        <v>266</v>
      </c>
      <c r="AU171" s="25" t="s">
        <v>85</v>
      </c>
      <c r="AY171" s="25" t="s">
        <v>264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5" t="s">
        <v>24</v>
      </c>
      <c r="BK171" s="193">
        <f>ROUND(I171*H171,2)</f>
        <v>0</v>
      </c>
      <c r="BL171" s="25" t="s">
        <v>270</v>
      </c>
      <c r="BM171" s="25" t="s">
        <v>3010</v>
      </c>
    </row>
    <row r="172" spans="2:65" s="1" customFormat="1" ht="54">
      <c r="B172" s="42"/>
      <c r="D172" s="195" t="s">
        <v>369</v>
      </c>
      <c r="F172" s="228" t="s">
        <v>2265</v>
      </c>
      <c r="I172" s="229"/>
      <c r="L172" s="42"/>
      <c r="M172" s="230"/>
      <c r="N172" s="43"/>
      <c r="O172" s="43"/>
      <c r="P172" s="43"/>
      <c r="Q172" s="43"/>
      <c r="R172" s="43"/>
      <c r="S172" s="43"/>
      <c r="T172" s="71"/>
      <c r="AT172" s="25" t="s">
        <v>369</v>
      </c>
      <c r="AU172" s="25" t="s">
        <v>85</v>
      </c>
    </row>
    <row r="173" spans="2:65" s="12" customFormat="1">
      <c r="B173" s="194"/>
      <c r="D173" s="195" t="s">
        <v>272</v>
      </c>
      <c r="E173" s="196" t="s">
        <v>5</v>
      </c>
      <c r="F173" s="197" t="s">
        <v>2260</v>
      </c>
      <c r="H173" s="196" t="s">
        <v>5</v>
      </c>
      <c r="I173" s="198"/>
      <c r="L173" s="194"/>
      <c r="M173" s="199"/>
      <c r="N173" s="200"/>
      <c r="O173" s="200"/>
      <c r="P173" s="200"/>
      <c r="Q173" s="200"/>
      <c r="R173" s="200"/>
      <c r="S173" s="200"/>
      <c r="T173" s="201"/>
      <c r="AT173" s="196" t="s">
        <v>272</v>
      </c>
      <c r="AU173" s="196" t="s">
        <v>85</v>
      </c>
      <c r="AV173" s="12" t="s">
        <v>24</v>
      </c>
      <c r="AW173" s="12" t="s">
        <v>41</v>
      </c>
      <c r="AX173" s="12" t="s">
        <v>77</v>
      </c>
      <c r="AY173" s="196" t="s">
        <v>264</v>
      </c>
    </row>
    <row r="174" spans="2:65" s="12" customFormat="1">
      <c r="B174" s="194"/>
      <c r="D174" s="195" t="s">
        <v>272</v>
      </c>
      <c r="E174" s="196" t="s">
        <v>5</v>
      </c>
      <c r="F174" s="197" t="s">
        <v>2972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3" customFormat="1">
      <c r="B175" s="202"/>
      <c r="D175" s="195" t="s">
        <v>272</v>
      </c>
      <c r="E175" s="203" t="s">
        <v>5</v>
      </c>
      <c r="F175" s="204" t="s">
        <v>2973</v>
      </c>
      <c r="H175" s="205">
        <v>236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272</v>
      </c>
      <c r="AU175" s="203" t="s">
        <v>85</v>
      </c>
      <c r="AV175" s="13" t="s">
        <v>85</v>
      </c>
      <c r="AW175" s="13" t="s">
        <v>41</v>
      </c>
      <c r="AX175" s="13" t="s">
        <v>24</v>
      </c>
      <c r="AY175" s="203" t="s">
        <v>264</v>
      </c>
    </row>
    <row r="176" spans="2:65" s="1" customFormat="1" ht="25.5" customHeight="1">
      <c r="B176" s="181"/>
      <c r="C176" s="182" t="s">
        <v>379</v>
      </c>
      <c r="D176" s="182" t="s">
        <v>266</v>
      </c>
      <c r="E176" s="183" t="s">
        <v>3011</v>
      </c>
      <c r="F176" s="184" t="s">
        <v>3012</v>
      </c>
      <c r="G176" s="185" t="s">
        <v>293</v>
      </c>
      <c r="H176" s="186">
        <v>114</v>
      </c>
      <c r="I176" s="187"/>
      <c r="J176" s="188">
        <f>ROUND(I176*H176,2)</f>
        <v>0</v>
      </c>
      <c r="K176" s="184" t="s">
        <v>278</v>
      </c>
      <c r="L176" s="42"/>
      <c r="M176" s="189" t="s">
        <v>5</v>
      </c>
      <c r="N176" s="190" t="s">
        <v>48</v>
      </c>
      <c r="O176" s="43"/>
      <c r="P176" s="191">
        <f>O176*H176</f>
        <v>0</v>
      </c>
      <c r="Q176" s="191">
        <v>0.12966</v>
      </c>
      <c r="R176" s="191">
        <f>Q176*H176</f>
        <v>14.78124</v>
      </c>
      <c r="S176" s="191">
        <v>0</v>
      </c>
      <c r="T176" s="192">
        <f>S176*H176</f>
        <v>0</v>
      </c>
      <c r="AR176" s="25" t="s">
        <v>270</v>
      </c>
      <c r="AT176" s="25" t="s">
        <v>266</v>
      </c>
      <c r="AU176" s="25" t="s">
        <v>85</v>
      </c>
      <c r="AY176" s="25" t="s">
        <v>264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5" t="s">
        <v>24</v>
      </c>
      <c r="BK176" s="193">
        <f>ROUND(I176*H176,2)</f>
        <v>0</v>
      </c>
      <c r="BL176" s="25" t="s">
        <v>270</v>
      </c>
      <c r="BM176" s="25" t="s">
        <v>3013</v>
      </c>
    </row>
    <row r="177" spans="2:65" s="1" customFormat="1" ht="40.5">
      <c r="B177" s="42"/>
      <c r="D177" s="195" t="s">
        <v>369</v>
      </c>
      <c r="F177" s="228" t="s">
        <v>2269</v>
      </c>
      <c r="I177" s="229"/>
      <c r="L177" s="42"/>
      <c r="M177" s="230"/>
      <c r="N177" s="43"/>
      <c r="O177" s="43"/>
      <c r="P177" s="43"/>
      <c r="Q177" s="43"/>
      <c r="R177" s="43"/>
      <c r="S177" s="43"/>
      <c r="T177" s="71"/>
      <c r="AT177" s="25" t="s">
        <v>369</v>
      </c>
      <c r="AU177" s="25" t="s">
        <v>85</v>
      </c>
    </row>
    <row r="178" spans="2:65" s="12" customFormat="1">
      <c r="B178" s="194"/>
      <c r="D178" s="195" t="s">
        <v>272</v>
      </c>
      <c r="E178" s="196" t="s">
        <v>5</v>
      </c>
      <c r="F178" s="197" t="s">
        <v>2260</v>
      </c>
      <c r="H178" s="196" t="s">
        <v>5</v>
      </c>
      <c r="I178" s="198"/>
      <c r="L178" s="194"/>
      <c r="M178" s="199"/>
      <c r="N178" s="200"/>
      <c r="O178" s="200"/>
      <c r="P178" s="200"/>
      <c r="Q178" s="200"/>
      <c r="R178" s="200"/>
      <c r="S178" s="200"/>
      <c r="T178" s="201"/>
      <c r="AT178" s="196" t="s">
        <v>272</v>
      </c>
      <c r="AU178" s="196" t="s">
        <v>85</v>
      </c>
      <c r="AV178" s="12" t="s">
        <v>24</v>
      </c>
      <c r="AW178" s="12" t="s">
        <v>41</v>
      </c>
      <c r="AX178" s="12" t="s">
        <v>77</v>
      </c>
      <c r="AY178" s="196" t="s">
        <v>264</v>
      </c>
    </row>
    <row r="179" spans="2:65" s="12" customFormat="1">
      <c r="B179" s="194"/>
      <c r="D179" s="195" t="s">
        <v>272</v>
      </c>
      <c r="E179" s="196" t="s">
        <v>5</v>
      </c>
      <c r="F179" s="197" t="s">
        <v>2974</v>
      </c>
      <c r="H179" s="196" t="s">
        <v>5</v>
      </c>
      <c r="I179" s="198"/>
      <c r="L179" s="194"/>
      <c r="M179" s="199"/>
      <c r="N179" s="200"/>
      <c r="O179" s="200"/>
      <c r="P179" s="200"/>
      <c r="Q179" s="200"/>
      <c r="R179" s="200"/>
      <c r="S179" s="200"/>
      <c r="T179" s="201"/>
      <c r="AT179" s="196" t="s">
        <v>272</v>
      </c>
      <c r="AU179" s="196" t="s">
        <v>85</v>
      </c>
      <c r="AV179" s="12" t="s">
        <v>24</v>
      </c>
      <c r="AW179" s="12" t="s">
        <v>41</v>
      </c>
      <c r="AX179" s="12" t="s">
        <v>77</v>
      </c>
      <c r="AY179" s="196" t="s">
        <v>264</v>
      </c>
    </row>
    <row r="180" spans="2:65" s="13" customFormat="1">
      <c r="B180" s="202"/>
      <c r="D180" s="195" t="s">
        <v>272</v>
      </c>
      <c r="E180" s="203" t="s">
        <v>5</v>
      </c>
      <c r="F180" s="204" t="s">
        <v>1227</v>
      </c>
      <c r="H180" s="205">
        <v>114</v>
      </c>
      <c r="I180" s="206"/>
      <c r="L180" s="202"/>
      <c r="M180" s="207"/>
      <c r="N180" s="208"/>
      <c r="O180" s="208"/>
      <c r="P180" s="208"/>
      <c r="Q180" s="208"/>
      <c r="R180" s="208"/>
      <c r="S180" s="208"/>
      <c r="T180" s="209"/>
      <c r="AT180" s="203" t="s">
        <v>272</v>
      </c>
      <c r="AU180" s="203" t="s">
        <v>85</v>
      </c>
      <c r="AV180" s="13" t="s">
        <v>85</v>
      </c>
      <c r="AW180" s="13" t="s">
        <v>41</v>
      </c>
      <c r="AX180" s="13" t="s">
        <v>24</v>
      </c>
      <c r="AY180" s="203" t="s">
        <v>264</v>
      </c>
    </row>
    <row r="181" spans="2:65" s="1" customFormat="1" ht="25.5" customHeight="1">
      <c r="B181" s="181"/>
      <c r="C181" s="182" t="s">
        <v>387</v>
      </c>
      <c r="D181" s="182" t="s">
        <v>266</v>
      </c>
      <c r="E181" s="183" t="s">
        <v>3014</v>
      </c>
      <c r="F181" s="184" t="s">
        <v>3015</v>
      </c>
      <c r="G181" s="185" t="s">
        <v>293</v>
      </c>
      <c r="H181" s="186">
        <v>114</v>
      </c>
      <c r="I181" s="187"/>
      <c r="J181" s="188">
        <f>ROUND(I181*H181,2)</f>
        <v>0</v>
      </c>
      <c r="K181" s="184" t="s">
        <v>278</v>
      </c>
      <c r="L181" s="42"/>
      <c r="M181" s="189" t="s">
        <v>5</v>
      </c>
      <c r="N181" s="190" t="s">
        <v>48</v>
      </c>
      <c r="O181" s="43"/>
      <c r="P181" s="191">
        <f>O181*H181</f>
        <v>0</v>
      </c>
      <c r="Q181" s="191">
        <v>0.20745</v>
      </c>
      <c r="R181" s="191">
        <f>Q181*H181</f>
        <v>23.6493</v>
      </c>
      <c r="S181" s="191">
        <v>0</v>
      </c>
      <c r="T181" s="192">
        <f>S181*H181</f>
        <v>0</v>
      </c>
      <c r="AR181" s="25" t="s">
        <v>270</v>
      </c>
      <c r="AT181" s="25" t="s">
        <v>266</v>
      </c>
      <c r="AU181" s="25" t="s">
        <v>85</v>
      </c>
      <c r="AY181" s="25" t="s">
        <v>264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5" t="s">
        <v>24</v>
      </c>
      <c r="BK181" s="193">
        <f>ROUND(I181*H181,2)</f>
        <v>0</v>
      </c>
      <c r="BL181" s="25" t="s">
        <v>270</v>
      </c>
      <c r="BM181" s="25" t="s">
        <v>3016</v>
      </c>
    </row>
    <row r="182" spans="2:65" s="1" customFormat="1" ht="40.5">
      <c r="B182" s="42"/>
      <c r="D182" s="195" t="s">
        <v>369</v>
      </c>
      <c r="F182" s="228" t="s">
        <v>2273</v>
      </c>
      <c r="I182" s="229"/>
      <c r="L182" s="42"/>
      <c r="M182" s="230"/>
      <c r="N182" s="43"/>
      <c r="O182" s="43"/>
      <c r="P182" s="43"/>
      <c r="Q182" s="43"/>
      <c r="R182" s="43"/>
      <c r="S182" s="43"/>
      <c r="T182" s="71"/>
      <c r="AT182" s="25" t="s">
        <v>369</v>
      </c>
      <c r="AU182" s="25" t="s">
        <v>85</v>
      </c>
    </row>
    <row r="183" spans="2:65" s="12" customFormat="1">
      <c r="B183" s="194"/>
      <c r="D183" s="195" t="s">
        <v>272</v>
      </c>
      <c r="E183" s="196" t="s">
        <v>5</v>
      </c>
      <c r="F183" s="197" t="s">
        <v>2260</v>
      </c>
      <c r="H183" s="196" t="s">
        <v>5</v>
      </c>
      <c r="I183" s="198"/>
      <c r="L183" s="194"/>
      <c r="M183" s="199"/>
      <c r="N183" s="200"/>
      <c r="O183" s="200"/>
      <c r="P183" s="200"/>
      <c r="Q183" s="200"/>
      <c r="R183" s="200"/>
      <c r="S183" s="200"/>
      <c r="T183" s="201"/>
      <c r="AT183" s="196" t="s">
        <v>272</v>
      </c>
      <c r="AU183" s="196" t="s">
        <v>85</v>
      </c>
      <c r="AV183" s="12" t="s">
        <v>24</v>
      </c>
      <c r="AW183" s="12" t="s">
        <v>41</v>
      </c>
      <c r="AX183" s="12" t="s">
        <v>77</v>
      </c>
      <c r="AY183" s="196" t="s">
        <v>264</v>
      </c>
    </row>
    <row r="184" spans="2:65" s="12" customFormat="1">
      <c r="B184" s="194"/>
      <c r="D184" s="195" t="s">
        <v>272</v>
      </c>
      <c r="E184" s="196" t="s">
        <v>5</v>
      </c>
      <c r="F184" s="197" t="s">
        <v>2974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3" customFormat="1">
      <c r="B185" s="202"/>
      <c r="D185" s="195" t="s">
        <v>272</v>
      </c>
      <c r="E185" s="203" t="s">
        <v>5</v>
      </c>
      <c r="F185" s="204" t="s">
        <v>1227</v>
      </c>
      <c r="H185" s="205">
        <v>114</v>
      </c>
      <c r="I185" s="206"/>
      <c r="L185" s="202"/>
      <c r="M185" s="207"/>
      <c r="N185" s="208"/>
      <c r="O185" s="208"/>
      <c r="P185" s="208"/>
      <c r="Q185" s="208"/>
      <c r="R185" s="208"/>
      <c r="S185" s="208"/>
      <c r="T185" s="209"/>
      <c r="AT185" s="203" t="s">
        <v>272</v>
      </c>
      <c r="AU185" s="203" t="s">
        <v>85</v>
      </c>
      <c r="AV185" s="13" t="s">
        <v>85</v>
      </c>
      <c r="AW185" s="13" t="s">
        <v>41</v>
      </c>
      <c r="AX185" s="13" t="s">
        <v>24</v>
      </c>
      <c r="AY185" s="203" t="s">
        <v>264</v>
      </c>
    </row>
    <row r="186" spans="2:65" s="1" customFormat="1" ht="25.5" customHeight="1">
      <c r="B186" s="181"/>
      <c r="C186" s="182" t="s">
        <v>393</v>
      </c>
      <c r="D186" s="182" t="s">
        <v>266</v>
      </c>
      <c r="E186" s="183" t="s">
        <v>2266</v>
      </c>
      <c r="F186" s="184" t="s">
        <v>2267</v>
      </c>
      <c r="G186" s="185" t="s">
        <v>293</v>
      </c>
      <c r="H186" s="186">
        <v>236</v>
      </c>
      <c r="I186" s="187"/>
      <c r="J186" s="188">
        <f>ROUND(I186*H186,2)</f>
        <v>0</v>
      </c>
      <c r="K186" s="184" t="s">
        <v>278</v>
      </c>
      <c r="L186" s="42"/>
      <c r="M186" s="189" t="s">
        <v>5</v>
      </c>
      <c r="N186" s="190" t="s">
        <v>48</v>
      </c>
      <c r="O186" s="43"/>
      <c r="P186" s="191">
        <f>O186*H186</f>
        <v>0</v>
      </c>
      <c r="Q186" s="191">
        <v>0.12966</v>
      </c>
      <c r="R186" s="191">
        <f>Q186*H186</f>
        <v>30.59976</v>
      </c>
      <c r="S186" s="191">
        <v>0</v>
      </c>
      <c r="T186" s="192">
        <f>S186*H186</f>
        <v>0</v>
      </c>
      <c r="AR186" s="25" t="s">
        <v>270</v>
      </c>
      <c r="AT186" s="25" t="s">
        <v>266</v>
      </c>
      <c r="AU186" s="25" t="s">
        <v>85</v>
      </c>
      <c r="AY186" s="25" t="s">
        <v>264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5" t="s">
        <v>24</v>
      </c>
      <c r="BK186" s="193">
        <f>ROUND(I186*H186,2)</f>
        <v>0</v>
      </c>
      <c r="BL186" s="25" t="s">
        <v>270</v>
      </c>
      <c r="BM186" s="25" t="s">
        <v>3017</v>
      </c>
    </row>
    <row r="187" spans="2:65" s="1" customFormat="1" ht="40.5">
      <c r="B187" s="42"/>
      <c r="D187" s="195" t="s">
        <v>369</v>
      </c>
      <c r="F187" s="228" t="s">
        <v>2269</v>
      </c>
      <c r="I187" s="229"/>
      <c r="L187" s="42"/>
      <c r="M187" s="230"/>
      <c r="N187" s="43"/>
      <c r="O187" s="43"/>
      <c r="P187" s="43"/>
      <c r="Q187" s="43"/>
      <c r="R187" s="43"/>
      <c r="S187" s="43"/>
      <c r="T187" s="71"/>
      <c r="AT187" s="25" t="s">
        <v>369</v>
      </c>
      <c r="AU187" s="25" t="s">
        <v>85</v>
      </c>
    </row>
    <row r="188" spans="2:65" s="12" customFormat="1">
      <c r="B188" s="194"/>
      <c r="D188" s="195" t="s">
        <v>272</v>
      </c>
      <c r="E188" s="196" t="s">
        <v>5</v>
      </c>
      <c r="F188" s="197" t="s">
        <v>2260</v>
      </c>
      <c r="H188" s="196" t="s">
        <v>5</v>
      </c>
      <c r="I188" s="198"/>
      <c r="L188" s="194"/>
      <c r="M188" s="199"/>
      <c r="N188" s="200"/>
      <c r="O188" s="200"/>
      <c r="P188" s="200"/>
      <c r="Q188" s="200"/>
      <c r="R188" s="200"/>
      <c r="S188" s="200"/>
      <c r="T188" s="201"/>
      <c r="AT188" s="196" t="s">
        <v>272</v>
      </c>
      <c r="AU188" s="196" t="s">
        <v>85</v>
      </c>
      <c r="AV188" s="12" t="s">
        <v>24</v>
      </c>
      <c r="AW188" s="12" t="s">
        <v>41</v>
      </c>
      <c r="AX188" s="12" t="s">
        <v>77</v>
      </c>
      <c r="AY188" s="196" t="s">
        <v>264</v>
      </c>
    </row>
    <row r="189" spans="2:65" s="12" customFormat="1">
      <c r="B189" s="194"/>
      <c r="D189" s="195" t="s">
        <v>272</v>
      </c>
      <c r="E189" s="196" t="s">
        <v>5</v>
      </c>
      <c r="F189" s="197" t="s">
        <v>2972</v>
      </c>
      <c r="H189" s="196" t="s">
        <v>5</v>
      </c>
      <c r="I189" s="198"/>
      <c r="L189" s="194"/>
      <c r="M189" s="199"/>
      <c r="N189" s="200"/>
      <c r="O189" s="200"/>
      <c r="P189" s="200"/>
      <c r="Q189" s="200"/>
      <c r="R189" s="200"/>
      <c r="S189" s="200"/>
      <c r="T189" s="201"/>
      <c r="AT189" s="196" t="s">
        <v>272</v>
      </c>
      <c r="AU189" s="196" t="s">
        <v>85</v>
      </c>
      <c r="AV189" s="12" t="s">
        <v>24</v>
      </c>
      <c r="AW189" s="12" t="s">
        <v>41</v>
      </c>
      <c r="AX189" s="12" t="s">
        <v>77</v>
      </c>
      <c r="AY189" s="196" t="s">
        <v>264</v>
      </c>
    </row>
    <row r="190" spans="2:65" s="13" customFormat="1">
      <c r="B190" s="202"/>
      <c r="D190" s="195" t="s">
        <v>272</v>
      </c>
      <c r="E190" s="203" t="s">
        <v>5</v>
      </c>
      <c r="F190" s="204" t="s">
        <v>2973</v>
      </c>
      <c r="H190" s="205">
        <v>236</v>
      </c>
      <c r="I190" s="206"/>
      <c r="L190" s="202"/>
      <c r="M190" s="207"/>
      <c r="N190" s="208"/>
      <c r="O190" s="208"/>
      <c r="P190" s="208"/>
      <c r="Q190" s="208"/>
      <c r="R190" s="208"/>
      <c r="S190" s="208"/>
      <c r="T190" s="209"/>
      <c r="AT190" s="203" t="s">
        <v>272</v>
      </c>
      <c r="AU190" s="203" t="s">
        <v>85</v>
      </c>
      <c r="AV190" s="13" t="s">
        <v>85</v>
      </c>
      <c r="AW190" s="13" t="s">
        <v>41</v>
      </c>
      <c r="AX190" s="13" t="s">
        <v>24</v>
      </c>
      <c r="AY190" s="203" t="s">
        <v>264</v>
      </c>
    </row>
    <row r="191" spans="2:65" s="1" customFormat="1" ht="25.5" customHeight="1">
      <c r="B191" s="181"/>
      <c r="C191" s="182" t="s">
        <v>400</v>
      </c>
      <c r="D191" s="182" t="s">
        <v>266</v>
      </c>
      <c r="E191" s="183" t="s">
        <v>2270</v>
      </c>
      <c r="F191" s="184" t="s">
        <v>2271</v>
      </c>
      <c r="G191" s="185" t="s">
        <v>293</v>
      </c>
      <c r="H191" s="186">
        <v>236</v>
      </c>
      <c r="I191" s="187"/>
      <c r="J191" s="188">
        <f>ROUND(I191*H191,2)</f>
        <v>0</v>
      </c>
      <c r="K191" s="184" t="s">
        <v>278</v>
      </c>
      <c r="L191" s="42"/>
      <c r="M191" s="189" t="s">
        <v>5</v>
      </c>
      <c r="N191" s="190" t="s">
        <v>48</v>
      </c>
      <c r="O191" s="43"/>
      <c r="P191" s="191">
        <f>O191*H191</f>
        <v>0</v>
      </c>
      <c r="Q191" s="191">
        <v>0.20745</v>
      </c>
      <c r="R191" s="191">
        <f>Q191*H191</f>
        <v>48.958199999999998</v>
      </c>
      <c r="S191" s="191">
        <v>0</v>
      </c>
      <c r="T191" s="192">
        <f>S191*H191</f>
        <v>0</v>
      </c>
      <c r="AR191" s="25" t="s">
        <v>270</v>
      </c>
      <c r="AT191" s="25" t="s">
        <v>266</v>
      </c>
      <c r="AU191" s="25" t="s">
        <v>85</v>
      </c>
      <c r="AY191" s="25" t="s">
        <v>264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5" t="s">
        <v>24</v>
      </c>
      <c r="BK191" s="193">
        <f>ROUND(I191*H191,2)</f>
        <v>0</v>
      </c>
      <c r="BL191" s="25" t="s">
        <v>270</v>
      </c>
      <c r="BM191" s="25" t="s">
        <v>3018</v>
      </c>
    </row>
    <row r="192" spans="2:65" s="1" customFormat="1" ht="40.5">
      <c r="B192" s="42"/>
      <c r="D192" s="195" t="s">
        <v>369</v>
      </c>
      <c r="F192" s="228" t="s">
        <v>2273</v>
      </c>
      <c r="I192" s="229"/>
      <c r="L192" s="42"/>
      <c r="M192" s="230"/>
      <c r="N192" s="43"/>
      <c r="O192" s="43"/>
      <c r="P192" s="43"/>
      <c r="Q192" s="43"/>
      <c r="R192" s="43"/>
      <c r="S192" s="43"/>
      <c r="T192" s="71"/>
      <c r="AT192" s="25" t="s">
        <v>369</v>
      </c>
      <c r="AU192" s="25" t="s">
        <v>85</v>
      </c>
    </row>
    <row r="193" spans="2:65" s="12" customFormat="1">
      <c r="B193" s="194"/>
      <c r="D193" s="195" t="s">
        <v>272</v>
      </c>
      <c r="E193" s="196" t="s">
        <v>5</v>
      </c>
      <c r="F193" s="197" t="s">
        <v>2260</v>
      </c>
      <c r="H193" s="196" t="s">
        <v>5</v>
      </c>
      <c r="I193" s="198"/>
      <c r="L193" s="194"/>
      <c r="M193" s="199"/>
      <c r="N193" s="200"/>
      <c r="O193" s="200"/>
      <c r="P193" s="200"/>
      <c r="Q193" s="200"/>
      <c r="R193" s="200"/>
      <c r="S193" s="200"/>
      <c r="T193" s="201"/>
      <c r="AT193" s="196" t="s">
        <v>272</v>
      </c>
      <c r="AU193" s="196" t="s">
        <v>85</v>
      </c>
      <c r="AV193" s="12" t="s">
        <v>24</v>
      </c>
      <c r="AW193" s="12" t="s">
        <v>41</v>
      </c>
      <c r="AX193" s="12" t="s">
        <v>77</v>
      </c>
      <c r="AY193" s="196" t="s">
        <v>264</v>
      </c>
    </row>
    <row r="194" spans="2:65" s="12" customFormat="1">
      <c r="B194" s="194"/>
      <c r="D194" s="195" t="s">
        <v>272</v>
      </c>
      <c r="E194" s="196" t="s">
        <v>5</v>
      </c>
      <c r="F194" s="197" t="s">
        <v>2972</v>
      </c>
      <c r="H194" s="196" t="s">
        <v>5</v>
      </c>
      <c r="I194" s="198"/>
      <c r="L194" s="194"/>
      <c r="M194" s="199"/>
      <c r="N194" s="200"/>
      <c r="O194" s="200"/>
      <c r="P194" s="200"/>
      <c r="Q194" s="200"/>
      <c r="R194" s="200"/>
      <c r="S194" s="200"/>
      <c r="T194" s="201"/>
      <c r="AT194" s="196" t="s">
        <v>272</v>
      </c>
      <c r="AU194" s="196" t="s">
        <v>85</v>
      </c>
      <c r="AV194" s="12" t="s">
        <v>24</v>
      </c>
      <c r="AW194" s="12" t="s">
        <v>41</v>
      </c>
      <c r="AX194" s="12" t="s">
        <v>77</v>
      </c>
      <c r="AY194" s="196" t="s">
        <v>264</v>
      </c>
    </row>
    <row r="195" spans="2:65" s="13" customFormat="1">
      <c r="B195" s="202"/>
      <c r="D195" s="195" t="s">
        <v>272</v>
      </c>
      <c r="E195" s="203" t="s">
        <v>5</v>
      </c>
      <c r="F195" s="204" t="s">
        <v>2973</v>
      </c>
      <c r="H195" s="205">
        <v>236</v>
      </c>
      <c r="I195" s="206"/>
      <c r="L195" s="202"/>
      <c r="M195" s="207"/>
      <c r="N195" s="208"/>
      <c r="O195" s="208"/>
      <c r="P195" s="208"/>
      <c r="Q195" s="208"/>
      <c r="R195" s="208"/>
      <c r="S195" s="208"/>
      <c r="T195" s="209"/>
      <c r="AT195" s="203" t="s">
        <v>272</v>
      </c>
      <c r="AU195" s="203" t="s">
        <v>85</v>
      </c>
      <c r="AV195" s="13" t="s">
        <v>85</v>
      </c>
      <c r="AW195" s="13" t="s">
        <v>41</v>
      </c>
      <c r="AX195" s="13" t="s">
        <v>24</v>
      </c>
      <c r="AY195" s="203" t="s">
        <v>264</v>
      </c>
    </row>
    <row r="196" spans="2:65" s="1" customFormat="1" ht="16.5" customHeight="1">
      <c r="B196" s="181"/>
      <c r="C196" s="182" t="s">
        <v>10</v>
      </c>
      <c r="D196" s="182" t="s">
        <v>266</v>
      </c>
      <c r="E196" s="183" t="s">
        <v>2274</v>
      </c>
      <c r="F196" s="184" t="s">
        <v>2275</v>
      </c>
      <c r="G196" s="185" t="s">
        <v>293</v>
      </c>
      <c r="H196" s="186">
        <v>350</v>
      </c>
      <c r="I196" s="187"/>
      <c r="J196" s="188">
        <f>ROUND(I196*H196,2)</f>
        <v>0</v>
      </c>
      <c r="K196" s="184" t="s">
        <v>278</v>
      </c>
      <c r="L196" s="42"/>
      <c r="M196" s="189" t="s">
        <v>5</v>
      </c>
      <c r="N196" s="190" t="s">
        <v>48</v>
      </c>
      <c r="O196" s="43"/>
      <c r="P196" s="191">
        <f>O196*H196</f>
        <v>0</v>
      </c>
      <c r="Q196" s="191">
        <v>3.4000000000000002E-4</v>
      </c>
      <c r="R196" s="191">
        <f>Q196*H196</f>
        <v>0.11900000000000001</v>
      </c>
      <c r="S196" s="191">
        <v>0</v>
      </c>
      <c r="T196" s="192">
        <f>S196*H196</f>
        <v>0</v>
      </c>
      <c r="AR196" s="25" t="s">
        <v>270</v>
      </c>
      <c r="AT196" s="25" t="s">
        <v>266</v>
      </c>
      <c r="AU196" s="25" t="s">
        <v>85</v>
      </c>
      <c r="AY196" s="25" t="s">
        <v>264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5" t="s">
        <v>24</v>
      </c>
      <c r="BK196" s="193">
        <f>ROUND(I196*H196,2)</f>
        <v>0</v>
      </c>
      <c r="BL196" s="25" t="s">
        <v>270</v>
      </c>
      <c r="BM196" s="25" t="s">
        <v>3019</v>
      </c>
    </row>
    <row r="197" spans="2:65" s="1" customFormat="1" ht="27">
      <c r="B197" s="42"/>
      <c r="D197" s="195" t="s">
        <v>369</v>
      </c>
      <c r="F197" s="228" t="s">
        <v>2277</v>
      </c>
      <c r="I197" s="229"/>
      <c r="L197" s="42"/>
      <c r="M197" s="230"/>
      <c r="N197" s="43"/>
      <c r="O197" s="43"/>
      <c r="P197" s="43"/>
      <c r="Q197" s="43"/>
      <c r="R197" s="43"/>
      <c r="S197" s="43"/>
      <c r="T197" s="71"/>
      <c r="AT197" s="25" t="s">
        <v>369</v>
      </c>
      <c r="AU197" s="25" t="s">
        <v>85</v>
      </c>
    </row>
    <row r="198" spans="2:65" s="12" customFormat="1">
      <c r="B198" s="194"/>
      <c r="D198" s="195" t="s">
        <v>272</v>
      </c>
      <c r="E198" s="196" t="s">
        <v>5</v>
      </c>
      <c r="F198" s="197" t="s">
        <v>2260</v>
      </c>
      <c r="H198" s="196" t="s">
        <v>5</v>
      </c>
      <c r="I198" s="198"/>
      <c r="L198" s="194"/>
      <c r="M198" s="199"/>
      <c r="N198" s="200"/>
      <c r="O198" s="200"/>
      <c r="P198" s="200"/>
      <c r="Q198" s="200"/>
      <c r="R198" s="200"/>
      <c r="S198" s="200"/>
      <c r="T198" s="201"/>
      <c r="AT198" s="196" t="s">
        <v>272</v>
      </c>
      <c r="AU198" s="196" t="s">
        <v>85</v>
      </c>
      <c r="AV198" s="12" t="s">
        <v>24</v>
      </c>
      <c r="AW198" s="12" t="s">
        <v>41</v>
      </c>
      <c r="AX198" s="12" t="s">
        <v>77</v>
      </c>
      <c r="AY198" s="196" t="s">
        <v>264</v>
      </c>
    </row>
    <row r="199" spans="2:65" s="12" customFormat="1">
      <c r="B199" s="194"/>
      <c r="D199" s="195" t="s">
        <v>272</v>
      </c>
      <c r="E199" s="196" t="s">
        <v>5</v>
      </c>
      <c r="F199" s="197" t="s">
        <v>2972</v>
      </c>
      <c r="H199" s="196" t="s">
        <v>5</v>
      </c>
      <c r="I199" s="198"/>
      <c r="L199" s="194"/>
      <c r="M199" s="199"/>
      <c r="N199" s="200"/>
      <c r="O199" s="200"/>
      <c r="P199" s="200"/>
      <c r="Q199" s="200"/>
      <c r="R199" s="200"/>
      <c r="S199" s="200"/>
      <c r="T199" s="201"/>
      <c r="AT199" s="196" t="s">
        <v>272</v>
      </c>
      <c r="AU199" s="196" t="s">
        <v>85</v>
      </c>
      <c r="AV199" s="12" t="s">
        <v>24</v>
      </c>
      <c r="AW199" s="12" t="s">
        <v>41</v>
      </c>
      <c r="AX199" s="12" t="s">
        <v>77</v>
      </c>
      <c r="AY199" s="196" t="s">
        <v>264</v>
      </c>
    </row>
    <row r="200" spans="2:65" s="13" customFormat="1">
      <c r="B200" s="202"/>
      <c r="D200" s="195" t="s">
        <v>272</v>
      </c>
      <c r="E200" s="203" t="s">
        <v>5</v>
      </c>
      <c r="F200" s="204" t="s">
        <v>2973</v>
      </c>
      <c r="H200" s="205">
        <v>236</v>
      </c>
      <c r="I200" s="206"/>
      <c r="L200" s="202"/>
      <c r="M200" s="207"/>
      <c r="N200" s="208"/>
      <c r="O200" s="208"/>
      <c r="P200" s="208"/>
      <c r="Q200" s="208"/>
      <c r="R200" s="208"/>
      <c r="S200" s="208"/>
      <c r="T200" s="209"/>
      <c r="AT200" s="203" t="s">
        <v>272</v>
      </c>
      <c r="AU200" s="203" t="s">
        <v>85</v>
      </c>
      <c r="AV200" s="13" t="s">
        <v>85</v>
      </c>
      <c r="AW200" s="13" t="s">
        <v>41</v>
      </c>
      <c r="AX200" s="13" t="s">
        <v>77</v>
      </c>
      <c r="AY200" s="203" t="s">
        <v>264</v>
      </c>
    </row>
    <row r="201" spans="2:65" s="12" customFormat="1">
      <c r="B201" s="194"/>
      <c r="D201" s="195" t="s">
        <v>272</v>
      </c>
      <c r="E201" s="196" t="s">
        <v>5</v>
      </c>
      <c r="F201" s="197" t="s">
        <v>2974</v>
      </c>
      <c r="H201" s="196" t="s">
        <v>5</v>
      </c>
      <c r="I201" s="198"/>
      <c r="L201" s="194"/>
      <c r="M201" s="199"/>
      <c r="N201" s="200"/>
      <c r="O201" s="200"/>
      <c r="P201" s="200"/>
      <c r="Q201" s="200"/>
      <c r="R201" s="200"/>
      <c r="S201" s="200"/>
      <c r="T201" s="201"/>
      <c r="AT201" s="196" t="s">
        <v>272</v>
      </c>
      <c r="AU201" s="196" t="s">
        <v>85</v>
      </c>
      <c r="AV201" s="12" t="s">
        <v>24</v>
      </c>
      <c r="AW201" s="12" t="s">
        <v>41</v>
      </c>
      <c r="AX201" s="12" t="s">
        <v>77</v>
      </c>
      <c r="AY201" s="196" t="s">
        <v>264</v>
      </c>
    </row>
    <row r="202" spans="2:65" s="13" customFormat="1">
      <c r="B202" s="202"/>
      <c r="D202" s="195" t="s">
        <v>272</v>
      </c>
      <c r="E202" s="203" t="s">
        <v>5</v>
      </c>
      <c r="F202" s="204" t="s">
        <v>1227</v>
      </c>
      <c r="H202" s="205">
        <v>114</v>
      </c>
      <c r="I202" s="206"/>
      <c r="L202" s="202"/>
      <c r="M202" s="207"/>
      <c r="N202" s="208"/>
      <c r="O202" s="208"/>
      <c r="P202" s="208"/>
      <c r="Q202" s="208"/>
      <c r="R202" s="208"/>
      <c r="S202" s="208"/>
      <c r="T202" s="209"/>
      <c r="AT202" s="203" t="s">
        <v>272</v>
      </c>
      <c r="AU202" s="203" t="s">
        <v>85</v>
      </c>
      <c r="AV202" s="13" t="s">
        <v>85</v>
      </c>
      <c r="AW202" s="13" t="s">
        <v>41</v>
      </c>
      <c r="AX202" s="13" t="s">
        <v>77</v>
      </c>
      <c r="AY202" s="203" t="s">
        <v>264</v>
      </c>
    </row>
    <row r="203" spans="2:65" s="14" customFormat="1">
      <c r="B203" s="210"/>
      <c r="D203" s="195" t="s">
        <v>272</v>
      </c>
      <c r="E203" s="211" t="s">
        <v>5</v>
      </c>
      <c r="F203" s="212" t="s">
        <v>290</v>
      </c>
      <c r="H203" s="213">
        <v>350</v>
      </c>
      <c r="I203" s="214"/>
      <c r="L203" s="210"/>
      <c r="M203" s="215"/>
      <c r="N203" s="216"/>
      <c r="O203" s="216"/>
      <c r="P203" s="216"/>
      <c r="Q203" s="216"/>
      <c r="R203" s="216"/>
      <c r="S203" s="216"/>
      <c r="T203" s="217"/>
      <c r="AT203" s="211" t="s">
        <v>272</v>
      </c>
      <c r="AU203" s="211" t="s">
        <v>85</v>
      </c>
      <c r="AV203" s="14" t="s">
        <v>270</v>
      </c>
      <c r="AW203" s="14" t="s">
        <v>41</v>
      </c>
      <c r="AX203" s="14" t="s">
        <v>24</v>
      </c>
      <c r="AY203" s="211" t="s">
        <v>264</v>
      </c>
    </row>
    <row r="204" spans="2:65" s="1" customFormat="1" ht="25.5" customHeight="1">
      <c r="B204" s="181"/>
      <c r="C204" s="182" t="s">
        <v>410</v>
      </c>
      <c r="D204" s="182" t="s">
        <v>266</v>
      </c>
      <c r="E204" s="183" t="s">
        <v>2278</v>
      </c>
      <c r="F204" s="184" t="s">
        <v>2279</v>
      </c>
      <c r="G204" s="185" t="s">
        <v>293</v>
      </c>
      <c r="H204" s="186">
        <v>350</v>
      </c>
      <c r="I204" s="187"/>
      <c r="J204" s="188">
        <f>ROUND(I204*H204,2)</f>
        <v>0</v>
      </c>
      <c r="K204" s="184" t="s">
        <v>278</v>
      </c>
      <c r="L204" s="42"/>
      <c r="M204" s="189" t="s">
        <v>5</v>
      </c>
      <c r="N204" s="190" t="s">
        <v>48</v>
      </c>
      <c r="O204" s="43"/>
      <c r="P204" s="191">
        <f>O204*H204</f>
        <v>0</v>
      </c>
      <c r="Q204" s="191">
        <v>7.1000000000000002E-4</v>
      </c>
      <c r="R204" s="191">
        <f>Q204*H204</f>
        <v>0.2485</v>
      </c>
      <c r="S204" s="191">
        <v>0</v>
      </c>
      <c r="T204" s="192">
        <f>S204*H204</f>
        <v>0</v>
      </c>
      <c r="AR204" s="25" t="s">
        <v>270</v>
      </c>
      <c r="AT204" s="25" t="s">
        <v>266</v>
      </c>
      <c r="AU204" s="25" t="s">
        <v>85</v>
      </c>
      <c r="AY204" s="25" t="s">
        <v>264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5" t="s">
        <v>24</v>
      </c>
      <c r="BK204" s="193">
        <f>ROUND(I204*H204,2)</f>
        <v>0</v>
      </c>
      <c r="BL204" s="25" t="s">
        <v>270</v>
      </c>
      <c r="BM204" s="25" t="s">
        <v>3020</v>
      </c>
    </row>
    <row r="205" spans="2:65" s="1" customFormat="1" ht="27">
      <c r="B205" s="42"/>
      <c r="D205" s="195" t="s">
        <v>369</v>
      </c>
      <c r="F205" s="228" t="s">
        <v>2277</v>
      </c>
      <c r="I205" s="229"/>
      <c r="L205" s="42"/>
      <c r="M205" s="230"/>
      <c r="N205" s="43"/>
      <c r="O205" s="43"/>
      <c r="P205" s="43"/>
      <c r="Q205" s="43"/>
      <c r="R205" s="43"/>
      <c r="S205" s="43"/>
      <c r="T205" s="71"/>
      <c r="AT205" s="25" t="s">
        <v>369</v>
      </c>
      <c r="AU205" s="25" t="s">
        <v>85</v>
      </c>
    </row>
    <row r="206" spans="2:65" s="12" customFormat="1">
      <c r="B206" s="194"/>
      <c r="D206" s="195" t="s">
        <v>272</v>
      </c>
      <c r="E206" s="196" t="s">
        <v>5</v>
      </c>
      <c r="F206" s="197" t="s">
        <v>2260</v>
      </c>
      <c r="H206" s="196" t="s">
        <v>5</v>
      </c>
      <c r="I206" s="198"/>
      <c r="L206" s="194"/>
      <c r="M206" s="199"/>
      <c r="N206" s="200"/>
      <c r="O206" s="200"/>
      <c r="P206" s="200"/>
      <c r="Q206" s="200"/>
      <c r="R206" s="200"/>
      <c r="S206" s="200"/>
      <c r="T206" s="201"/>
      <c r="AT206" s="196" t="s">
        <v>272</v>
      </c>
      <c r="AU206" s="196" t="s">
        <v>85</v>
      </c>
      <c r="AV206" s="12" t="s">
        <v>24</v>
      </c>
      <c r="AW206" s="12" t="s">
        <v>41</v>
      </c>
      <c r="AX206" s="12" t="s">
        <v>77</v>
      </c>
      <c r="AY206" s="196" t="s">
        <v>264</v>
      </c>
    </row>
    <row r="207" spans="2:65" s="12" customFormat="1">
      <c r="B207" s="194"/>
      <c r="D207" s="195" t="s">
        <v>272</v>
      </c>
      <c r="E207" s="196" t="s">
        <v>5</v>
      </c>
      <c r="F207" s="197" t="s">
        <v>2972</v>
      </c>
      <c r="H207" s="196" t="s">
        <v>5</v>
      </c>
      <c r="I207" s="198"/>
      <c r="L207" s="194"/>
      <c r="M207" s="199"/>
      <c r="N207" s="200"/>
      <c r="O207" s="200"/>
      <c r="P207" s="200"/>
      <c r="Q207" s="200"/>
      <c r="R207" s="200"/>
      <c r="S207" s="200"/>
      <c r="T207" s="201"/>
      <c r="AT207" s="196" t="s">
        <v>272</v>
      </c>
      <c r="AU207" s="196" t="s">
        <v>85</v>
      </c>
      <c r="AV207" s="12" t="s">
        <v>24</v>
      </c>
      <c r="AW207" s="12" t="s">
        <v>41</v>
      </c>
      <c r="AX207" s="12" t="s">
        <v>77</v>
      </c>
      <c r="AY207" s="196" t="s">
        <v>264</v>
      </c>
    </row>
    <row r="208" spans="2:65" s="13" customFormat="1">
      <c r="B208" s="202"/>
      <c r="D208" s="195" t="s">
        <v>272</v>
      </c>
      <c r="E208" s="203" t="s">
        <v>5</v>
      </c>
      <c r="F208" s="204" t="s">
        <v>2973</v>
      </c>
      <c r="H208" s="205">
        <v>236</v>
      </c>
      <c r="I208" s="206"/>
      <c r="L208" s="202"/>
      <c r="M208" s="207"/>
      <c r="N208" s="208"/>
      <c r="O208" s="208"/>
      <c r="P208" s="208"/>
      <c r="Q208" s="208"/>
      <c r="R208" s="208"/>
      <c r="S208" s="208"/>
      <c r="T208" s="209"/>
      <c r="AT208" s="203" t="s">
        <v>272</v>
      </c>
      <c r="AU208" s="203" t="s">
        <v>85</v>
      </c>
      <c r="AV208" s="13" t="s">
        <v>85</v>
      </c>
      <c r="AW208" s="13" t="s">
        <v>41</v>
      </c>
      <c r="AX208" s="13" t="s">
        <v>77</v>
      </c>
      <c r="AY208" s="203" t="s">
        <v>264</v>
      </c>
    </row>
    <row r="209" spans="2:65" s="12" customFormat="1">
      <c r="B209" s="194"/>
      <c r="D209" s="195" t="s">
        <v>272</v>
      </c>
      <c r="E209" s="196" t="s">
        <v>5</v>
      </c>
      <c r="F209" s="197" t="s">
        <v>2974</v>
      </c>
      <c r="H209" s="196" t="s">
        <v>5</v>
      </c>
      <c r="I209" s="198"/>
      <c r="L209" s="194"/>
      <c r="M209" s="199"/>
      <c r="N209" s="200"/>
      <c r="O209" s="200"/>
      <c r="P209" s="200"/>
      <c r="Q209" s="200"/>
      <c r="R209" s="200"/>
      <c r="S209" s="200"/>
      <c r="T209" s="201"/>
      <c r="AT209" s="196" t="s">
        <v>272</v>
      </c>
      <c r="AU209" s="196" t="s">
        <v>85</v>
      </c>
      <c r="AV209" s="12" t="s">
        <v>24</v>
      </c>
      <c r="AW209" s="12" t="s">
        <v>41</v>
      </c>
      <c r="AX209" s="12" t="s">
        <v>77</v>
      </c>
      <c r="AY209" s="196" t="s">
        <v>264</v>
      </c>
    </row>
    <row r="210" spans="2:65" s="13" customFormat="1">
      <c r="B210" s="202"/>
      <c r="D210" s="195" t="s">
        <v>272</v>
      </c>
      <c r="E210" s="203" t="s">
        <v>5</v>
      </c>
      <c r="F210" s="204" t="s">
        <v>1227</v>
      </c>
      <c r="H210" s="205">
        <v>114</v>
      </c>
      <c r="I210" s="206"/>
      <c r="L210" s="202"/>
      <c r="M210" s="207"/>
      <c r="N210" s="208"/>
      <c r="O210" s="208"/>
      <c r="P210" s="208"/>
      <c r="Q210" s="208"/>
      <c r="R210" s="208"/>
      <c r="S210" s="208"/>
      <c r="T210" s="209"/>
      <c r="AT210" s="203" t="s">
        <v>272</v>
      </c>
      <c r="AU210" s="203" t="s">
        <v>85</v>
      </c>
      <c r="AV210" s="13" t="s">
        <v>85</v>
      </c>
      <c r="AW210" s="13" t="s">
        <v>41</v>
      </c>
      <c r="AX210" s="13" t="s">
        <v>77</v>
      </c>
      <c r="AY210" s="203" t="s">
        <v>264</v>
      </c>
    </row>
    <row r="211" spans="2:65" s="14" customFormat="1">
      <c r="B211" s="210"/>
      <c r="D211" s="195" t="s">
        <v>272</v>
      </c>
      <c r="E211" s="211" t="s">
        <v>5</v>
      </c>
      <c r="F211" s="212" t="s">
        <v>290</v>
      </c>
      <c r="H211" s="213">
        <v>350</v>
      </c>
      <c r="I211" s="214"/>
      <c r="L211" s="210"/>
      <c r="M211" s="215"/>
      <c r="N211" s="216"/>
      <c r="O211" s="216"/>
      <c r="P211" s="216"/>
      <c r="Q211" s="216"/>
      <c r="R211" s="216"/>
      <c r="S211" s="216"/>
      <c r="T211" s="217"/>
      <c r="AT211" s="211" t="s">
        <v>272</v>
      </c>
      <c r="AU211" s="211" t="s">
        <v>85</v>
      </c>
      <c r="AV211" s="14" t="s">
        <v>270</v>
      </c>
      <c r="AW211" s="14" t="s">
        <v>41</v>
      </c>
      <c r="AX211" s="14" t="s">
        <v>24</v>
      </c>
      <c r="AY211" s="211" t="s">
        <v>264</v>
      </c>
    </row>
    <row r="212" spans="2:65" s="1" customFormat="1" ht="25.5" customHeight="1">
      <c r="B212" s="181"/>
      <c r="C212" s="182" t="s">
        <v>623</v>
      </c>
      <c r="D212" s="182" t="s">
        <v>266</v>
      </c>
      <c r="E212" s="183" t="s">
        <v>3021</v>
      </c>
      <c r="F212" s="184" t="s">
        <v>3022</v>
      </c>
      <c r="G212" s="185" t="s">
        <v>293</v>
      </c>
      <c r="H212" s="186">
        <v>178</v>
      </c>
      <c r="I212" s="187"/>
      <c r="J212" s="188">
        <f>ROUND(I212*H212,2)</f>
        <v>0</v>
      </c>
      <c r="K212" s="184" t="s">
        <v>278</v>
      </c>
      <c r="L212" s="42"/>
      <c r="M212" s="189" t="s">
        <v>5</v>
      </c>
      <c r="N212" s="190" t="s">
        <v>48</v>
      </c>
      <c r="O212" s="43"/>
      <c r="P212" s="191">
        <f>O212*H212</f>
        <v>0</v>
      </c>
      <c r="Q212" s="191">
        <v>2E-3</v>
      </c>
      <c r="R212" s="191">
        <f>Q212*H212</f>
        <v>0.35599999999999998</v>
      </c>
      <c r="S212" s="191">
        <v>0</v>
      </c>
      <c r="T212" s="192">
        <f>S212*H212</f>
        <v>0</v>
      </c>
      <c r="AR212" s="25" t="s">
        <v>270</v>
      </c>
      <c r="AT212" s="25" t="s">
        <v>266</v>
      </c>
      <c r="AU212" s="25" t="s">
        <v>85</v>
      </c>
      <c r="AY212" s="25" t="s">
        <v>264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5" t="s">
        <v>24</v>
      </c>
      <c r="BK212" s="193">
        <f>ROUND(I212*H212,2)</f>
        <v>0</v>
      </c>
      <c r="BL212" s="25" t="s">
        <v>270</v>
      </c>
      <c r="BM212" s="25" t="s">
        <v>3023</v>
      </c>
    </row>
    <row r="213" spans="2:65" s="1" customFormat="1" ht="27">
      <c r="B213" s="42"/>
      <c r="D213" s="195" t="s">
        <v>369</v>
      </c>
      <c r="F213" s="228" t="s">
        <v>3024</v>
      </c>
      <c r="I213" s="229"/>
      <c r="L213" s="42"/>
      <c r="M213" s="230"/>
      <c r="N213" s="43"/>
      <c r="O213" s="43"/>
      <c r="P213" s="43"/>
      <c r="Q213" s="43"/>
      <c r="R213" s="43"/>
      <c r="S213" s="43"/>
      <c r="T213" s="71"/>
      <c r="AT213" s="25" t="s">
        <v>369</v>
      </c>
      <c r="AU213" s="25" t="s">
        <v>85</v>
      </c>
    </row>
    <row r="214" spans="2:65" s="12" customFormat="1">
      <c r="B214" s="194"/>
      <c r="D214" s="195" t="s">
        <v>272</v>
      </c>
      <c r="E214" s="196" t="s">
        <v>5</v>
      </c>
      <c r="F214" s="197" t="s">
        <v>2260</v>
      </c>
      <c r="H214" s="196" t="s">
        <v>5</v>
      </c>
      <c r="I214" s="198"/>
      <c r="L214" s="194"/>
      <c r="M214" s="199"/>
      <c r="N214" s="200"/>
      <c r="O214" s="200"/>
      <c r="P214" s="200"/>
      <c r="Q214" s="200"/>
      <c r="R214" s="200"/>
      <c r="S214" s="200"/>
      <c r="T214" s="201"/>
      <c r="AT214" s="196" t="s">
        <v>272</v>
      </c>
      <c r="AU214" s="196" t="s">
        <v>85</v>
      </c>
      <c r="AV214" s="12" t="s">
        <v>24</v>
      </c>
      <c r="AW214" s="12" t="s">
        <v>41</v>
      </c>
      <c r="AX214" s="12" t="s">
        <v>77</v>
      </c>
      <c r="AY214" s="196" t="s">
        <v>264</v>
      </c>
    </row>
    <row r="215" spans="2:65" s="12" customFormat="1" ht="27">
      <c r="B215" s="194"/>
      <c r="D215" s="195" t="s">
        <v>272</v>
      </c>
      <c r="E215" s="196" t="s">
        <v>5</v>
      </c>
      <c r="F215" s="197" t="s">
        <v>3025</v>
      </c>
      <c r="H215" s="196" t="s">
        <v>5</v>
      </c>
      <c r="I215" s="198"/>
      <c r="L215" s="194"/>
      <c r="M215" s="199"/>
      <c r="N215" s="200"/>
      <c r="O215" s="200"/>
      <c r="P215" s="200"/>
      <c r="Q215" s="200"/>
      <c r="R215" s="200"/>
      <c r="S215" s="200"/>
      <c r="T215" s="201"/>
      <c r="AT215" s="196" t="s">
        <v>272</v>
      </c>
      <c r="AU215" s="196" t="s">
        <v>85</v>
      </c>
      <c r="AV215" s="12" t="s">
        <v>24</v>
      </c>
      <c r="AW215" s="12" t="s">
        <v>41</v>
      </c>
      <c r="AX215" s="12" t="s">
        <v>77</v>
      </c>
      <c r="AY215" s="196" t="s">
        <v>264</v>
      </c>
    </row>
    <row r="216" spans="2:65" s="12" customFormat="1">
      <c r="B216" s="194"/>
      <c r="D216" s="195" t="s">
        <v>272</v>
      </c>
      <c r="E216" s="196" t="s">
        <v>5</v>
      </c>
      <c r="F216" s="197" t="s">
        <v>2972</v>
      </c>
      <c r="H216" s="196" t="s">
        <v>5</v>
      </c>
      <c r="I216" s="198"/>
      <c r="L216" s="194"/>
      <c r="M216" s="199"/>
      <c r="N216" s="200"/>
      <c r="O216" s="200"/>
      <c r="P216" s="200"/>
      <c r="Q216" s="200"/>
      <c r="R216" s="200"/>
      <c r="S216" s="200"/>
      <c r="T216" s="201"/>
      <c r="AT216" s="196" t="s">
        <v>272</v>
      </c>
      <c r="AU216" s="196" t="s">
        <v>85</v>
      </c>
      <c r="AV216" s="12" t="s">
        <v>24</v>
      </c>
      <c r="AW216" s="12" t="s">
        <v>41</v>
      </c>
      <c r="AX216" s="12" t="s">
        <v>77</v>
      </c>
      <c r="AY216" s="196" t="s">
        <v>264</v>
      </c>
    </row>
    <row r="217" spans="2:65" s="13" customFormat="1">
      <c r="B217" s="202"/>
      <c r="D217" s="195" t="s">
        <v>272</v>
      </c>
      <c r="E217" s="203" t="s">
        <v>5</v>
      </c>
      <c r="F217" s="204" t="s">
        <v>3026</v>
      </c>
      <c r="H217" s="205">
        <v>118</v>
      </c>
      <c r="I217" s="206"/>
      <c r="L217" s="202"/>
      <c r="M217" s="207"/>
      <c r="N217" s="208"/>
      <c r="O217" s="208"/>
      <c r="P217" s="208"/>
      <c r="Q217" s="208"/>
      <c r="R217" s="208"/>
      <c r="S217" s="208"/>
      <c r="T217" s="209"/>
      <c r="AT217" s="203" t="s">
        <v>272</v>
      </c>
      <c r="AU217" s="203" t="s">
        <v>85</v>
      </c>
      <c r="AV217" s="13" t="s">
        <v>85</v>
      </c>
      <c r="AW217" s="13" t="s">
        <v>41</v>
      </c>
      <c r="AX217" s="13" t="s">
        <v>77</v>
      </c>
      <c r="AY217" s="203" t="s">
        <v>264</v>
      </c>
    </row>
    <row r="218" spans="2:65" s="12" customFormat="1">
      <c r="B218" s="194"/>
      <c r="D218" s="195" t="s">
        <v>272</v>
      </c>
      <c r="E218" s="196" t="s">
        <v>5</v>
      </c>
      <c r="F218" s="197" t="s">
        <v>2974</v>
      </c>
      <c r="H218" s="196" t="s">
        <v>5</v>
      </c>
      <c r="I218" s="198"/>
      <c r="L218" s="194"/>
      <c r="M218" s="199"/>
      <c r="N218" s="200"/>
      <c r="O218" s="200"/>
      <c r="P218" s="200"/>
      <c r="Q218" s="200"/>
      <c r="R218" s="200"/>
      <c r="S218" s="200"/>
      <c r="T218" s="201"/>
      <c r="AT218" s="196" t="s">
        <v>272</v>
      </c>
      <c r="AU218" s="196" t="s">
        <v>85</v>
      </c>
      <c r="AV218" s="12" t="s">
        <v>24</v>
      </c>
      <c r="AW218" s="12" t="s">
        <v>41</v>
      </c>
      <c r="AX218" s="12" t="s">
        <v>77</v>
      </c>
      <c r="AY218" s="196" t="s">
        <v>264</v>
      </c>
    </row>
    <row r="219" spans="2:65" s="13" customFormat="1">
      <c r="B219" s="202"/>
      <c r="D219" s="195" t="s">
        <v>272</v>
      </c>
      <c r="E219" s="203" t="s">
        <v>5</v>
      </c>
      <c r="F219" s="204" t="s">
        <v>3027</v>
      </c>
      <c r="H219" s="205">
        <v>60</v>
      </c>
      <c r="I219" s="206"/>
      <c r="L219" s="202"/>
      <c r="M219" s="207"/>
      <c r="N219" s="208"/>
      <c r="O219" s="208"/>
      <c r="P219" s="208"/>
      <c r="Q219" s="208"/>
      <c r="R219" s="208"/>
      <c r="S219" s="208"/>
      <c r="T219" s="209"/>
      <c r="AT219" s="203" t="s">
        <v>272</v>
      </c>
      <c r="AU219" s="203" t="s">
        <v>85</v>
      </c>
      <c r="AV219" s="13" t="s">
        <v>85</v>
      </c>
      <c r="AW219" s="13" t="s">
        <v>41</v>
      </c>
      <c r="AX219" s="13" t="s">
        <v>77</v>
      </c>
      <c r="AY219" s="203" t="s">
        <v>264</v>
      </c>
    </row>
    <row r="220" spans="2:65" s="14" customFormat="1">
      <c r="B220" s="210"/>
      <c r="D220" s="195" t="s">
        <v>272</v>
      </c>
      <c r="E220" s="211" t="s">
        <v>5</v>
      </c>
      <c r="F220" s="212" t="s">
        <v>290</v>
      </c>
      <c r="H220" s="213">
        <v>178</v>
      </c>
      <c r="I220" s="214"/>
      <c r="L220" s="210"/>
      <c r="M220" s="215"/>
      <c r="N220" s="216"/>
      <c r="O220" s="216"/>
      <c r="P220" s="216"/>
      <c r="Q220" s="216"/>
      <c r="R220" s="216"/>
      <c r="S220" s="216"/>
      <c r="T220" s="217"/>
      <c r="AT220" s="211" t="s">
        <v>272</v>
      </c>
      <c r="AU220" s="211" t="s">
        <v>85</v>
      </c>
      <c r="AV220" s="14" t="s">
        <v>270</v>
      </c>
      <c r="AW220" s="14" t="s">
        <v>41</v>
      </c>
      <c r="AX220" s="14" t="s">
        <v>24</v>
      </c>
      <c r="AY220" s="211" t="s">
        <v>264</v>
      </c>
    </row>
    <row r="221" spans="2:65" s="1" customFormat="1" ht="51" customHeight="1">
      <c r="B221" s="181"/>
      <c r="C221" s="182" t="s">
        <v>627</v>
      </c>
      <c r="D221" s="182" t="s">
        <v>266</v>
      </c>
      <c r="E221" s="183" t="s">
        <v>3028</v>
      </c>
      <c r="F221" s="184" t="s">
        <v>3029</v>
      </c>
      <c r="G221" s="185" t="s">
        <v>293</v>
      </c>
      <c r="H221" s="186">
        <v>536.6</v>
      </c>
      <c r="I221" s="187"/>
      <c r="J221" s="188">
        <f>ROUND(I221*H221,2)</f>
        <v>0</v>
      </c>
      <c r="K221" s="184" t="s">
        <v>278</v>
      </c>
      <c r="L221" s="42"/>
      <c r="M221" s="189" t="s">
        <v>5</v>
      </c>
      <c r="N221" s="190" t="s">
        <v>48</v>
      </c>
      <c r="O221" s="43"/>
      <c r="P221" s="191">
        <f>O221*H221</f>
        <v>0</v>
      </c>
      <c r="Q221" s="191">
        <v>8.5650000000000004E-2</v>
      </c>
      <c r="R221" s="191">
        <f>Q221*H221</f>
        <v>45.959790000000005</v>
      </c>
      <c r="S221" s="191">
        <v>0</v>
      </c>
      <c r="T221" s="192">
        <f>S221*H221</f>
        <v>0</v>
      </c>
      <c r="AR221" s="25" t="s">
        <v>270</v>
      </c>
      <c r="AT221" s="25" t="s">
        <v>266</v>
      </c>
      <c r="AU221" s="25" t="s">
        <v>85</v>
      </c>
      <c r="AY221" s="25" t="s">
        <v>264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5" t="s">
        <v>24</v>
      </c>
      <c r="BK221" s="193">
        <f>ROUND(I221*H221,2)</f>
        <v>0</v>
      </c>
      <c r="BL221" s="25" t="s">
        <v>270</v>
      </c>
      <c r="BM221" s="25" t="s">
        <v>3030</v>
      </c>
    </row>
    <row r="222" spans="2:65" s="1" customFormat="1" ht="40.5">
      <c r="B222" s="42"/>
      <c r="D222" s="195" t="s">
        <v>369</v>
      </c>
      <c r="F222" s="228" t="s">
        <v>3031</v>
      </c>
      <c r="I222" s="229"/>
      <c r="L222" s="42"/>
      <c r="M222" s="230"/>
      <c r="N222" s="43"/>
      <c r="O222" s="43"/>
      <c r="P222" s="43"/>
      <c r="Q222" s="43"/>
      <c r="R222" s="43"/>
      <c r="S222" s="43"/>
      <c r="T222" s="71"/>
      <c r="AT222" s="25" t="s">
        <v>369</v>
      </c>
      <c r="AU222" s="25" t="s">
        <v>85</v>
      </c>
    </row>
    <row r="223" spans="2:65" s="12" customFormat="1">
      <c r="B223" s="194"/>
      <c r="D223" s="195" t="s">
        <v>272</v>
      </c>
      <c r="E223" s="196" t="s">
        <v>5</v>
      </c>
      <c r="F223" s="197" t="s">
        <v>3000</v>
      </c>
      <c r="H223" s="196" t="s">
        <v>5</v>
      </c>
      <c r="I223" s="198"/>
      <c r="L223" s="194"/>
      <c r="M223" s="199"/>
      <c r="N223" s="200"/>
      <c r="O223" s="200"/>
      <c r="P223" s="200"/>
      <c r="Q223" s="200"/>
      <c r="R223" s="200"/>
      <c r="S223" s="200"/>
      <c r="T223" s="201"/>
      <c r="AT223" s="196" t="s">
        <v>272</v>
      </c>
      <c r="AU223" s="196" t="s">
        <v>85</v>
      </c>
      <c r="AV223" s="12" t="s">
        <v>24</v>
      </c>
      <c r="AW223" s="12" t="s">
        <v>41</v>
      </c>
      <c r="AX223" s="12" t="s">
        <v>77</v>
      </c>
      <c r="AY223" s="196" t="s">
        <v>264</v>
      </c>
    </row>
    <row r="224" spans="2:65" s="12" customFormat="1">
      <c r="B224" s="194"/>
      <c r="D224" s="195" t="s">
        <v>272</v>
      </c>
      <c r="E224" s="196" t="s">
        <v>5</v>
      </c>
      <c r="F224" s="197" t="s">
        <v>2972</v>
      </c>
      <c r="H224" s="196" t="s">
        <v>5</v>
      </c>
      <c r="I224" s="198"/>
      <c r="L224" s="194"/>
      <c r="M224" s="199"/>
      <c r="N224" s="200"/>
      <c r="O224" s="200"/>
      <c r="P224" s="200"/>
      <c r="Q224" s="200"/>
      <c r="R224" s="200"/>
      <c r="S224" s="200"/>
      <c r="T224" s="201"/>
      <c r="AT224" s="196" t="s">
        <v>272</v>
      </c>
      <c r="AU224" s="196" t="s">
        <v>85</v>
      </c>
      <c r="AV224" s="12" t="s">
        <v>24</v>
      </c>
      <c r="AW224" s="12" t="s">
        <v>41</v>
      </c>
      <c r="AX224" s="12" t="s">
        <v>77</v>
      </c>
      <c r="AY224" s="196" t="s">
        <v>264</v>
      </c>
    </row>
    <row r="225" spans="2:65" s="13" customFormat="1">
      <c r="B225" s="202"/>
      <c r="D225" s="195" t="s">
        <v>272</v>
      </c>
      <c r="E225" s="203" t="s">
        <v>5</v>
      </c>
      <c r="F225" s="204" t="s">
        <v>2654</v>
      </c>
      <c r="H225" s="205">
        <v>536.6</v>
      </c>
      <c r="I225" s="206"/>
      <c r="L225" s="202"/>
      <c r="M225" s="207"/>
      <c r="N225" s="208"/>
      <c r="O225" s="208"/>
      <c r="P225" s="208"/>
      <c r="Q225" s="208"/>
      <c r="R225" s="208"/>
      <c r="S225" s="208"/>
      <c r="T225" s="209"/>
      <c r="AT225" s="203" t="s">
        <v>272</v>
      </c>
      <c r="AU225" s="203" t="s">
        <v>85</v>
      </c>
      <c r="AV225" s="13" t="s">
        <v>85</v>
      </c>
      <c r="AW225" s="13" t="s">
        <v>41</v>
      </c>
      <c r="AX225" s="13" t="s">
        <v>24</v>
      </c>
      <c r="AY225" s="203" t="s">
        <v>264</v>
      </c>
    </row>
    <row r="226" spans="2:65" s="1" customFormat="1" ht="16.5" customHeight="1">
      <c r="B226" s="181"/>
      <c r="C226" s="218" t="s">
        <v>632</v>
      </c>
      <c r="D226" s="218" t="s">
        <v>345</v>
      </c>
      <c r="E226" s="219" t="s">
        <v>3032</v>
      </c>
      <c r="F226" s="220" t="s">
        <v>3033</v>
      </c>
      <c r="G226" s="221" t="s">
        <v>293</v>
      </c>
      <c r="H226" s="222">
        <v>109.46599999999999</v>
      </c>
      <c r="I226" s="223"/>
      <c r="J226" s="224">
        <f>ROUND(I226*H226,2)</f>
        <v>0</v>
      </c>
      <c r="K226" s="220" t="s">
        <v>278</v>
      </c>
      <c r="L226" s="225"/>
      <c r="M226" s="226" t="s">
        <v>5</v>
      </c>
      <c r="N226" s="227" t="s">
        <v>48</v>
      </c>
      <c r="O226" s="43"/>
      <c r="P226" s="191">
        <f>O226*H226</f>
        <v>0</v>
      </c>
      <c r="Q226" s="191">
        <v>0.152</v>
      </c>
      <c r="R226" s="191">
        <f>Q226*H226</f>
        <v>16.638831999999997</v>
      </c>
      <c r="S226" s="191">
        <v>0</v>
      </c>
      <c r="T226" s="192">
        <f>S226*H226</f>
        <v>0</v>
      </c>
      <c r="AR226" s="25" t="s">
        <v>322</v>
      </c>
      <c r="AT226" s="25" t="s">
        <v>345</v>
      </c>
      <c r="AU226" s="25" t="s">
        <v>85</v>
      </c>
      <c r="AY226" s="25" t="s">
        <v>264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5" t="s">
        <v>24</v>
      </c>
      <c r="BK226" s="193">
        <f>ROUND(I226*H226,2)</f>
        <v>0</v>
      </c>
      <c r="BL226" s="25" t="s">
        <v>270</v>
      </c>
      <c r="BM226" s="25" t="s">
        <v>3034</v>
      </c>
    </row>
    <row r="227" spans="2:65" s="12" customFormat="1" ht="27">
      <c r="B227" s="194"/>
      <c r="D227" s="195" t="s">
        <v>272</v>
      </c>
      <c r="E227" s="196" t="s">
        <v>5</v>
      </c>
      <c r="F227" s="197" t="s">
        <v>3035</v>
      </c>
      <c r="H227" s="196" t="s">
        <v>5</v>
      </c>
      <c r="I227" s="198"/>
      <c r="L227" s="194"/>
      <c r="M227" s="199"/>
      <c r="N227" s="200"/>
      <c r="O227" s="200"/>
      <c r="P227" s="200"/>
      <c r="Q227" s="200"/>
      <c r="R227" s="200"/>
      <c r="S227" s="200"/>
      <c r="T227" s="201"/>
      <c r="AT227" s="196" t="s">
        <v>272</v>
      </c>
      <c r="AU227" s="196" t="s">
        <v>85</v>
      </c>
      <c r="AV227" s="12" t="s">
        <v>24</v>
      </c>
      <c r="AW227" s="12" t="s">
        <v>41</v>
      </c>
      <c r="AX227" s="12" t="s">
        <v>77</v>
      </c>
      <c r="AY227" s="196" t="s">
        <v>264</v>
      </c>
    </row>
    <row r="228" spans="2:65" s="13" customFormat="1">
      <c r="B228" s="202"/>
      <c r="D228" s="195" t="s">
        <v>272</v>
      </c>
      <c r="E228" s="203" t="s">
        <v>5</v>
      </c>
      <c r="F228" s="204" t="s">
        <v>3036</v>
      </c>
      <c r="H228" s="205">
        <v>109.46599999999999</v>
      </c>
      <c r="I228" s="206"/>
      <c r="L228" s="202"/>
      <c r="M228" s="207"/>
      <c r="N228" s="208"/>
      <c r="O228" s="208"/>
      <c r="P228" s="208"/>
      <c r="Q228" s="208"/>
      <c r="R228" s="208"/>
      <c r="S228" s="208"/>
      <c r="T228" s="209"/>
      <c r="AT228" s="203" t="s">
        <v>272</v>
      </c>
      <c r="AU228" s="203" t="s">
        <v>85</v>
      </c>
      <c r="AV228" s="13" t="s">
        <v>85</v>
      </c>
      <c r="AW228" s="13" t="s">
        <v>41</v>
      </c>
      <c r="AX228" s="13" t="s">
        <v>24</v>
      </c>
      <c r="AY228" s="203" t="s">
        <v>264</v>
      </c>
    </row>
    <row r="229" spans="2:65" s="1" customFormat="1" ht="16.5" customHeight="1">
      <c r="B229" s="181"/>
      <c r="C229" s="218" t="s">
        <v>636</v>
      </c>
      <c r="D229" s="218" t="s">
        <v>345</v>
      </c>
      <c r="E229" s="219" t="s">
        <v>3037</v>
      </c>
      <c r="F229" s="220" t="s">
        <v>3033</v>
      </c>
      <c r="G229" s="221" t="s">
        <v>293</v>
      </c>
      <c r="H229" s="222">
        <v>446.62299999999999</v>
      </c>
      <c r="I229" s="223"/>
      <c r="J229" s="224">
        <f>ROUND(I229*H229,2)</f>
        <v>0</v>
      </c>
      <c r="K229" s="220" t="s">
        <v>334</v>
      </c>
      <c r="L229" s="225"/>
      <c r="M229" s="226" t="s">
        <v>5</v>
      </c>
      <c r="N229" s="227" t="s">
        <v>48</v>
      </c>
      <c r="O229" s="43"/>
      <c r="P229" s="191">
        <f>O229*H229</f>
        <v>0</v>
      </c>
      <c r="Q229" s="191">
        <v>0.152</v>
      </c>
      <c r="R229" s="191">
        <f>Q229*H229</f>
        <v>67.886696000000001</v>
      </c>
      <c r="S229" s="191">
        <v>0</v>
      </c>
      <c r="T229" s="192">
        <f>S229*H229</f>
        <v>0</v>
      </c>
      <c r="AR229" s="25" t="s">
        <v>322</v>
      </c>
      <c r="AT229" s="25" t="s">
        <v>345</v>
      </c>
      <c r="AU229" s="25" t="s">
        <v>85</v>
      </c>
      <c r="AY229" s="25" t="s">
        <v>264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25" t="s">
        <v>24</v>
      </c>
      <c r="BK229" s="193">
        <f>ROUND(I229*H229,2)</f>
        <v>0</v>
      </c>
      <c r="BL229" s="25" t="s">
        <v>270</v>
      </c>
      <c r="BM229" s="25" t="s">
        <v>3038</v>
      </c>
    </row>
    <row r="230" spans="2:65" s="12" customFormat="1">
      <c r="B230" s="194"/>
      <c r="D230" s="195" t="s">
        <v>272</v>
      </c>
      <c r="E230" s="196" t="s">
        <v>5</v>
      </c>
      <c r="F230" s="197" t="s">
        <v>3039</v>
      </c>
      <c r="H230" s="196" t="s">
        <v>5</v>
      </c>
      <c r="I230" s="198"/>
      <c r="L230" s="194"/>
      <c r="M230" s="199"/>
      <c r="N230" s="200"/>
      <c r="O230" s="200"/>
      <c r="P230" s="200"/>
      <c r="Q230" s="200"/>
      <c r="R230" s="200"/>
      <c r="S230" s="200"/>
      <c r="T230" s="201"/>
      <c r="AT230" s="196" t="s">
        <v>272</v>
      </c>
      <c r="AU230" s="196" t="s">
        <v>85</v>
      </c>
      <c r="AV230" s="12" t="s">
        <v>24</v>
      </c>
      <c r="AW230" s="12" t="s">
        <v>41</v>
      </c>
      <c r="AX230" s="12" t="s">
        <v>77</v>
      </c>
      <c r="AY230" s="196" t="s">
        <v>264</v>
      </c>
    </row>
    <row r="231" spans="2:65" s="12" customFormat="1">
      <c r="B231" s="194"/>
      <c r="D231" s="195" t="s">
        <v>272</v>
      </c>
      <c r="E231" s="196" t="s">
        <v>5</v>
      </c>
      <c r="F231" s="197" t="s">
        <v>3040</v>
      </c>
      <c r="H231" s="196" t="s">
        <v>5</v>
      </c>
      <c r="I231" s="198"/>
      <c r="L231" s="194"/>
      <c r="M231" s="199"/>
      <c r="N231" s="200"/>
      <c r="O231" s="200"/>
      <c r="P231" s="200"/>
      <c r="Q231" s="200"/>
      <c r="R231" s="200"/>
      <c r="S231" s="200"/>
      <c r="T231" s="201"/>
      <c r="AT231" s="196" t="s">
        <v>272</v>
      </c>
      <c r="AU231" s="196" t="s">
        <v>85</v>
      </c>
      <c r="AV231" s="12" t="s">
        <v>24</v>
      </c>
      <c r="AW231" s="12" t="s">
        <v>41</v>
      </c>
      <c r="AX231" s="12" t="s">
        <v>77</v>
      </c>
      <c r="AY231" s="196" t="s">
        <v>264</v>
      </c>
    </row>
    <row r="232" spans="2:65" s="12" customFormat="1" ht="27">
      <c r="B232" s="194"/>
      <c r="D232" s="195" t="s">
        <v>272</v>
      </c>
      <c r="E232" s="196" t="s">
        <v>5</v>
      </c>
      <c r="F232" s="197" t="s">
        <v>3041</v>
      </c>
      <c r="H232" s="196" t="s">
        <v>5</v>
      </c>
      <c r="I232" s="198"/>
      <c r="L232" s="194"/>
      <c r="M232" s="199"/>
      <c r="N232" s="200"/>
      <c r="O232" s="200"/>
      <c r="P232" s="200"/>
      <c r="Q232" s="200"/>
      <c r="R232" s="200"/>
      <c r="S232" s="200"/>
      <c r="T232" s="201"/>
      <c r="AT232" s="196" t="s">
        <v>272</v>
      </c>
      <c r="AU232" s="196" t="s">
        <v>85</v>
      </c>
      <c r="AV232" s="12" t="s">
        <v>24</v>
      </c>
      <c r="AW232" s="12" t="s">
        <v>41</v>
      </c>
      <c r="AX232" s="12" t="s">
        <v>77</v>
      </c>
      <c r="AY232" s="196" t="s">
        <v>264</v>
      </c>
    </row>
    <row r="233" spans="2:65" s="13" customFormat="1">
      <c r="B233" s="202"/>
      <c r="D233" s="195" t="s">
        <v>272</v>
      </c>
      <c r="E233" s="203" t="s">
        <v>5</v>
      </c>
      <c r="F233" s="204" t="s">
        <v>3042</v>
      </c>
      <c r="H233" s="205">
        <v>437.86599999999999</v>
      </c>
      <c r="I233" s="206"/>
      <c r="L233" s="202"/>
      <c r="M233" s="207"/>
      <c r="N233" s="208"/>
      <c r="O233" s="208"/>
      <c r="P233" s="208"/>
      <c r="Q233" s="208"/>
      <c r="R233" s="208"/>
      <c r="S233" s="208"/>
      <c r="T233" s="209"/>
      <c r="AT233" s="203" t="s">
        <v>272</v>
      </c>
      <c r="AU233" s="203" t="s">
        <v>85</v>
      </c>
      <c r="AV233" s="13" t="s">
        <v>85</v>
      </c>
      <c r="AW233" s="13" t="s">
        <v>41</v>
      </c>
      <c r="AX233" s="13" t="s">
        <v>24</v>
      </c>
      <c r="AY233" s="203" t="s">
        <v>264</v>
      </c>
    </row>
    <row r="234" spans="2:65" s="13" customFormat="1">
      <c r="B234" s="202"/>
      <c r="D234" s="195" t="s">
        <v>272</v>
      </c>
      <c r="F234" s="204" t="s">
        <v>3043</v>
      </c>
      <c r="H234" s="205">
        <v>446.62299999999999</v>
      </c>
      <c r="I234" s="206"/>
      <c r="L234" s="202"/>
      <c r="M234" s="207"/>
      <c r="N234" s="208"/>
      <c r="O234" s="208"/>
      <c r="P234" s="208"/>
      <c r="Q234" s="208"/>
      <c r="R234" s="208"/>
      <c r="S234" s="208"/>
      <c r="T234" s="209"/>
      <c r="AT234" s="203" t="s">
        <v>272</v>
      </c>
      <c r="AU234" s="203" t="s">
        <v>85</v>
      </c>
      <c r="AV234" s="13" t="s">
        <v>85</v>
      </c>
      <c r="AW234" s="13" t="s">
        <v>6</v>
      </c>
      <c r="AX234" s="13" t="s">
        <v>24</v>
      </c>
      <c r="AY234" s="203" t="s">
        <v>264</v>
      </c>
    </row>
    <row r="235" spans="2:65" s="11" customFormat="1" ht="29.85" customHeight="1">
      <c r="B235" s="168"/>
      <c r="D235" s="169" t="s">
        <v>76</v>
      </c>
      <c r="E235" s="179" t="s">
        <v>377</v>
      </c>
      <c r="F235" s="179" t="s">
        <v>378</v>
      </c>
      <c r="I235" s="171"/>
      <c r="J235" s="180">
        <f>BK235</f>
        <v>0</v>
      </c>
      <c r="L235" s="168"/>
      <c r="M235" s="173"/>
      <c r="N235" s="174"/>
      <c r="O235" s="174"/>
      <c r="P235" s="175">
        <f>P236</f>
        <v>0</v>
      </c>
      <c r="Q235" s="174"/>
      <c r="R235" s="175">
        <f>R236</f>
        <v>0</v>
      </c>
      <c r="S235" s="174"/>
      <c r="T235" s="176">
        <f>T236</f>
        <v>0</v>
      </c>
      <c r="AR235" s="169" t="s">
        <v>24</v>
      </c>
      <c r="AT235" s="177" t="s">
        <v>76</v>
      </c>
      <c r="AU235" s="177" t="s">
        <v>24</v>
      </c>
      <c r="AY235" s="169" t="s">
        <v>264</v>
      </c>
      <c r="BK235" s="178">
        <f>BK236</f>
        <v>0</v>
      </c>
    </row>
    <row r="236" spans="2:65" s="1" customFormat="1" ht="25.5" customHeight="1">
      <c r="B236" s="181"/>
      <c r="C236" s="182" t="s">
        <v>640</v>
      </c>
      <c r="D236" s="182" t="s">
        <v>266</v>
      </c>
      <c r="E236" s="183" t="s">
        <v>2060</v>
      </c>
      <c r="F236" s="184" t="s">
        <v>2061</v>
      </c>
      <c r="G236" s="185" t="s">
        <v>317</v>
      </c>
      <c r="H236" s="186">
        <v>249.48500000000001</v>
      </c>
      <c r="I236" s="187"/>
      <c r="J236" s="188">
        <f>ROUND(I236*H236,2)</f>
        <v>0</v>
      </c>
      <c r="K236" s="184" t="s">
        <v>278</v>
      </c>
      <c r="L236" s="42"/>
      <c r="M236" s="189" t="s">
        <v>5</v>
      </c>
      <c r="N236" s="190" t="s">
        <v>48</v>
      </c>
      <c r="O236" s="43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AR236" s="25" t="s">
        <v>270</v>
      </c>
      <c r="AT236" s="25" t="s">
        <v>266</v>
      </c>
      <c r="AU236" s="25" t="s">
        <v>85</v>
      </c>
      <c r="AY236" s="25" t="s">
        <v>264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25" t="s">
        <v>24</v>
      </c>
      <c r="BK236" s="193">
        <f>ROUND(I236*H236,2)</f>
        <v>0</v>
      </c>
      <c r="BL236" s="25" t="s">
        <v>270</v>
      </c>
      <c r="BM236" s="25" t="s">
        <v>3044</v>
      </c>
    </row>
    <row r="237" spans="2:65" s="11" customFormat="1" ht="37.35" customHeight="1">
      <c r="B237" s="168"/>
      <c r="D237" s="169" t="s">
        <v>76</v>
      </c>
      <c r="E237" s="170" t="s">
        <v>2227</v>
      </c>
      <c r="F237" s="170" t="s">
        <v>2228</v>
      </c>
      <c r="I237" s="171"/>
      <c r="J237" s="172">
        <f>BK237</f>
        <v>0</v>
      </c>
      <c r="L237" s="168"/>
      <c r="M237" s="173"/>
      <c r="N237" s="174"/>
      <c r="O237" s="174"/>
      <c r="P237" s="175">
        <f>P238</f>
        <v>0</v>
      </c>
      <c r="Q237" s="174"/>
      <c r="R237" s="175">
        <f>R238</f>
        <v>0</v>
      </c>
      <c r="S237" s="174"/>
      <c r="T237" s="176">
        <f>T238</f>
        <v>0</v>
      </c>
      <c r="AR237" s="169" t="s">
        <v>270</v>
      </c>
      <c r="AT237" s="177" t="s">
        <v>76</v>
      </c>
      <c r="AU237" s="177" t="s">
        <v>77</v>
      </c>
      <c r="AY237" s="169" t="s">
        <v>264</v>
      </c>
      <c r="BK237" s="178">
        <f>BK238</f>
        <v>0</v>
      </c>
    </row>
    <row r="238" spans="2:65" s="11" customFormat="1" ht="19.899999999999999" customHeight="1">
      <c r="B238" s="168"/>
      <c r="D238" s="169" t="s">
        <v>76</v>
      </c>
      <c r="E238" s="179" t="s">
        <v>2229</v>
      </c>
      <c r="F238" s="179" t="s">
        <v>2228</v>
      </c>
      <c r="I238" s="171"/>
      <c r="J238" s="180">
        <f>BK238</f>
        <v>0</v>
      </c>
      <c r="L238" s="168"/>
      <c r="M238" s="173"/>
      <c r="N238" s="174"/>
      <c r="O238" s="174"/>
      <c r="P238" s="175">
        <f>SUM(P239:P245)</f>
        <v>0</v>
      </c>
      <c r="Q238" s="174"/>
      <c r="R238" s="175">
        <f>SUM(R239:R245)</f>
        <v>0</v>
      </c>
      <c r="S238" s="174"/>
      <c r="T238" s="176">
        <f>SUM(T239:T245)</f>
        <v>0</v>
      </c>
      <c r="AR238" s="169" t="s">
        <v>270</v>
      </c>
      <c r="AT238" s="177" t="s">
        <v>76</v>
      </c>
      <c r="AU238" s="177" t="s">
        <v>24</v>
      </c>
      <c r="AY238" s="169" t="s">
        <v>264</v>
      </c>
      <c r="BK238" s="178">
        <f>SUM(BK239:BK245)</f>
        <v>0</v>
      </c>
    </row>
    <row r="239" spans="2:65" s="1" customFormat="1" ht="16.5" customHeight="1">
      <c r="B239" s="181"/>
      <c r="C239" s="182" t="s">
        <v>641</v>
      </c>
      <c r="D239" s="182" t="s">
        <v>266</v>
      </c>
      <c r="E239" s="183" t="s">
        <v>2640</v>
      </c>
      <c r="F239" s="184" t="s">
        <v>2641</v>
      </c>
      <c r="G239" s="185" t="s">
        <v>293</v>
      </c>
      <c r="H239" s="186">
        <v>886.6</v>
      </c>
      <c r="I239" s="187"/>
      <c r="J239" s="188">
        <f>ROUND(I239*H239,2)</f>
        <v>0</v>
      </c>
      <c r="K239" s="184" t="s">
        <v>309</v>
      </c>
      <c r="L239" s="42"/>
      <c r="M239" s="189" t="s">
        <v>5</v>
      </c>
      <c r="N239" s="190" t="s">
        <v>48</v>
      </c>
      <c r="O239" s="43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AR239" s="25" t="s">
        <v>2232</v>
      </c>
      <c r="AT239" s="25" t="s">
        <v>266</v>
      </c>
      <c r="AU239" s="25" t="s">
        <v>85</v>
      </c>
      <c r="AY239" s="25" t="s">
        <v>264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5" t="s">
        <v>24</v>
      </c>
      <c r="BK239" s="193">
        <f>ROUND(I239*H239,2)</f>
        <v>0</v>
      </c>
      <c r="BL239" s="25" t="s">
        <v>2232</v>
      </c>
      <c r="BM239" s="25" t="s">
        <v>3045</v>
      </c>
    </row>
    <row r="240" spans="2:65" s="1" customFormat="1" ht="40.5">
      <c r="B240" s="42"/>
      <c r="D240" s="195" t="s">
        <v>369</v>
      </c>
      <c r="F240" s="228" t="s">
        <v>2643</v>
      </c>
      <c r="I240" s="229"/>
      <c r="L240" s="42"/>
      <c r="M240" s="230"/>
      <c r="N240" s="43"/>
      <c r="O240" s="43"/>
      <c r="P240" s="43"/>
      <c r="Q240" s="43"/>
      <c r="R240" s="43"/>
      <c r="S240" s="43"/>
      <c r="T240" s="71"/>
      <c r="AT240" s="25" t="s">
        <v>369</v>
      </c>
      <c r="AU240" s="25" t="s">
        <v>85</v>
      </c>
    </row>
    <row r="241" spans="2:51" s="12" customFormat="1">
      <c r="B241" s="194"/>
      <c r="D241" s="195" t="s">
        <v>272</v>
      </c>
      <c r="E241" s="196" t="s">
        <v>5</v>
      </c>
      <c r="F241" s="197" t="s">
        <v>2644</v>
      </c>
      <c r="H241" s="196" t="s">
        <v>5</v>
      </c>
      <c r="I241" s="198"/>
      <c r="L241" s="194"/>
      <c r="M241" s="199"/>
      <c r="N241" s="200"/>
      <c r="O241" s="200"/>
      <c r="P241" s="200"/>
      <c r="Q241" s="200"/>
      <c r="R241" s="200"/>
      <c r="S241" s="200"/>
      <c r="T241" s="201"/>
      <c r="AT241" s="196" t="s">
        <v>272</v>
      </c>
      <c r="AU241" s="196" t="s">
        <v>85</v>
      </c>
      <c r="AV241" s="12" t="s">
        <v>24</v>
      </c>
      <c r="AW241" s="12" t="s">
        <v>41</v>
      </c>
      <c r="AX241" s="12" t="s">
        <v>77</v>
      </c>
      <c r="AY241" s="196" t="s">
        <v>264</v>
      </c>
    </row>
    <row r="242" spans="2:51" s="13" customFormat="1">
      <c r="B242" s="202"/>
      <c r="D242" s="195" t="s">
        <v>272</v>
      </c>
      <c r="E242" s="203" t="s">
        <v>5</v>
      </c>
      <c r="F242" s="204" t="s">
        <v>3046</v>
      </c>
      <c r="H242" s="205">
        <v>350</v>
      </c>
      <c r="I242" s="206"/>
      <c r="L242" s="202"/>
      <c r="M242" s="207"/>
      <c r="N242" s="208"/>
      <c r="O242" s="208"/>
      <c r="P242" s="208"/>
      <c r="Q242" s="208"/>
      <c r="R242" s="208"/>
      <c r="S242" s="208"/>
      <c r="T242" s="209"/>
      <c r="AT242" s="203" t="s">
        <v>272</v>
      </c>
      <c r="AU242" s="203" t="s">
        <v>85</v>
      </c>
      <c r="AV242" s="13" t="s">
        <v>85</v>
      </c>
      <c r="AW242" s="13" t="s">
        <v>41</v>
      </c>
      <c r="AX242" s="13" t="s">
        <v>77</v>
      </c>
      <c r="AY242" s="203" t="s">
        <v>264</v>
      </c>
    </row>
    <row r="243" spans="2:51" s="12" customFormat="1">
      <c r="B243" s="194"/>
      <c r="D243" s="195" t="s">
        <v>272</v>
      </c>
      <c r="E243" s="196" t="s">
        <v>5</v>
      </c>
      <c r="F243" s="197" t="s">
        <v>3047</v>
      </c>
      <c r="H243" s="196" t="s">
        <v>5</v>
      </c>
      <c r="I243" s="198"/>
      <c r="L243" s="194"/>
      <c r="M243" s="199"/>
      <c r="N243" s="200"/>
      <c r="O243" s="200"/>
      <c r="P243" s="200"/>
      <c r="Q243" s="200"/>
      <c r="R243" s="200"/>
      <c r="S243" s="200"/>
      <c r="T243" s="201"/>
      <c r="AT243" s="196" t="s">
        <v>272</v>
      </c>
      <c r="AU243" s="196" t="s">
        <v>85</v>
      </c>
      <c r="AV243" s="12" t="s">
        <v>24</v>
      </c>
      <c r="AW243" s="12" t="s">
        <v>41</v>
      </c>
      <c r="AX243" s="12" t="s">
        <v>77</v>
      </c>
      <c r="AY243" s="196" t="s">
        <v>264</v>
      </c>
    </row>
    <row r="244" spans="2:51" s="13" customFormat="1">
      <c r="B244" s="202"/>
      <c r="D244" s="195" t="s">
        <v>272</v>
      </c>
      <c r="E244" s="203" t="s">
        <v>5</v>
      </c>
      <c r="F244" s="204" t="s">
        <v>2654</v>
      </c>
      <c r="H244" s="205">
        <v>536.6</v>
      </c>
      <c r="I244" s="206"/>
      <c r="L244" s="202"/>
      <c r="M244" s="207"/>
      <c r="N244" s="208"/>
      <c r="O244" s="208"/>
      <c r="P244" s="208"/>
      <c r="Q244" s="208"/>
      <c r="R244" s="208"/>
      <c r="S244" s="208"/>
      <c r="T244" s="209"/>
      <c r="AT244" s="203" t="s">
        <v>272</v>
      </c>
      <c r="AU244" s="203" t="s">
        <v>85</v>
      </c>
      <c r="AV244" s="13" t="s">
        <v>85</v>
      </c>
      <c r="AW244" s="13" t="s">
        <v>41</v>
      </c>
      <c r="AX244" s="13" t="s">
        <v>77</v>
      </c>
      <c r="AY244" s="203" t="s">
        <v>264</v>
      </c>
    </row>
    <row r="245" spans="2:51" s="14" customFormat="1">
      <c r="B245" s="210"/>
      <c r="D245" s="195" t="s">
        <v>272</v>
      </c>
      <c r="E245" s="211" t="s">
        <v>5</v>
      </c>
      <c r="F245" s="212" t="s">
        <v>290</v>
      </c>
      <c r="H245" s="213">
        <v>886.6</v>
      </c>
      <c r="I245" s="214"/>
      <c r="L245" s="210"/>
      <c r="M245" s="244"/>
      <c r="N245" s="245"/>
      <c r="O245" s="245"/>
      <c r="P245" s="245"/>
      <c r="Q245" s="245"/>
      <c r="R245" s="245"/>
      <c r="S245" s="245"/>
      <c r="T245" s="246"/>
      <c r="AT245" s="211" t="s">
        <v>272</v>
      </c>
      <c r="AU245" s="211" t="s">
        <v>85</v>
      </c>
      <c r="AV245" s="14" t="s">
        <v>270</v>
      </c>
      <c r="AW245" s="14" t="s">
        <v>41</v>
      </c>
      <c r="AX245" s="14" t="s">
        <v>24</v>
      </c>
      <c r="AY245" s="211" t="s">
        <v>264</v>
      </c>
    </row>
    <row r="246" spans="2:51" s="1" customFormat="1" ht="6.95" customHeight="1">
      <c r="B246" s="57"/>
      <c r="C246" s="58"/>
      <c r="D246" s="58"/>
      <c r="E246" s="58"/>
      <c r="F246" s="58"/>
      <c r="G246" s="58"/>
      <c r="H246" s="58"/>
      <c r="I246" s="135"/>
      <c r="J246" s="58"/>
      <c r="K246" s="58"/>
      <c r="L246" s="42"/>
    </row>
  </sheetData>
  <autoFilter ref="C95:K245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2:H82"/>
    <mergeCell ref="E86:H86"/>
    <mergeCell ref="E84:H84"/>
    <mergeCell ref="E88:H88"/>
    <mergeCell ref="J59:J60"/>
  </mergeCells>
  <hyperlinks>
    <hyperlink ref="F1:G1" location="C2" display="1) Krycí list soupisu"/>
    <hyperlink ref="G1:H1" location="C62" display="2) Rekapitulace"/>
    <hyperlink ref="J1" location="C9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03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169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2645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3048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3049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170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ROUND(J96,2)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ROUND(SUM(BE96:BE402), 2)</f>
        <v>0</v>
      </c>
      <c r="G34" s="43"/>
      <c r="H34" s="43"/>
      <c r="I34" s="127">
        <v>0.21</v>
      </c>
      <c r="J34" s="126">
        <f>ROUND(ROUND((SUM(BE96:BE402)),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ROUND(SUM(BF96:BF402), 2)</f>
        <v>0</v>
      </c>
      <c r="G35" s="43"/>
      <c r="H35" s="43"/>
      <c r="I35" s="127">
        <v>0.15</v>
      </c>
      <c r="J35" s="126">
        <f>ROUND(ROUND((SUM(BF96:BF402)),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ROUND(SUM(BG96:BG402),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ROUND(SUM(BH96:BH402),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ROUND(SUM(BI96:BI402),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2645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3048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3021 - Stoka A1 - Kanalizace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J96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J97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J98</f>
        <v>0</v>
      </c>
      <c r="K66" s="156"/>
    </row>
    <row r="67" spans="2:12" s="9" customFormat="1" ht="19.899999999999999" customHeight="1">
      <c r="B67" s="150"/>
      <c r="C67" s="151"/>
      <c r="D67" s="152" t="s">
        <v>243</v>
      </c>
      <c r="E67" s="153"/>
      <c r="F67" s="153"/>
      <c r="G67" s="153"/>
      <c r="H67" s="153"/>
      <c r="I67" s="154"/>
      <c r="J67" s="155">
        <f>J260</f>
        <v>0</v>
      </c>
      <c r="K67" s="156"/>
    </row>
    <row r="68" spans="2:12" s="9" customFormat="1" ht="19.899999999999999" customHeight="1">
      <c r="B68" s="150"/>
      <c r="C68" s="151"/>
      <c r="D68" s="152" t="s">
        <v>2018</v>
      </c>
      <c r="E68" s="153"/>
      <c r="F68" s="153"/>
      <c r="G68" s="153"/>
      <c r="H68" s="153"/>
      <c r="I68" s="154"/>
      <c r="J68" s="155">
        <f>J348</f>
        <v>0</v>
      </c>
      <c r="K68" s="156"/>
    </row>
    <row r="69" spans="2:12" s="9" customFormat="1" ht="19.899999999999999" customHeight="1">
      <c r="B69" s="150"/>
      <c r="C69" s="151"/>
      <c r="D69" s="152" t="s">
        <v>551</v>
      </c>
      <c r="E69" s="153"/>
      <c r="F69" s="153"/>
      <c r="G69" s="153"/>
      <c r="H69" s="153"/>
      <c r="I69" s="154"/>
      <c r="J69" s="155">
        <f>J365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J384</f>
        <v>0</v>
      </c>
      <c r="K70" s="156"/>
    </row>
    <row r="71" spans="2:12" s="8" customFormat="1" ht="24.95" customHeight="1">
      <c r="B71" s="143"/>
      <c r="C71" s="144"/>
      <c r="D71" s="145" t="s">
        <v>2066</v>
      </c>
      <c r="E71" s="146"/>
      <c r="F71" s="146"/>
      <c r="G71" s="146"/>
      <c r="H71" s="146"/>
      <c r="I71" s="147"/>
      <c r="J71" s="148">
        <f>J386</f>
        <v>0</v>
      </c>
      <c r="K71" s="149"/>
    </row>
    <row r="72" spans="2:12" s="9" customFormat="1" ht="19.899999999999999" customHeight="1">
      <c r="B72" s="150"/>
      <c r="C72" s="151"/>
      <c r="D72" s="152" t="s">
        <v>2067</v>
      </c>
      <c r="E72" s="153"/>
      <c r="F72" s="153"/>
      <c r="G72" s="153"/>
      <c r="H72" s="153"/>
      <c r="I72" s="154"/>
      <c r="J72" s="155">
        <f>J387</f>
        <v>0</v>
      </c>
      <c r="K72" s="156"/>
    </row>
    <row r="73" spans="2:12" s="1" customFormat="1" ht="21.75" customHeight="1">
      <c r="B73" s="42"/>
      <c r="C73" s="43"/>
      <c r="D73" s="43"/>
      <c r="E73" s="43"/>
      <c r="F73" s="43"/>
      <c r="G73" s="43"/>
      <c r="H73" s="43"/>
      <c r="I73" s="114"/>
      <c r="J73" s="43"/>
      <c r="K73" s="46"/>
    </row>
    <row r="74" spans="2:12" s="1" customFormat="1" ht="6.95" customHeight="1">
      <c r="B74" s="57"/>
      <c r="C74" s="58"/>
      <c r="D74" s="58"/>
      <c r="E74" s="58"/>
      <c r="F74" s="58"/>
      <c r="G74" s="58"/>
      <c r="H74" s="58"/>
      <c r="I74" s="135"/>
      <c r="J74" s="58"/>
      <c r="K74" s="59"/>
    </row>
    <row r="78" spans="2:12" s="1" customFormat="1" ht="6.95" customHeight="1">
      <c r="B78" s="60"/>
      <c r="C78" s="61"/>
      <c r="D78" s="61"/>
      <c r="E78" s="61"/>
      <c r="F78" s="61"/>
      <c r="G78" s="61"/>
      <c r="H78" s="61"/>
      <c r="I78" s="136"/>
      <c r="J78" s="61"/>
      <c r="K78" s="61"/>
      <c r="L78" s="42"/>
    </row>
    <row r="79" spans="2:12" s="1" customFormat="1" ht="36.950000000000003" customHeight="1">
      <c r="B79" s="42"/>
      <c r="C79" s="62" t="s">
        <v>248</v>
      </c>
      <c r="L79" s="42"/>
    </row>
    <row r="80" spans="2:12" s="1" customFormat="1" ht="6.95" customHeight="1">
      <c r="B80" s="42"/>
      <c r="L80" s="42"/>
    </row>
    <row r="81" spans="2:63" s="1" customFormat="1" ht="14.45" customHeight="1">
      <c r="B81" s="42"/>
      <c r="C81" s="64" t="s">
        <v>19</v>
      </c>
      <c r="L81" s="42"/>
    </row>
    <row r="82" spans="2:63" s="1" customFormat="1" ht="16.5" customHeight="1">
      <c r="B82" s="42"/>
      <c r="E82" s="374" t="str">
        <f>E7</f>
        <v>Tehov - Odkanalizování a čištění vod</v>
      </c>
      <c r="F82" s="375"/>
      <c r="G82" s="375"/>
      <c r="H82" s="375"/>
      <c r="L82" s="42"/>
    </row>
    <row r="83" spans="2:63" ht="15">
      <c r="B83" s="29"/>
      <c r="C83" s="64" t="s">
        <v>227</v>
      </c>
      <c r="L83" s="29"/>
    </row>
    <row r="84" spans="2:63" ht="16.5" customHeight="1">
      <c r="B84" s="29"/>
      <c r="E84" s="374" t="s">
        <v>2645</v>
      </c>
      <c r="F84" s="337"/>
      <c r="G84" s="337"/>
      <c r="H84" s="337"/>
      <c r="L84" s="29"/>
    </row>
    <row r="85" spans="2:63" ht="15">
      <c r="B85" s="29"/>
      <c r="C85" s="64" t="s">
        <v>229</v>
      </c>
      <c r="L85" s="29"/>
    </row>
    <row r="86" spans="2:63" s="1" customFormat="1" ht="16.5" customHeight="1">
      <c r="B86" s="42"/>
      <c r="E86" s="376" t="s">
        <v>3048</v>
      </c>
      <c r="F86" s="377"/>
      <c r="G86" s="377"/>
      <c r="H86" s="377"/>
      <c r="L86" s="42"/>
    </row>
    <row r="87" spans="2:63" s="1" customFormat="1" ht="14.45" customHeight="1">
      <c r="B87" s="42"/>
      <c r="C87" s="64" t="s">
        <v>231</v>
      </c>
      <c r="L87" s="42"/>
    </row>
    <row r="88" spans="2:63" s="1" customFormat="1" ht="17.25" customHeight="1">
      <c r="B88" s="42"/>
      <c r="E88" s="349" t="str">
        <f>E13</f>
        <v>3021 - Stoka A1 - Kanalizace</v>
      </c>
      <c r="F88" s="377"/>
      <c r="G88" s="377"/>
      <c r="H88" s="377"/>
      <c r="L88" s="42"/>
    </row>
    <row r="89" spans="2:63" s="1" customFormat="1" ht="6.95" customHeight="1">
      <c r="B89" s="42"/>
      <c r="L89" s="42"/>
    </row>
    <row r="90" spans="2:63" s="1" customFormat="1" ht="18" customHeight="1">
      <c r="B90" s="42"/>
      <c r="C90" s="64" t="s">
        <v>25</v>
      </c>
      <c r="F90" s="157" t="str">
        <f>F16</f>
        <v>Tehov</v>
      </c>
      <c r="I90" s="158" t="s">
        <v>27</v>
      </c>
      <c r="J90" s="68" t="str">
        <f>IF(J16="","",J16)</f>
        <v>1.6.2017</v>
      </c>
      <c r="L90" s="42"/>
    </row>
    <row r="91" spans="2:63" s="1" customFormat="1" ht="6.95" customHeight="1">
      <c r="B91" s="42"/>
      <c r="L91" s="42"/>
    </row>
    <row r="92" spans="2:63" s="1" customFormat="1" ht="15">
      <c r="B92" s="42"/>
      <c r="C92" s="64" t="s">
        <v>31</v>
      </c>
      <c r="F92" s="157" t="str">
        <f>E19</f>
        <v>Obec Tehov</v>
      </c>
      <c r="I92" s="158" t="s">
        <v>38</v>
      </c>
      <c r="J92" s="157" t="str">
        <f>E25</f>
        <v>Ing. Pavel Douša</v>
      </c>
      <c r="L92" s="42"/>
    </row>
    <row r="93" spans="2:63" s="1" customFormat="1" ht="14.45" customHeight="1">
      <c r="B93" s="42"/>
      <c r="C93" s="64" t="s">
        <v>36</v>
      </c>
      <c r="F93" s="157" t="str">
        <f>IF(E22="","",E22)</f>
        <v/>
      </c>
      <c r="L93" s="42"/>
    </row>
    <row r="94" spans="2:63" s="1" customFormat="1" ht="10.35" customHeight="1">
      <c r="B94" s="42"/>
      <c r="L94" s="42"/>
    </row>
    <row r="95" spans="2:63" s="10" customFormat="1" ht="29.25" customHeight="1">
      <c r="B95" s="159"/>
      <c r="C95" s="160" t="s">
        <v>249</v>
      </c>
      <c r="D95" s="161" t="s">
        <v>62</v>
      </c>
      <c r="E95" s="161" t="s">
        <v>58</v>
      </c>
      <c r="F95" s="161" t="s">
        <v>250</v>
      </c>
      <c r="G95" s="161" t="s">
        <v>251</v>
      </c>
      <c r="H95" s="161" t="s">
        <v>252</v>
      </c>
      <c r="I95" s="162" t="s">
        <v>253</v>
      </c>
      <c r="J95" s="161" t="s">
        <v>236</v>
      </c>
      <c r="K95" s="163" t="s">
        <v>254</v>
      </c>
      <c r="L95" s="159"/>
      <c r="M95" s="74" t="s">
        <v>255</v>
      </c>
      <c r="N95" s="75" t="s">
        <v>47</v>
      </c>
      <c r="O95" s="75" t="s">
        <v>256</v>
      </c>
      <c r="P95" s="75" t="s">
        <v>257</v>
      </c>
      <c r="Q95" s="75" t="s">
        <v>258</v>
      </c>
      <c r="R95" s="75" t="s">
        <v>259</v>
      </c>
      <c r="S95" s="75" t="s">
        <v>260</v>
      </c>
      <c r="T95" s="76" t="s">
        <v>261</v>
      </c>
    </row>
    <row r="96" spans="2:63" s="1" customFormat="1" ht="29.25" customHeight="1">
      <c r="B96" s="42"/>
      <c r="C96" s="78" t="s">
        <v>237</v>
      </c>
      <c r="J96" s="164">
        <f>BK96</f>
        <v>0</v>
      </c>
      <c r="L96" s="42"/>
      <c r="M96" s="77"/>
      <c r="N96" s="69"/>
      <c r="O96" s="69"/>
      <c r="P96" s="165">
        <f>P97+P386</f>
        <v>0</v>
      </c>
      <c r="Q96" s="69"/>
      <c r="R96" s="165">
        <f>R97+R386</f>
        <v>26.430490192000001</v>
      </c>
      <c r="S96" s="69"/>
      <c r="T96" s="166">
        <f>T97+T386</f>
        <v>294.84780000000001</v>
      </c>
      <c r="AT96" s="25" t="s">
        <v>76</v>
      </c>
      <c r="AU96" s="25" t="s">
        <v>238</v>
      </c>
      <c r="BK96" s="167">
        <f>BK97+BK386</f>
        <v>0</v>
      </c>
    </row>
    <row r="97" spans="2:65" s="11" customFormat="1" ht="37.35" customHeight="1">
      <c r="B97" s="168"/>
      <c r="D97" s="169" t="s">
        <v>76</v>
      </c>
      <c r="E97" s="170" t="s">
        <v>262</v>
      </c>
      <c r="F97" s="170" t="s">
        <v>263</v>
      </c>
      <c r="I97" s="171"/>
      <c r="J97" s="172">
        <f>BK97</f>
        <v>0</v>
      </c>
      <c r="L97" s="168"/>
      <c r="M97" s="173"/>
      <c r="N97" s="174"/>
      <c r="O97" s="174"/>
      <c r="P97" s="175">
        <f>P98+P260+P348+P365+P384</f>
        <v>0</v>
      </c>
      <c r="Q97" s="174"/>
      <c r="R97" s="175">
        <f>R98+R260+R348+R365+R384</f>
        <v>26.430490192000001</v>
      </c>
      <c r="S97" s="174"/>
      <c r="T97" s="176">
        <f>T98+T260+T348+T365+T384</f>
        <v>294.84780000000001</v>
      </c>
      <c r="AR97" s="169" t="s">
        <v>24</v>
      </c>
      <c r="AT97" s="177" t="s">
        <v>76</v>
      </c>
      <c r="AU97" s="177" t="s">
        <v>77</v>
      </c>
      <c r="AY97" s="169" t="s">
        <v>264</v>
      </c>
      <c r="BK97" s="178">
        <f>BK98+BK260+BK348+BK365+BK384</f>
        <v>0</v>
      </c>
    </row>
    <row r="98" spans="2:65" s="11" customFormat="1" ht="19.899999999999999" customHeight="1">
      <c r="B98" s="168"/>
      <c r="D98" s="169" t="s">
        <v>76</v>
      </c>
      <c r="E98" s="179" t="s">
        <v>24</v>
      </c>
      <c r="F98" s="179" t="s">
        <v>1558</v>
      </c>
      <c r="I98" s="171"/>
      <c r="J98" s="180">
        <f>BK98</f>
        <v>0</v>
      </c>
      <c r="L98" s="168"/>
      <c r="M98" s="173"/>
      <c r="N98" s="174"/>
      <c r="O98" s="174"/>
      <c r="P98" s="175">
        <f>SUM(P99:P259)</f>
        <v>0</v>
      </c>
      <c r="Q98" s="174"/>
      <c r="R98" s="175">
        <f>SUM(R99:R259)</f>
        <v>0.59321640000000009</v>
      </c>
      <c r="S98" s="174"/>
      <c r="T98" s="176">
        <f>SUM(T99:T259)</f>
        <v>294.84780000000001</v>
      </c>
      <c r="AR98" s="169" t="s">
        <v>24</v>
      </c>
      <c r="AT98" s="177" t="s">
        <v>76</v>
      </c>
      <c r="AU98" s="177" t="s">
        <v>24</v>
      </c>
      <c r="AY98" s="169" t="s">
        <v>264</v>
      </c>
      <c r="BK98" s="178">
        <f>SUM(BK99:BK259)</f>
        <v>0</v>
      </c>
    </row>
    <row r="99" spans="2:65" s="1" customFormat="1" ht="51" customHeight="1">
      <c r="B99" s="181"/>
      <c r="C99" s="182" t="s">
        <v>24</v>
      </c>
      <c r="D99" s="182" t="s">
        <v>266</v>
      </c>
      <c r="E99" s="183" t="s">
        <v>2068</v>
      </c>
      <c r="F99" s="184" t="s">
        <v>2069</v>
      </c>
      <c r="G99" s="185" t="s">
        <v>293</v>
      </c>
      <c r="H99" s="186">
        <v>286.26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0.57999999999999996</v>
      </c>
      <c r="T99" s="192">
        <f>S99*H99</f>
        <v>166.03079999999997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2655</v>
      </c>
    </row>
    <row r="100" spans="2:65" s="12" customFormat="1" ht="27">
      <c r="B100" s="194"/>
      <c r="D100" s="195" t="s">
        <v>272</v>
      </c>
      <c r="E100" s="196" t="s">
        <v>5</v>
      </c>
      <c r="F100" s="197" t="s">
        <v>2071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2" customFormat="1">
      <c r="B101" s="194"/>
      <c r="D101" s="195" t="s">
        <v>272</v>
      </c>
      <c r="E101" s="196" t="s">
        <v>5</v>
      </c>
      <c r="F101" s="197" t="s">
        <v>2656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2" customFormat="1">
      <c r="B102" s="194"/>
      <c r="D102" s="195" t="s">
        <v>272</v>
      </c>
      <c r="E102" s="196" t="s">
        <v>5</v>
      </c>
      <c r="F102" s="197" t="s">
        <v>2657</v>
      </c>
      <c r="H102" s="196" t="s">
        <v>5</v>
      </c>
      <c r="I102" s="198"/>
      <c r="L102" s="194"/>
      <c r="M102" s="199"/>
      <c r="N102" s="200"/>
      <c r="O102" s="200"/>
      <c r="P102" s="200"/>
      <c r="Q102" s="200"/>
      <c r="R102" s="200"/>
      <c r="S102" s="200"/>
      <c r="T102" s="201"/>
      <c r="AT102" s="196" t="s">
        <v>272</v>
      </c>
      <c r="AU102" s="196" t="s">
        <v>85</v>
      </c>
      <c r="AV102" s="12" t="s">
        <v>24</v>
      </c>
      <c r="AW102" s="12" t="s">
        <v>41</v>
      </c>
      <c r="AX102" s="12" t="s">
        <v>77</v>
      </c>
      <c r="AY102" s="196" t="s">
        <v>264</v>
      </c>
    </row>
    <row r="103" spans="2:65" s="13" customFormat="1">
      <c r="B103" s="202"/>
      <c r="D103" s="195" t="s">
        <v>272</v>
      </c>
      <c r="E103" s="203" t="s">
        <v>5</v>
      </c>
      <c r="F103" s="204" t="s">
        <v>3050</v>
      </c>
      <c r="H103" s="205">
        <v>176.26</v>
      </c>
      <c r="I103" s="206"/>
      <c r="L103" s="202"/>
      <c r="M103" s="207"/>
      <c r="N103" s="208"/>
      <c r="O103" s="208"/>
      <c r="P103" s="208"/>
      <c r="Q103" s="208"/>
      <c r="R103" s="208"/>
      <c r="S103" s="208"/>
      <c r="T103" s="209"/>
      <c r="AT103" s="203" t="s">
        <v>272</v>
      </c>
      <c r="AU103" s="203" t="s">
        <v>85</v>
      </c>
      <c r="AV103" s="13" t="s">
        <v>85</v>
      </c>
      <c r="AW103" s="13" t="s">
        <v>41</v>
      </c>
      <c r="AX103" s="13" t="s">
        <v>77</v>
      </c>
      <c r="AY103" s="203" t="s">
        <v>264</v>
      </c>
    </row>
    <row r="104" spans="2:65" s="12" customFormat="1" ht="27">
      <c r="B104" s="194"/>
      <c r="D104" s="195" t="s">
        <v>272</v>
      </c>
      <c r="E104" s="196" t="s">
        <v>5</v>
      </c>
      <c r="F104" s="197" t="s">
        <v>3051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3052</v>
      </c>
      <c r="H105" s="205">
        <v>110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77</v>
      </c>
      <c r="AY105" s="203" t="s">
        <v>264</v>
      </c>
    </row>
    <row r="106" spans="2:65" s="14" customFormat="1">
      <c r="B106" s="210"/>
      <c r="D106" s="195" t="s">
        <v>272</v>
      </c>
      <c r="E106" s="211" t="s">
        <v>5</v>
      </c>
      <c r="F106" s="212" t="s">
        <v>290</v>
      </c>
      <c r="H106" s="213">
        <v>286.26</v>
      </c>
      <c r="I106" s="214"/>
      <c r="L106" s="210"/>
      <c r="M106" s="215"/>
      <c r="N106" s="216"/>
      <c r="O106" s="216"/>
      <c r="P106" s="216"/>
      <c r="Q106" s="216"/>
      <c r="R106" s="216"/>
      <c r="S106" s="216"/>
      <c r="T106" s="217"/>
      <c r="AT106" s="211" t="s">
        <v>272</v>
      </c>
      <c r="AU106" s="211" t="s">
        <v>85</v>
      </c>
      <c r="AV106" s="14" t="s">
        <v>270</v>
      </c>
      <c r="AW106" s="14" t="s">
        <v>41</v>
      </c>
      <c r="AX106" s="14" t="s">
        <v>24</v>
      </c>
      <c r="AY106" s="211" t="s">
        <v>264</v>
      </c>
    </row>
    <row r="107" spans="2:65" s="1" customFormat="1" ht="38.25" customHeight="1">
      <c r="B107" s="181"/>
      <c r="C107" s="182" t="s">
        <v>85</v>
      </c>
      <c r="D107" s="182" t="s">
        <v>266</v>
      </c>
      <c r="E107" s="183" t="s">
        <v>2075</v>
      </c>
      <c r="F107" s="184" t="s">
        <v>2076</v>
      </c>
      <c r="G107" s="185" t="s">
        <v>293</v>
      </c>
      <c r="H107" s="186">
        <v>286.26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0</v>
      </c>
      <c r="R107" s="191">
        <f>Q107*H107</f>
        <v>0</v>
      </c>
      <c r="S107" s="191">
        <v>0.45</v>
      </c>
      <c r="T107" s="192">
        <f>S107*H107</f>
        <v>128.81700000000001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2663</v>
      </c>
    </row>
    <row r="108" spans="2:65" s="12" customFormat="1">
      <c r="B108" s="194"/>
      <c r="D108" s="195" t="s">
        <v>272</v>
      </c>
      <c r="E108" s="196" t="s">
        <v>5</v>
      </c>
      <c r="F108" s="197" t="s">
        <v>2078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2664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2" customFormat="1">
      <c r="B110" s="194"/>
      <c r="D110" s="195" t="s">
        <v>272</v>
      </c>
      <c r="E110" s="196" t="s">
        <v>5</v>
      </c>
      <c r="F110" s="197" t="s">
        <v>2657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3050</v>
      </c>
      <c r="H111" s="205">
        <v>176.26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77</v>
      </c>
      <c r="AY111" s="203" t="s">
        <v>264</v>
      </c>
    </row>
    <row r="112" spans="2:65" s="12" customFormat="1" ht="27">
      <c r="B112" s="194"/>
      <c r="D112" s="195" t="s">
        <v>272</v>
      </c>
      <c r="E112" s="196" t="s">
        <v>5</v>
      </c>
      <c r="F112" s="197" t="s">
        <v>3051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3052</v>
      </c>
      <c r="H113" s="205">
        <v>110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77</v>
      </c>
      <c r="AY113" s="203" t="s">
        <v>264</v>
      </c>
    </row>
    <row r="114" spans="2:65" s="14" customFormat="1">
      <c r="B114" s="210"/>
      <c r="D114" s="195" t="s">
        <v>272</v>
      </c>
      <c r="E114" s="211" t="s">
        <v>5</v>
      </c>
      <c r="F114" s="212" t="s">
        <v>290</v>
      </c>
      <c r="H114" s="213">
        <v>286.26</v>
      </c>
      <c r="I114" s="214"/>
      <c r="L114" s="210"/>
      <c r="M114" s="215"/>
      <c r="N114" s="216"/>
      <c r="O114" s="216"/>
      <c r="P114" s="216"/>
      <c r="Q114" s="216"/>
      <c r="R114" s="216"/>
      <c r="S114" s="216"/>
      <c r="T114" s="217"/>
      <c r="AT114" s="211" t="s">
        <v>272</v>
      </c>
      <c r="AU114" s="211" t="s">
        <v>85</v>
      </c>
      <c r="AV114" s="14" t="s">
        <v>270</v>
      </c>
      <c r="AW114" s="14" t="s">
        <v>41</v>
      </c>
      <c r="AX114" s="14" t="s">
        <v>24</v>
      </c>
      <c r="AY114" s="211" t="s">
        <v>264</v>
      </c>
    </row>
    <row r="115" spans="2:65" s="1" customFormat="1" ht="38.25" customHeight="1">
      <c r="B115" s="181"/>
      <c r="C115" s="182" t="s">
        <v>93</v>
      </c>
      <c r="D115" s="182" t="s">
        <v>266</v>
      </c>
      <c r="E115" s="183" t="s">
        <v>1569</v>
      </c>
      <c r="F115" s="184" t="s">
        <v>1570</v>
      </c>
      <c r="G115" s="185" t="s">
        <v>269</v>
      </c>
      <c r="H115" s="186">
        <v>13.554</v>
      </c>
      <c r="I115" s="187"/>
      <c r="J115" s="188">
        <f>ROUND(I115*H115,2)</f>
        <v>0</v>
      </c>
      <c r="K115" s="184" t="s">
        <v>278</v>
      </c>
      <c r="L115" s="42"/>
      <c r="M115" s="189" t="s">
        <v>5</v>
      </c>
      <c r="N115" s="190" t="s">
        <v>48</v>
      </c>
      <c r="O115" s="43"/>
      <c r="P115" s="191">
        <f>O115*H115</f>
        <v>0</v>
      </c>
      <c r="Q115" s="191">
        <v>0</v>
      </c>
      <c r="R115" s="191">
        <f>Q115*H115</f>
        <v>0</v>
      </c>
      <c r="S115" s="191">
        <v>0</v>
      </c>
      <c r="T115" s="192">
        <f>S115*H115</f>
        <v>0</v>
      </c>
      <c r="AR115" s="25" t="s">
        <v>270</v>
      </c>
      <c r="AT115" s="25" t="s">
        <v>266</v>
      </c>
      <c r="AU115" s="25" t="s">
        <v>85</v>
      </c>
      <c r="AY115" s="25" t="s">
        <v>264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5" t="s">
        <v>24</v>
      </c>
      <c r="BK115" s="193">
        <f>ROUND(I115*H115,2)</f>
        <v>0</v>
      </c>
      <c r="BL115" s="25" t="s">
        <v>270</v>
      </c>
      <c r="BM115" s="25" t="s">
        <v>2670</v>
      </c>
    </row>
    <row r="116" spans="2:65" s="12" customFormat="1">
      <c r="B116" s="194"/>
      <c r="D116" s="195" t="s">
        <v>272</v>
      </c>
      <c r="E116" s="196" t="s">
        <v>5</v>
      </c>
      <c r="F116" s="197" t="s">
        <v>2671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2" customFormat="1">
      <c r="B117" s="194"/>
      <c r="D117" s="195" t="s">
        <v>272</v>
      </c>
      <c r="E117" s="196" t="s">
        <v>5</v>
      </c>
      <c r="F117" s="197" t="s">
        <v>3053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3054</v>
      </c>
      <c r="H118" s="205">
        <v>13.554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24</v>
      </c>
      <c r="AY118" s="203" t="s">
        <v>264</v>
      </c>
    </row>
    <row r="119" spans="2:65" s="1" customFormat="1" ht="25.5" customHeight="1">
      <c r="B119" s="181"/>
      <c r="C119" s="182" t="s">
        <v>270</v>
      </c>
      <c r="D119" s="182" t="s">
        <v>266</v>
      </c>
      <c r="E119" s="183" t="s">
        <v>2085</v>
      </c>
      <c r="F119" s="184" t="s">
        <v>2086</v>
      </c>
      <c r="G119" s="185" t="s">
        <v>269</v>
      </c>
      <c r="H119" s="186">
        <v>100.748</v>
      </c>
      <c r="I119" s="187"/>
      <c r="J119" s="188">
        <f>ROUND(I119*H119,2)</f>
        <v>0</v>
      </c>
      <c r="K119" s="184" t="s">
        <v>278</v>
      </c>
      <c r="L119" s="42"/>
      <c r="M119" s="189" t="s">
        <v>5</v>
      </c>
      <c r="N119" s="190" t="s">
        <v>48</v>
      </c>
      <c r="O119" s="43"/>
      <c r="P119" s="191">
        <f>O119*H119</f>
        <v>0</v>
      </c>
      <c r="Q119" s="191">
        <v>0</v>
      </c>
      <c r="R119" s="191">
        <f>Q119*H119</f>
        <v>0</v>
      </c>
      <c r="S119" s="191">
        <v>0</v>
      </c>
      <c r="T119" s="192">
        <f>S119*H119</f>
        <v>0</v>
      </c>
      <c r="AR119" s="25" t="s">
        <v>270</v>
      </c>
      <c r="AT119" s="25" t="s">
        <v>266</v>
      </c>
      <c r="AU119" s="25" t="s">
        <v>85</v>
      </c>
      <c r="AY119" s="25" t="s">
        <v>264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5" t="s">
        <v>24</v>
      </c>
      <c r="BK119" s="193">
        <f>ROUND(I119*H119,2)</f>
        <v>0</v>
      </c>
      <c r="BL119" s="25" t="s">
        <v>270</v>
      </c>
      <c r="BM119" s="25" t="s">
        <v>2674</v>
      </c>
    </row>
    <row r="120" spans="2:65" s="12" customFormat="1" ht="27">
      <c r="B120" s="194"/>
      <c r="D120" s="195" t="s">
        <v>272</v>
      </c>
      <c r="E120" s="196" t="s">
        <v>5</v>
      </c>
      <c r="F120" s="197" t="s">
        <v>2675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3" customFormat="1">
      <c r="B121" s="202"/>
      <c r="D121" s="195" t="s">
        <v>272</v>
      </c>
      <c r="E121" s="203" t="s">
        <v>5</v>
      </c>
      <c r="F121" s="204" t="s">
        <v>3055</v>
      </c>
      <c r="H121" s="205">
        <v>100.748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41</v>
      </c>
      <c r="AX121" s="13" t="s">
        <v>24</v>
      </c>
      <c r="AY121" s="203" t="s">
        <v>264</v>
      </c>
    </row>
    <row r="122" spans="2:65" s="1" customFormat="1" ht="38.25" customHeight="1">
      <c r="B122" s="181"/>
      <c r="C122" s="182" t="s">
        <v>300</v>
      </c>
      <c r="D122" s="182" t="s">
        <v>266</v>
      </c>
      <c r="E122" s="183" t="s">
        <v>2677</v>
      </c>
      <c r="F122" s="184" t="s">
        <v>2678</v>
      </c>
      <c r="G122" s="185" t="s">
        <v>269</v>
      </c>
      <c r="H122" s="186">
        <v>11.095000000000001</v>
      </c>
      <c r="I122" s="187"/>
      <c r="J122" s="188">
        <f>ROUND(I122*H122,2)</f>
        <v>0</v>
      </c>
      <c r="K122" s="184" t="s">
        <v>278</v>
      </c>
      <c r="L122" s="42"/>
      <c r="M122" s="189" t="s">
        <v>5</v>
      </c>
      <c r="N122" s="190" t="s">
        <v>48</v>
      </c>
      <c r="O122" s="43"/>
      <c r="P122" s="191">
        <f>O122*H122</f>
        <v>0</v>
      </c>
      <c r="Q122" s="191">
        <v>0</v>
      </c>
      <c r="R122" s="191">
        <f>Q122*H122</f>
        <v>0</v>
      </c>
      <c r="S122" s="191">
        <v>0</v>
      </c>
      <c r="T122" s="192">
        <f>S122*H122</f>
        <v>0</v>
      </c>
      <c r="AR122" s="25" t="s">
        <v>270</v>
      </c>
      <c r="AT122" s="25" t="s">
        <v>266</v>
      </c>
      <c r="AU122" s="25" t="s">
        <v>85</v>
      </c>
      <c r="AY122" s="25" t="s">
        <v>264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5" t="s">
        <v>24</v>
      </c>
      <c r="BK122" s="193">
        <f>ROUND(I122*H122,2)</f>
        <v>0</v>
      </c>
      <c r="BL122" s="25" t="s">
        <v>270</v>
      </c>
      <c r="BM122" s="25" t="s">
        <v>2679</v>
      </c>
    </row>
    <row r="123" spans="2:65" s="12" customFormat="1" ht="27">
      <c r="B123" s="194"/>
      <c r="D123" s="195" t="s">
        <v>272</v>
      </c>
      <c r="E123" s="196" t="s">
        <v>5</v>
      </c>
      <c r="F123" s="197" t="s">
        <v>2680</v>
      </c>
      <c r="H123" s="196" t="s">
        <v>5</v>
      </c>
      <c r="I123" s="198"/>
      <c r="L123" s="194"/>
      <c r="M123" s="199"/>
      <c r="N123" s="200"/>
      <c r="O123" s="200"/>
      <c r="P123" s="200"/>
      <c r="Q123" s="200"/>
      <c r="R123" s="200"/>
      <c r="S123" s="200"/>
      <c r="T123" s="201"/>
      <c r="AT123" s="196" t="s">
        <v>272</v>
      </c>
      <c r="AU123" s="196" t="s">
        <v>85</v>
      </c>
      <c r="AV123" s="12" t="s">
        <v>24</v>
      </c>
      <c r="AW123" s="12" t="s">
        <v>41</v>
      </c>
      <c r="AX123" s="12" t="s">
        <v>77</v>
      </c>
      <c r="AY123" s="196" t="s">
        <v>264</v>
      </c>
    </row>
    <row r="124" spans="2:65" s="12" customFormat="1" ht="27">
      <c r="B124" s="194"/>
      <c r="D124" s="195" t="s">
        <v>272</v>
      </c>
      <c r="E124" s="196" t="s">
        <v>5</v>
      </c>
      <c r="F124" s="197" t="s">
        <v>3056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3057</v>
      </c>
      <c r="H125" s="205">
        <v>11.095000000000001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24</v>
      </c>
      <c r="AY125" s="203" t="s">
        <v>264</v>
      </c>
    </row>
    <row r="126" spans="2:65" s="1" customFormat="1" ht="38.25" customHeight="1">
      <c r="B126" s="181"/>
      <c r="C126" s="182" t="s">
        <v>305</v>
      </c>
      <c r="D126" s="182" t="s">
        <v>266</v>
      </c>
      <c r="E126" s="183" t="s">
        <v>2684</v>
      </c>
      <c r="F126" s="184" t="s">
        <v>2685</v>
      </c>
      <c r="G126" s="185" t="s">
        <v>269</v>
      </c>
      <c r="H126" s="186">
        <v>56.27</v>
      </c>
      <c r="I126" s="187"/>
      <c r="J126" s="188">
        <f>ROUND(I126*H126,2)</f>
        <v>0</v>
      </c>
      <c r="K126" s="184" t="s">
        <v>278</v>
      </c>
      <c r="L126" s="42"/>
      <c r="M126" s="189" t="s">
        <v>5</v>
      </c>
      <c r="N126" s="190" t="s">
        <v>48</v>
      </c>
      <c r="O126" s="43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AR126" s="25" t="s">
        <v>270</v>
      </c>
      <c r="AT126" s="25" t="s">
        <v>266</v>
      </c>
      <c r="AU126" s="25" t="s">
        <v>85</v>
      </c>
      <c r="AY126" s="25" t="s">
        <v>264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5" t="s">
        <v>24</v>
      </c>
      <c r="BK126" s="193">
        <f>ROUND(I126*H126,2)</f>
        <v>0</v>
      </c>
      <c r="BL126" s="25" t="s">
        <v>270</v>
      </c>
      <c r="BM126" s="25" t="s">
        <v>2686</v>
      </c>
    </row>
    <row r="127" spans="2:65" s="12" customFormat="1" ht="27">
      <c r="B127" s="194"/>
      <c r="D127" s="195" t="s">
        <v>272</v>
      </c>
      <c r="E127" s="196" t="s">
        <v>5</v>
      </c>
      <c r="F127" s="197" t="s">
        <v>2680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2" customFormat="1">
      <c r="B128" s="194"/>
      <c r="D128" s="195" t="s">
        <v>272</v>
      </c>
      <c r="E128" s="196" t="s">
        <v>5</v>
      </c>
      <c r="F128" s="197" t="s">
        <v>3058</v>
      </c>
      <c r="H128" s="196" t="s">
        <v>5</v>
      </c>
      <c r="I128" s="198"/>
      <c r="L128" s="194"/>
      <c r="M128" s="199"/>
      <c r="N128" s="200"/>
      <c r="O128" s="200"/>
      <c r="P128" s="200"/>
      <c r="Q128" s="200"/>
      <c r="R128" s="200"/>
      <c r="S128" s="200"/>
      <c r="T128" s="201"/>
      <c r="AT128" s="196" t="s">
        <v>272</v>
      </c>
      <c r="AU128" s="196" t="s">
        <v>85</v>
      </c>
      <c r="AV128" s="12" t="s">
        <v>24</v>
      </c>
      <c r="AW128" s="12" t="s">
        <v>41</v>
      </c>
      <c r="AX128" s="12" t="s">
        <v>77</v>
      </c>
      <c r="AY128" s="196" t="s">
        <v>264</v>
      </c>
    </row>
    <row r="129" spans="2:65" s="12" customFormat="1">
      <c r="B129" s="194"/>
      <c r="D129" s="195" t="s">
        <v>272</v>
      </c>
      <c r="E129" s="196" t="s">
        <v>5</v>
      </c>
      <c r="F129" s="197" t="s">
        <v>2688</v>
      </c>
      <c r="H129" s="196" t="s">
        <v>5</v>
      </c>
      <c r="I129" s="198"/>
      <c r="L129" s="194"/>
      <c r="M129" s="199"/>
      <c r="N129" s="200"/>
      <c r="O129" s="200"/>
      <c r="P129" s="200"/>
      <c r="Q129" s="200"/>
      <c r="R129" s="200"/>
      <c r="S129" s="200"/>
      <c r="T129" s="201"/>
      <c r="AT129" s="196" t="s">
        <v>272</v>
      </c>
      <c r="AU129" s="196" t="s">
        <v>85</v>
      </c>
      <c r="AV129" s="12" t="s">
        <v>24</v>
      </c>
      <c r="AW129" s="12" t="s">
        <v>41</v>
      </c>
      <c r="AX129" s="12" t="s">
        <v>77</v>
      </c>
      <c r="AY129" s="196" t="s">
        <v>264</v>
      </c>
    </row>
    <row r="130" spans="2:65" s="12" customFormat="1">
      <c r="B130" s="194"/>
      <c r="D130" s="195" t="s">
        <v>272</v>
      </c>
      <c r="E130" s="196" t="s">
        <v>5</v>
      </c>
      <c r="F130" s="197" t="s">
        <v>3059</v>
      </c>
      <c r="H130" s="196" t="s">
        <v>5</v>
      </c>
      <c r="I130" s="198"/>
      <c r="L130" s="194"/>
      <c r="M130" s="199"/>
      <c r="N130" s="200"/>
      <c r="O130" s="200"/>
      <c r="P130" s="200"/>
      <c r="Q130" s="200"/>
      <c r="R130" s="200"/>
      <c r="S130" s="200"/>
      <c r="T130" s="201"/>
      <c r="AT130" s="196" t="s">
        <v>272</v>
      </c>
      <c r="AU130" s="196" t="s">
        <v>85</v>
      </c>
      <c r="AV130" s="12" t="s">
        <v>24</v>
      </c>
      <c r="AW130" s="12" t="s">
        <v>41</v>
      </c>
      <c r="AX130" s="12" t="s">
        <v>77</v>
      </c>
      <c r="AY130" s="196" t="s">
        <v>264</v>
      </c>
    </row>
    <row r="131" spans="2:65" s="13" customFormat="1">
      <c r="B131" s="202"/>
      <c r="D131" s="195" t="s">
        <v>272</v>
      </c>
      <c r="E131" s="203" t="s">
        <v>5</v>
      </c>
      <c r="F131" s="204" t="s">
        <v>3060</v>
      </c>
      <c r="H131" s="205">
        <v>56.27</v>
      </c>
      <c r="I131" s="206"/>
      <c r="L131" s="202"/>
      <c r="M131" s="207"/>
      <c r="N131" s="208"/>
      <c r="O131" s="208"/>
      <c r="P131" s="208"/>
      <c r="Q131" s="208"/>
      <c r="R131" s="208"/>
      <c r="S131" s="208"/>
      <c r="T131" s="209"/>
      <c r="AT131" s="203" t="s">
        <v>272</v>
      </c>
      <c r="AU131" s="203" t="s">
        <v>85</v>
      </c>
      <c r="AV131" s="13" t="s">
        <v>85</v>
      </c>
      <c r="AW131" s="13" t="s">
        <v>41</v>
      </c>
      <c r="AX131" s="13" t="s">
        <v>24</v>
      </c>
      <c r="AY131" s="203" t="s">
        <v>264</v>
      </c>
    </row>
    <row r="132" spans="2:65" s="1" customFormat="1" ht="25.5" customHeight="1">
      <c r="B132" s="181"/>
      <c r="C132" s="182" t="s">
        <v>314</v>
      </c>
      <c r="D132" s="182" t="s">
        <v>266</v>
      </c>
      <c r="E132" s="183" t="s">
        <v>2691</v>
      </c>
      <c r="F132" s="184" t="s">
        <v>2692</v>
      </c>
      <c r="G132" s="185" t="s">
        <v>269</v>
      </c>
      <c r="H132" s="186">
        <v>33.284999999999997</v>
      </c>
      <c r="I132" s="187"/>
      <c r="J132" s="188">
        <f>ROUND(I132*H132,2)</f>
        <v>0</v>
      </c>
      <c r="K132" s="184" t="s">
        <v>278</v>
      </c>
      <c r="L132" s="42"/>
      <c r="M132" s="189" t="s">
        <v>5</v>
      </c>
      <c r="N132" s="190" t="s">
        <v>48</v>
      </c>
      <c r="O132" s="43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AR132" s="25" t="s">
        <v>270</v>
      </c>
      <c r="AT132" s="25" t="s">
        <v>266</v>
      </c>
      <c r="AU132" s="25" t="s">
        <v>85</v>
      </c>
      <c r="AY132" s="25" t="s">
        <v>264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5" t="s">
        <v>24</v>
      </c>
      <c r="BK132" s="193">
        <f>ROUND(I132*H132,2)</f>
        <v>0</v>
      </c>
      <c r="BL132" s="25" t="s">
        <v>270</v>
      </c>
      <c r="BM132" s="25" t="s">
        <v>2693</v>
      </c>
    </row>
    <row r="133" spans="2:65" s="12" customFormat="1" ht="27">
      <c r="B133" s="194"/>
      <c r="D133" s="195" t="s">
        <v>272</v>
      </c>
      <c r="E133" s="196" t="s">
        <v>5</v>
      </c>
      <c r="F133" s="197" t="s">
        <v>2694</v>
      </c>
      <c r="H133" s="196" t="s">
        <v>5</v>
      </c>
      <c r="I133" s="198"/>
      <c r="L133" s="194"/>
      <c r="M133" s="199"/>
      <c r="N133" s="200"/>
      <c r="O133" s="200"/>
      <c r="P133" s="200"/>
      <c r="Q133" s="200"/>
      <c r="R133" s="200"/>
      <c r="S133" s="200"/>
      <c r="T133" s="201"/>
      <c r="AT133" s="196" t="s">
        <v>272</v>
      </c>
      <c r="AU133" s="196" t="s">
        <v>85</v>
      </c>
      <c r="AV133" s="12" t="s">
        <v>24</v>
      </c>
      <c r="AW133" s="12" t="s">
        <v>41</v>
      </c>
      <c r="AX133" s="12" t="s">
        <v>77</v>
      </c>
      <c r="AY133" s="196" t="s">
        <v>264</v>
      </c>
    </row>
    <row r="134" spans="2:65" s="12" customFormat="1" ht="27">
      <c r="B134" s="194"/>
      <c r="D134" s="195" t="s">
        <v>272</v>
      </c>
      <c r="E134" s="196" t="s">
        <v>5</v>
      </c>
      <c r="F134" s="197" t="s">
        <v>3056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3" customFormat="1">
      <c r="B135" s="202"/>
      <c r="D135" s="195" t="s">
        <v>272</v>
      </c>
      <c r="E135" s="203" t="s">
        <v>5</v>
      </c>
      <c r="F135" s="204" t="s">
        <v>3061</v>
      </c>
      <c r="H135" s="205">
        <v>33.284999999999997</v>
      </c>
      <c r="I135" s="206"/>
      <c r="L135" s="202"/>
      <c r="M135" s="207"/>
      <c r="N135" s="208"/>
      <c r="O135" s="208"/>
      <c r="P135" s="208"/>
      <c r="Q135" s="208"/>
      <c r="R135" s="208"/>
      <c r="S135" s="208"/>
      <c r="T135" s="209"/>
      <c r="AT135" s="203" t="s">
        <v>272</v>
      </c>
      <c r="AU135" s="203" t="s">
        <v>85</v>
      </c>
      <c r="AV135" s="13" t="s">
        <v>85</v>
      </c>
      <c r="AW135" s="13" t="s">
        <v>41</v>
      </c>
      <c r="AX135" s="13" t="s">
        <v>24</v>
      </c>
      <c r="AY135" s="203" t="s">
        <v>264</v>
      </c>
    </row>
    <row r="136" spans="2:65" s="1" customFormat="1" ht="38.25" customHeight="1">
      <c r="B136" s="181"/>
      <c r="C136" s="182" t="s">
        <v>322</v>
      </c>
      <c r="D136" s="182" t="s">
        <v>266</v>
      </c>
      <c r="E136" s="183" t="s">
        <v>2696</v>
      </c>
      <c r="F136" s="184" t="s">
        <v>2697</v>
      </c>
      <c r="G136" s="185" t="s">
        <v>269</v>
      </c>
      <c r="H136" s="186">
        <v>168.81100000000001</v>
      </c>
      <c r="I136" s="187"/>
      <c r="J136" s="188">
        <f>ROUND(I136*H136,2)</f>
        <v>0</v>
      </c>
      <c r="K136" s="184" t="s">
        <v>278</v>
      </c>
      <c r="L136" s="42"/>
      <c r="M136" s="189" t="s">
        <v>5</v>
      </c>
      <c r="N136" s="190" t="s">
        <v>48</v>
      </c>
      <c r="O136" s="43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AR136" s="25" t="s">
        <v>270</v>
      </c>
      <c r="AT136" s="25" t="s">
        <v>266</v>
      </c>
      <c r="AU136" s="25" t="s">
        <v>85</v>
      </c>
      <c r="AY136" s="25" t="s">
        <v>264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5" t="s">
        <v>24</v>
      </c>
      <c r="BK136" s="193">
        <f>ROUND(I136*H136,2)</f>
        <v>0</v>
      </c>
      <c r="BL136" s="25" t="s">
        <v>270</v>
      </c>
      <c r="BM136" s="25" t="s">
        <v>2698</v>
      </c>
    </row>
    <row r="137" spans="2:65" s="12" customFormat="1" ht="27">
      <c r="B137" s="194"/>
      <c r="D137" s="195" t="s">
        <v>272</v>
      </c>
      <c r="E137" s="196" t="s">
        <v>5</v>
      </c>
      <c r="F137" s="197" t="s">
        <v>2694</v>
      </c>
      <c r="H137" s="196" t="s">
        <v>5</v>
      </c>
      <c r="I137" s="198"/>
      <c r="L137" s="194"/>
      <c r="M137" s="199"/>
      <c r="N137" s="200"/>
      <c r="O137" s="200"/>
      <c r="P137" s="200"/>
      <c r="Q137" s="200"/>
      <c r="R137" s="200"/>
      <c r="S137" s="200"/>
      <c r="T137" s="201"/>
      <c r="AT137" s="196" t="s">
        <v>272</v>
      </c>
      <c r="AU137" s="196" t="s">
        <v>85</v>
      </c>
      <c r="AV137" s="12" t="s">
        <v>24</v>
      </c>
      <c r="AW137" s="12" t="s">
        <v>41</v>
      </c>
      <c r="AX137" s="12" t="s">
        <v>77</v>
      </c>
      <c r="AY137" s="196" t="s">
        <v>264</v>
      </c>
    </row>
    <row r="138" spans="2:65" s="12" customFormat="1">
      <c r="B138" s="194"/>
      <c r="D138" s="195" t="s">
        <v>272</v>
      </c>
      <c r="E138" s="196" t="s">
        <v>5</v>
      </c>
      <c r="F138" s="197" t="s">
        <v>3058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2" customFormat="1">
      <c r="B139" s="194"/>
      <c r="D139" s="195" t="s">
        <v>272</v>
      </c>
      <c r="E139" s="196" t="s">
        <v>5</v>
      </c>
      <c r="F139" s="197" t="s">
        <v>2688</v>
      </c>
      <c r="H139" s="196" t="s">
        <v>5</v>
      </c>
      <c r="I139" s="198"/>
      <c r="L139" s="194"/>
      <c r="M139" s="199"/>
      <c r="N139" s="200"/>
      <c r="O139" s="200"/>
      <c r="P139" s="200"/>
      <c r="Q139" s="200"/>
      <c r="R139" s="200"/>
      <c r="S139" s="200"/>
      <c r="T139" s="201"/>
      <c r="AT139" s="196" t="s">
        <v>272</v>
      </c>
      <c r="AU139" s="196" t="s">
        <v>85</v>
      </c>
      <c r="AV139" s="12" t="s">
        <v>24</v>
      </c>
      <c r="AW139" s="12" t="s">
        <v>41</v>
      </c>
      <c r="AX139" s="12" t="s">
        <v>77</v>
      </c>
      <c r="AY139" s="196" t="s">
        <v>264</v>
      </c>
    </row>
    <row r="140" spans="2:65" s="12" customFormat="1">
      <c r="B140" s="194"/>
      <c r="D140" s="195" t="s">
        <v>272</v>
      </c>
      <c r="E140" s="196" t="s">
        <v>5</v>
      </c>
      <c r="F140" s="197" t="s">
        <v>3059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3" customFormat="1">
      <c r="B141" s="202"/>
      <c r="D141" s="195" t="s">
        <v>272</v>
      </c>
      <c r="E141" s="203" t="s">
        <v>5</v>
      </c>
      <c r="F141" s="204" t="s">
        <v>3062</v>
      </c>
      <c r="H141" s="205">
        <v>168.81100000000001</v>
      </c>
      <c r="I141" s="206"/>
      <c r="L141" s="202"/>
      <c r="M141" s="207"/>
      <c r="N141" s="208"/>
      <c r="O141" s="208"/>
      <c r="P141" s="208"/>
      <c r="Q141" s="208"/>
      <c r="R141" s="208"/>
      <c r="S141" s="208"/>
      <c r="T141" s="209"/>
      <c r="AT141" s="203" t="s">
        <v>272</v>
      </c>
      <c r="AU141" s="203" t="s">
        <v>85</v>
      </c>
      <c r="AV141" s="13" t="s">
        <v>85</v>
      </c>
      <c r="AW141" s="13" t="s">
        <v>41</v>
      </c>
      <c r="AX141" s="13" t="s">
        <v>24</v>
      </c>
      <c r="AY141" s="203" t="s">
        <v>264</v>
      </c>
    </row>
    <row r="142" spans="2:65" s="1" customFormat="1" ht="38.25" customHeight="1">
      <c r="B142" s="181"/>
      <c r="C142" s="182" t="s">
        <v>331</v>
      </c>
      <c r="D142" s="182" t="s">
        <v>266</v>
      </c>
      <c r="E142" s="183" t="s">
        <v>2700</v>
      </c>
      <c r="F142" s="184" t="s">
        <v>2701</v>
      </c>
      <c r="G142" s="185" t="s">
        <v>269</v>
      </c>
      <c r="H142" s="186">
        <v>101.04900000000001</v>
      </c>
      <c r="I142" s="187"/>
      <c r="J142" s="188">
        <f>ROUND(I142*H142,2)</f>
        <v>0</v>
      </c>
      <c r="K142" s="184" t="s">
        <v>278</v>
      </c>
      <c r="L142" s="42"/>
      <c r="M142" s="189" t="s">
        <v>5</v>
      </c>
      <c r="N142" s="190" t="s">
        <v>48</v>
      </c>
      <c r="O142" s="43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AR142" s="25" t="s">
        <v>270</v>
      </c>
      <c r="AT142" s="25" t="s">
        <v>266</v>
      </c>
      <c r="AU142" s="25" t="s">
        <v>85</v>
      </c>
      <c r="AY142" s="25" t="s">
        <v>264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5" t="s">
        <v>24</v>
      </c>
      <c r="BK142" s="193">
        <f>ROUND(I142*H142,2)</f>
        <v>0</v>
      </c>
      <c r="BL142" s="25" t="s">
        <v>270</v>
      </c>
      <c r="BM142" s="25" t="s">
        <v>2702</v>
      </c>
    </row>
    <row r="143" spans="2:65" s="12" customFormat="1">
      <c r="B143" s="194"/>
      <c r="D143" s="195" t="s">
        <v>272</v>
      </c>
      <c r="E143" s="196" t="s">
        <v>5</v>
      </c>
      <c r="F143" s="197" t="s">
        <v>2703</v>
      </c>
      <c r="H143" s="196" t="s">
        <v>5</v>
      </c>
      <c r="I143" s="198"/>
      <c r="L143" s="194"/>
      <c r="M143" s="199"/>
      <c r="N143" s="200"/>
      <c r="O143" s="200"/>
      <c r="P143" s="200"/>
      <c r="Q143" s="200"/>
      <c r="R143" s="200"/>
      <c r="S143" s="200"/>
      <c r="T143" s="201"/>
      <c r="AT143" s="196" t="s">
        <v>272</v>
      </c>
      <c r="AU143" s="196" t="s">
        <v>85</v>
      </c>
      <c r="AV143" s="12" t="s">
        <v>24</v>
      </c>
      <c r="AW143" s="12" t="s">
        <v>41</v>
      </c>
      <c r="AX143" s="12" t="s">
        <v>77</v>
      </c>
      <c r="AY143" s="196" t="s">
        <v>264</v>
      </c>
    </row>
    <row r="144" spans="2:65" s="13" customFormat="1">
      <c r="B144" s="202"/>
      <c r="D144" s="195" t="s">
        <v>272</v>
      </c>
      <c r="E144" s="203" t="s">
        <v>5</v>
      </c>
      <c r="F144" s="204" t="s">
        <v>3063</v>
      </c>
      <c r="H144" s="205">
        <v>16.643000000000001</v>
      </c>
      <c r="I144" s="206"/>
      <c r="L144" s="202"/>
      <c r="M144" s="207"/>
      <c r="N144" s="208"/>
      <c r="O144" s="208"/>
      <c r="P144" s="208"/>
      <c r="Q144" s="208"/>
      <c r="R144" s="208"/>
      <c r="S144" s="208"/>
      <c r="T144" s="209"/>
      <c r="AT144" s="203" t="s">
        <v>272</v>
      </c>
      <c r="AU144" s="203" t="s">
        <v>85</v>
      </c>
      <c r="AV144" s="13" t="s">
        <v>85</v>
      </c>
      <c r="AW144" s="13" t="s">
        <v>41</v>
      </c>
      <c r="AX144" s="13" t="s">
        <v>77</v>
      </c>
      <c r="AY144" s="203" t="s">
        <v>264</v>
      </c>
    </row>
    <row r="145" spans="2:65" s="13" customFormat="1">
      <c r="B145" s="202"/>
      <c r="D145" s="195" t="s">
        <v>272</v>
      </c>
      <c r="E145" s="203" t="s">
        <v>5</v>
      </c>
      <c r="F145" s="204" t="s">
        <v>3064</v>
      </c>
      <c r="H145" s="205">
        <v>84.406000000000006</v>
      </c>
      <c r="I145" s="206"/>
      <c r="L145" s="202"/>
      <c r="M145" s="207"/>
      <c r="N145" s="208"/>
      <c r="O145" s="208"/>
      <c r="P145" s="208"/>
      <c r="Q145" s="208"/>
      <c r="R145" s="208"/>
      <c r="S145" s="208"/>
      <c r="T145" s="209"/>
      <c r="AT145" s="203" t="s">
        <v>272</v>
      </c>
      <c r="AU145" s="203" t="s">
        <v>85</v>
      </c>
      <c r="AV145" s="13" t="s">
        <v>85</v>
      </c>
      <c r="AW145" s="13" t="s">
        <v>41</v>
      </c>
      <c r="AX145" s="13" t="s">
        <v>77</v>
      </c>
      <c r="AY145" s="203" t="s">
        <v>264</v>
      </c>
    </row>
    <row r="146" spans="2:65" s="14" customFormat="1">
      <c r="B146" s="210"/>
      <c r="D146" s="195" t="s">
        <v>272</v>
      </c>
      <c r="E146" s="211" t="s">
        <v>5</v>
      </c>
      <c r="F146" s="212" t="s">
        <v>290</v>
      </c>
      <c r="H146" s="213">
        <v>101.04900000000001</v>
      </c>
      <c r="I146" s="214"/>
      <c r="L146" s="210"/>
      <c r="M146" s="215"/>
      <c r="N146" s="216"/>
      <c r="O146" s="216"/>
      <c r="P146" s="216"/>
      <c r="Q146" s="216"/>
      <c r="R146" s="216"/>
      <c r="S146" s="216"/>
      <c r="T146" s="217"/>
      <c r="AT146" s="211" t="s">
        <v>272</v>
      </c>
      <c r="AU146" s="211" t="s">
        <v>85</v>
      </c>
      <c r="AV146" s="14" t="s">
        <v>270</v>
      </c>
      <c r="AW146" s="14" t="s">
        <v>41</v>
      </c>
      <c r="AX146" s="14" t="s">
        <v>24</v>
      </c>
      <c r="AY146" s="211" t="s">
        <v>264</v>
      </c>
    </row>
    <row r="147" spans="2:65" s="1" customFormat="1" ht="25.5" customHeight="1">
      <c r="B147" s="181"/>
      <c r="C147" s="182" t="s">
        <v>29</v>
      </c>
      <c r="D147" s="182" t="s">
        <v>266</v>
      </c>
      <c r="E147" s="183" t="s">
        <v>2706</v>
      </c>
      <c r="F147" s="184" t="s">
        <v>2707</v>
      </c>
      <c r="G147" s="185" t="s">
        <v>269</v>
      </c>
      <c r="H147" s="186">
        <v>11.095000000000001</v>
      </c>
      <c r="I147" s="187"/>
      <c r="J147" s="188">
        <f>ROUND(I147*H147,2)</f>
        <v>0</v>
      </c>
      <c r="K147" s="184" t="s">
        <v>278</v>
      </c>
      <c r="L147" s="42"/>
      <c r="M147" s="189" t="s">
        <v>5</v>
      </c>
      <c r="N147" s="190" t="s">
        <v>48</v>
      </c>
      <c r="O147" s="43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AR147" s="25" t="s">
        <v>270</v>
      </c>
      <c r="AT147" s="25" t="s">
        <v>266</v>
      </c>
      <c r="AU147" s="25" t="s">
        <v>85</v>
      </c>
      <c r="AY147" s="25" t="s">
        <v>264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5" t="s">
        <v>24</v>
      </c>
      <c r="BK147" s="193">
        <f>ROUND(I147*H147,2)</f>
        <v>0</v>
      </c>
      <c r="BL147" s="25" t="s">
        <v>270</v>
      </c>
      <c r="BM147" s="25" t="s">
        <v>2708</v>
      </c>
    </row>
    <row r="148" spans="2:65" s="12" customFormat="1" ht="27">
      <c r="B148" s="194"/>
      <c r="D148" s="195" t="s">
        <v>272</v>
      </c>
      <c r="E148" s="196" t="s">
        <v>5</v>
      </c>
      <c r="F148" s="197" t="s">
        <v>2709</v>
      </c>
      <c r="H148" s="196" t="s">
        <v>5</v>
      </c>
      <c r="I148" s="198"/>
      <c r="L148" s="194"/>
      <c r="M148" s="199"/>
      <c r="N148" s="200"/>
      <c r="O148" s="200"/>
      <c r="P148" s="200"/>
      <c r="Q148" s="200"/>
      <c r="R148" s="200"/>
      <c r="S148" s="200"/>
      <c r="T148" s="201"/>
      <c r="AT148" s="196" t="s">
        <v>272</v>
      </c>
      <c r="AU148" s="196" t="s">
        <v>85</v>
      </c>
      <c r="AV148" s="12" t="s">
        <v>24</v>
      </c>
      <c r="AW148" s="12" t="s">
        <v>41</v>
      </c>
      <c r="AX148" s="12" t="s">
        <v>77</v>
      </c>
      <c r="AY148" s="196" t="s">
        <v>264</v>
      </c>
    </row>
    <row r="149" spans="2:65" s="12" customFormat="1" ht="27">
      <c r="B149" s="194"/>
      <c r="D149" s="195" t="s">
        <v>272</v>
      </c>
      <c r="E149" s="196" t="s">
        <v>5</v>
      </c>
      <c r="F149" s="197" t="s">
        <v>3056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3" customFormat="1">
      <c r="B150" s="202"/>
      <c r="D150" s="195" t="s">
        <v>272</v>
      </c>
      <c r="E150" s="203" t="s">
        <v>5</v>
      </c>
      <c r="F150" s="204" t="s">
        <v>3057</v>
      </c>
      <c r="H150" s="205">
        <v>11.095000000000001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24</v>
      </c>
      <c r="AY150" s="203" t="s">
        <v>264</v>
      </c>
    </row>
    <row r="151" spans="2:65" s="1" customFormat="1" ht="38.25" customHeight="1">
      <c r="B151" s="181"/>
      <c r="C151" s="182" t="s">
        <v>344</v>
      </c>
      <c r="D151" s="182" t="s">
        <v>266</v>
      </c>
      <c r="E151" s="183" t="s">
        <v>2710</v>
      </c>
      <c r="F151" s="184" t="s">
        <v>2711</v>
      </c>
      <c r="G151" s="185" t="s">
        <v>269</v>
      </c>
      <c r="H151" s="186">
        <v>56.27</v>
      </c>
      <c r="I151" s="187"/>
      <c r="J151" s="188">
        <f>ROUND(I151*H151,2)</f>
        <v>0</v>
      </c>
      <c r="K151" s="184" t="s">
        <v>278</v>
      </c>
      <c r="L151" s="42"/>
      <c r="M151" s="189" t="s">
        <v>5</v>
      </c>
      <c r="N151" s="190" t="s">
        <v>48</v>
      </c>
      <c r="O151" s="43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AR151" s="25" t="s">
        <v>270</v>
      </c>
      <c r="AT151" s="25" t="s">
        <v>266</v>
      </c>
      <c r="AU151" s="25" t="s">
        <v>85</v>
      </c>
      <c r="AY151" s="25" t="s">
        <v>264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5" t="s">
        <v>24</v>
      </c>
      <c r="BK151" s="193">
        <f>ROUND(I151*H151,2)</f>
        <v>0</v>
      </c>
      <c r="BL151" s="25" t="s">
        <v>270</v>
      </c>
      <c r="BM151" s="25" t="s">
        <v>2712</v>
      </c>
    </row>
    <row r="152" spans="2:65" s="12" customFormat="1" ht="27">
      <c r="B152" s="194"/>
      <c r="D152" s="195" t="s">
        <v>272</v>
      </c>
      <c r="E152" s="196" t="s">
        <v>5</v>
      </c>
      <c r="F152" s="197" t="s">
        <v>2709</v>
      </c>
      <c r="H152" s="196" t="s">
        <v>5</v>
      </c>
      <c r="I152" s="198"/>
      <c r="L152" s="194"/>
      <c r="M152" s="199"/>
      <c r="N152" s="200"/>
      <c r="O152" s="200"/>
      <c r="P152" s="200"/>
      <c r="Q152" s="200"/>
      <c r="R152" s="200"/>
      <c r="S152" s="200"/>
      <c r="T152" s="201"/>
      <c r="AT152" s="196" t="s">
        <v>272</v>
      </c>
      <c r="AU152" s="196" t="s">
        <v>85</v>
      </c>
      <c r="AV152" s="12" t="s">
        <v>24</v>
      </c>
      <c r="AW152" s="12" t="s">
        <v>41</v>
      </c>
      <c r="AX152" s="12" t="s">
        <v>77</v>
      </c>
      <c r="AY152" s="196" t="s">
        <v>264</v>
      </c>
    </row>
    <row r="153" spans="2:65" s="12" customFormat="1">
      <c r="B153" s="194"/>
      <c r="D153" s="195" t="s">
        <v>272</v>
      </c>
      <c r="E153" s="196" t="s">
        <v>5</v>
      </c>
      <c r="F153" s="197" t="s">
        <v>3058</v>
      </c>
      <c r="H153" s="196" t="s">
        <v>5</v>
      </c>
      <c r="I153" s="198"/>
      <c r="L153" s="194"/>
      <c r="M153" s="199"/>
      <c r="N153" s="200"/>
      <c r="O153" s="200"/>
      <c r="P153" s="200"/>
      <c r="Q153" s="200"/>
      <c r="R153" s="200"/>
      <c r="S153" s="200"/>
      <c r="T153" s="201"/>
      <c r="AT153" s="196" t="s">
        <v>272</v>
      </c>
      <c r="AU153" s="196" t="s">
        <v>85</v>
      </c>
      <c r="AV153" s="12" t="s">
        <v>24</v>
      </c>
      <c r="AW153" s="12" t="s">
        <v>41</v>
      </c>
      <c r="AX153" s="12" t="s">
        <v>77</v>
      </c>
      <c r="AY153" s="196" t="s">
        <v>264</v>
      </c>
    </row>
    <row r="154" spans="2:65" s="12" customFormat="1">
      <c r="B154" s="194"/>
      <c r="D154" s="195" t="s">
        <v>272</v>
      </c>
      <c r="E154" s="196" t="s">
        <v>5</v>
      </c>
      <c r="F154" s="197" t="s">
        <v>2688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2" customFormat="1">
      <c r="B155" s="194"/>
      <c r="D155" s="195" t="s">
        <v>272</v>
      </c>
      <c r="E155" s="196" t="s">
        <v>5</v>
      </c>
      <c r="F155" s="197" t="s">
        <v>3059</v>
      </c>
      <c r="H155" s="196" t="s">
        <v>5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6" t="s">
        <v>272</v>
      </c>
      <c r="AU155" s="196" t="s">
        <v>85</v>
      </c>
      <c r="AV155" s="12" t="s">
        <v>24</v>
      </c>
      <c r="AW155" s="12" t="s">
        <v>41</v>
      </c>
      <c r="AX155" s="12" t="s">
        <v>77</v>
      </c>
      <c r="AY155" s="196" t="s">
        <v>264</v>
      </c>
    </row>
    <row r="156" spans="2:65" s="13" customFormat="1">
      <c r="B156" s="202"/>
      <c r="D156" s="195" t="s">
        <v>272</v>
      </c>
      <c r="E156" s="203" t="s">
        <v>5</v>
      </c>
      <c r="F156" s="204" t="s">
        <v>3060</v>
      </c>
      <c r="H156" s="205">
        <v>56.27</v>
      </c>
      <c r="I156" s="206"/>
      <c r="L156" s="202"/>
      <c r="M156" s="207"/>
      <c r="N156" s="208"/>
      <c r="O156" s="208"/>
      <c r="P156" s="208"/>
      <c r="Q156" s="208"/>
      <c r="R156" s="208"/>
      <c r="S156" s="208"/>
      <c r="T156" s="209"/>
      <c r="AT156" s="203" t="s">
        <v>272</v>
      </c>
      <c r="AU156" s="203" t="s">
        <v>85</v>
      </c>
      <c r="AV156" s="13" t="s">
        <v>85</v>
      </c>
      <c r="AW156" s="13" t="s">
        <v>41</v>
      </c>
      <c r="AX156" s="13" t="s">
        <v>24</v>
      </c>
      <c r="AY156" s="203" t="s">
        <v>264</v>
      </c>
    </row>
    <row r="157" spans="2:65" s="1" customFormat="1" ht="38.25" customHeight="1">
      <c r="B157" s="181"/>
      <c r="C157" s="182" t="s">
        <v>349</v>
      </c>
      <c r="D157" s="182" t="s">
        <v>266</v>
      </c>
      <c r="E157" s="183" t="s">
        <v>2713</v>
      </c>
      <c r="F157" s="184" t="s">
        <v>2714</v>
      </c>
      <c r="G157" s="185" t="s">
        <v>269</v>
      </c>
      <c r="H157" s="186">
        <v>33.683</v>
      </c>
      <c r="I157" s="187"/>
      <c r="J157" s="188">
        <f>ROUND(I157*H157,2)</f>
        <v>0</v>
      </c>
      <c r="K157" s="184" t="s">
        <v>278</v>
      </c>
      <c r="L157" s="42"/>
      <c r="M157" s="189" t="s">
        <v>5</v>
      </c>
      <c r="N157" s="190" t="s">
        <v>48</v>
      </c>
      <c r="O157" s="43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AR157" s="25" t="s">
        <v>270</v>
      </c>
      <c r="AT157" s="25" t="s">
        <v>266</v>
      </c>
      <c r="AU157" s="25" t="s">
        <v>85</v>
      </c>
      <c r="AY157" s="25" t="s">
        <v>264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5" t="s">
        <v>24</v>
      </c>
      <c r="BK157" s="193">
        <f>ROUND(I157*H157,2)</f>
        <v>0</v>
      </c>
      <c r="BL157" s="25" t="s">
        <v>270</v>
      </c>
      <c r="BM157" s="25" t="s">
        <v>2715</v>
      </c>
    </row>
    <row r="158" spans="2:65" s="12" customFormat="1">
      <c r="B158" s="194"/>
      <c r="D158" s="195" t="s">
        <v>272</v>
      </c>
      <c r="E158" s="196" t="s">
        <v>5</v>
      </c>
      <c r="F158" s="197" t="s">
        <v>2716</v>
      </c>
      <c r="H158" s="196" t="s">
        <v>5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6" t="s">
        <v>272</v>
      </c>
      <c r="AU158" s="196" t="s">
        <v>85</v>
      </c>
      <c r="AV158" s="12" t="s">
        <v>24</v>
      </c>
      <c r="AW158" s="12" t="s">
        <v>41</v>
      </c>
      <c r="AX158" s="12" t="s">
        <v>77</v>
      </c>
      <c r="AY158" s="196" t="s">
        <v>264</v>
      </c>
    </row>
    <row r="159" spans="2:65" s="13" customFormat="1">
      <c r="B159" s="202"/>
      <c r="D159" s="195" t="s">
        <v>272</v>
      </c>
      <c r="E159" s="203" t="s">
        <v>5</v>
      </c>
      <c r="F159" s="204" t="s">
        <v>3065</v>
      </c>
      <c r="H159" s="205">
        <v>5.548</v>
      </c>
      <c r="I159" s="206"/>
      <c r="L159" s="202"/>
      <c r="M159" s="207"/>
      <c r="N159" s="208"/>
      <c r="O159" s="208"/>
      <c r="P159" s="208"/>
      <c r="Q159" s="208"/>
      <c r="R159" s="208"/>
      <c r="S159" s="208"/>
      <c r="T159" s="209"/>
      <c r="AT159" s="203" t="s">
        <v>272</v>
      </c>
      <c r="AU159" s="203" t="s">
        <v>85</v>
      </c>
      <c r="AV159" s="13" t="s">
        <v>85</v>
      </c>
      <c r="AW159" s="13" t="s">
        <v>41</v>
      </c>
      <c r="AX159" s="13" t="s">
        <v>77</v>
      </c>
      <c r="AY159" s="203" t="s">
        <v>264</v>
      </c>
    </row>
    <row r="160" spans="2:65" s="13" customFormat="1">
      <c r="B160" s="202"/>
      <c r="D160" s="195" t="s">
        <v>272</v>
      </c>
      <c r="E160" s="203" t="s">
        <v>5</v>
      </c>
      <c r="F160" s="204" t="s">
        <v>3066</v>
      </c>
      <c r="H160" s="205">
        <v>28.135000000000002</v>
      </c>
      <c r="I160" s="206"/>
      <c r="L160" s="202"/>
      <c r="M160" s="207"/>
      <c r="N160" s="208"/>
      <c r="O160" s="208"/>
      <c r="P160" s="208"/>
      <c r="Q160" s="208"/>
      <c r="R160" s="208"/>
      <c r="S160" s="208"/>
      <c r="T160" s="209"/>
      <c r="AT160" s="203" t="s">
        <v>272</v>
      </c>
      <c r="AU160" s="203" t="s">
        <v>85</v>
      </c>
      <c r="AV160" s="13" t="s">
        <v>85</v>
      </c>
      <c r="AW160" s="13" t="s">
        <v>41</v>
      </c>
      <c r="AX160" s="13" t="s">
        <v>77</v>
      </c>
      <c r="AY160" s="203" t="s">
        <v>264</v>
      </c>
    </row>
    <row r="161" spans="2:65" s="14" customFormat="1">
      <c r="B161" s="210"/>
      <c r="D161" s="195" t="s">
        <v>272</v>
      </c>
      <c r="E161" s="211" t="s">
        <v>5</v>
      </c>
      <c r="F161" s="212" t="s">
        <v>290</v>
      </c>
      <c r="H161" s="213">
        <v>33.683</v>
      </c>
      <c r="I161" s="214"/>
      <c r="L161" s="210"/>
      <c r="M161" s="215"/>
      <c r="N161" s="216"/>
      <c r="O161" s="216"/>
      <c r="P161" s="216"/>
      <c r="Q161" s="216"/>
      <c r="R161" s="216"/>
      <c r="S161" s="216"/>
      <c r="T161" s="217"/>
      <c r="AT161" s="211" t="s">
        <v>272</v>
      </c>
      <c r="AU161" s="211" t="s">
        <v>85</v>
      </c>
      <c r="AV161" s="14" t="s">
        <v>270</v>
      </c>
      <c r="AW161" s="14" t="s">
        <v>41</v>
      </c>
      <c r="AX161" s="14" t="s">
        <v>24</v>
      </c>
      <c r="AY161" s="211" t="s">
        <v>264</v>
      </c>
    </row>
    <row r="162" spans="2:65" s="1" customFormat="1" ht="25.5" customHeight="1">
      <c r="B162" s="181"/>
      <c r="C162" s="182" t="s">
        <v>354</v>
      </c>
      <c r="D162" s="182" t="s">
        <v>266</v>
      </c>
      <c r="E162" s="183" t="s">
        <v>2719</v>
      </c>
      <c r="F162" s="184" t="s">
        <v>2720</v>
      </c>
      <c r="G162" s="185" t="s">
        <v>293</v>
      </c>
      <c r="H162" s="186">
        <v>706.21</v>
      </c>
      <c r="I162" s="187"/>
      <c r="J162" s="188">
        <f>ROUND(I162*H162,2)</f>
        <v>0</v>
      </c>
      <c r="K162" s="184" t="s">
        <v>278</v>
      </c>
      <c r="L162" s="42"/>
      <c r="M162" s="189" t="s">
        <v>5</v>
      </c>
      <c r="N162" s="190" t="s">
        <v>48</v>
      </c>
      <c r="O162" s="43"/>
      <c r="P162" s="191">
        <f>O162*H162</f>
        <v>0</v>
      </c>
      <c r="Q162" s="191">
        <v>8.4000000000000003E-4</v>
      </c>
      <c r="R162" s="191">
        <f>Q162*H162</f>
        <v>0.59321640000000009</v>
      </c>
      <c r="S162" s="191">
        <v>0</v>
      </c>
      <c r="T162" s="192">
        <f>S162*H162</f>
        <v>0</v>
      </c>
      <c r="AR162" s="25" t="s">
        <v>270</v>
      </c>
      <c r="AT162" s="25" t="s">
        <v>266</v>
      </c>
      <c r="AU162" s="25" t="s">
        <v>85</v>
      </c>
      <c r="AY162" s="25" t="s">
        <v>264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5" t="s">
        <v>24</v>
      </c>
      <c r="BK162" s="193">
        <f>ROUND(I162*H162,2)</f>
        <v>0</v>
      </c>
      <c r="BL162" s="25" t="s">
        <v>270</v>
      </c>
      <c r="BM162" s="25" t="s">
        <v>2721</v>
      </c>
    </row>
    <row r="163" spans="2:65" s="12" customFormat="1">
      <c r="B163" s="194"/>
      <c r="D163" s="195" t="s">
        <v>272</v>
      </c>
      <c r="E163" s="196" t="s">
        <v>5</v>
      </c>
      <c r="F163" s="197" t="s">
        <v>3058</v>
      </c>
      <c r="H163" s="196" t="s">
        <v>5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6" t="s">
        <v>272</v>
      </c>
      <c r="AU163" s="196" t="s">
        <v>85</v>
      </c>
      <c r="AV163" s="12" t="s">
        <v>24</v>
      </c>
      <c r="AW163" s="12" t="s">
        <v>41</v>
      </c>
      <c r="AX163" s="12" t="s">
        <v>77</v>
      </c>
      <c r="AY163" s="196" t="s">
        <v>264</v>
      </c>
    </row>
    <row r="164" spans="2:65" s="12" customFormat="1" ht="27">
      <c r="B164" s="194"/>
      <c r="D164" s="195" t="s">
        <v>272</v>
      </c>
      <c r="E164" s="196" t="s">
        <v>5</v>
      </c>
      <c r="F164" s="197" t="s">
        <v>2722</v>
      </c>
      <c r="H164" s="196" t="s">
        <v>5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6" t="s">
        <v>272</v>
      </c>
      <c r="AU164" s="196" t="s">
        <v>85</v>
      </c>
      <c r="AV164" s="12" t="s">
        <v>24</v>
      </c>
      <c r="AW164" s="12" t="s">
        <v>41</v>
      </c>
      <c r="AX164" s="12" t="s">
        <v>77</v>
      </c>
      <c r="AY164" s="196" t="s">
        <v>264</v>
      </c>
    </row>
    <row r="165" spans="2:65" s="13" customFormat="1">
      <c r="B165" s="202"/>
      <c r="D165" s="195" t="s">
        <v>272</v>
      </c>
      <c r="E165" s="203" t="s">
        <v>5</v>
      </c>
      <c r="F165" s="204" t="s">
        <v>3067</v>
      </c>
      <c r="H165" s="205">
        <v>515.71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272</v>
      </c>
      <c r="AU165" s="203" t="s">
        <v>85</v>
      </c>
      <c r="AV165" s="13" t="s">
        <v>85</v>
      </c>
      <c r="AW165" s="13" t="s">
        <v>41</v>
      </c>
      <c r="AX165" s="13" t="s">
        <v>77</v>
      </c>
      <c r="AY165" s="203" t="s">
        <v>264</v>
      </c>
    </row>
    <row r="166" spans="2:65" s="12" customFormat="1">
      <c r="B166" s="194"/>
      <c r="D166" s="195" t="s">
        <v>272</v>
      </c>
      <c r="E166" s="196" t="s">
        <v>5</v>
      </c>
      <c r="F166" s="197" t="s">
        <v>3068</v>
      </c>
      <c r="H166" s="196" t="s">
        <v>5</v>
      </c>
      <c r="I166" s="198"/>
      <c r="L166" s="194"/>
      <c r="M166" s="199"/>
      <c r="N166" s="200"/>
      <c r="O166" s="200"/>
      <c r="P166" s="200"/>
      <c r="Q166" s="200"/>
      <c r="R166" s="200"/>
      <c r="S166" s="200"/>
      <c r="T166" s="201"/>
      <c r="AT166" s="196" t="s">
        <v>272</v>
      </c>
      <c r="AU166" s="196" t="s">
        <v>85</v>
      </c>
      <c r="AV166" s="12" t="s">
        <v>24</v>
      </c>
      <c r="AW166" s="12" t="s">
        <v>41</v>
      </c>
      <c r="AX166" s="12" t="s">
        <v>77</v>
      </c>
      <c r="AY166" s="196" t="s">
        <v>264</v>
      </c>
    </row>
    <row r="167" spans="2:65" s="13" customFormat="1">
      <c r="B167" s="202"/>
      <c r="D167" s="195" t="s">
        <v>272</v>
      </c>
      <c r="E167" s="203" t="s">
        <v>5</v>
      </c>
      <c r="F167" s="204" t="s">
        <v>3069</v>
      </c>
      <c r="H167" s="205">
        <v>190.5</v>
      </c>
      <c r="I167" s="206"/>
      <c r="L167" s="202"/>
      <c r="M167" s="207"/>
      <c r="N167" s="208"/>
      <c r="O167" s="208"/>
      <c r="P167" s="208"/>
      <c r="Q167" s="208"/>
      <c r="R167" s="208"/>
      <c r="S167" s="208"/>
      <c r="T167" s="209"/>
      <c r="AT167" s="203" t="s">
        <v>272</v>
      </c>
      <c r="AU167" s="203" t="s">
        <v>85</v>
      </c>
      <c r="AV167" s="13" t="s">
        <v>85</v>
      </c>
      <c r="AW167" s="13" t="s">
        <v>41</v>
      </c>
      <c r="AX167" s="13" t="s">
        <v>77</v>
      </c>
      <c r="AY167" s="203" t="s">
        <v>264</v>
      </c>
    </row>
    <row r="168" spans="2:65" s="14" customFormat="1">
      <c r="B168" s="210"/>
      <c r="D168" s="195" t="s">
        <v>272</v>
      </c>
      <c r="E168" s="211" t="s">
        <v>5</v>
      </c>
      <c r="F168" s="212" t="s">
        <v>290</v>
      </c>
      <c r="H168" s="213">
        <v>706.21</v>
      </c>
      <c r="I168" s="214"/>
      <c r="L168" s="210"/>
      <c r="M168" s="215"/>
      <c r="N168" s="216"/>
      <c r="O168" s="216"/>
      <c r="P168" s="216"/>
      <c r="Q168" s="216"/>
      <c r="R168" s="216"/>
      <c r="S168" s="216"/>
      <c r="T168" s="217"/>
      <c r="AT168" s="211" t="s">
        <v>272</v>
      </c>
      <c r="AU168" s="211" t="s">
        <v>85</v>
      </c>
      <c r="AV168" s="14" t="s">
        <v>270</v>
      </c>
      <c r="AW168" s="14" t="s">
        <v>41</v>
      </c>
      <c r="AX168" s="14" t="s">
        <v>24</v>
      </c>
      <c r="AY168" s="211" t="s">
        <v>264</v>
      </c>
    </row>
    <row r="169" spans="2:65" s="1" customFormat="1" ht="25.5" customHeight="1">
      <c r="B169" s="181"/>
      <c r="C169" s="182" t="s">
        <v>359</v>
      </c>
      <c r="D169" s="182" t="s">
        <v>266</v>
      </c>
      <c r="E169" s="183" t="s">
        <v>2726</v>
      </c>
      <c r="F169" s="184" t="s">
        <v>2727</v>
      </c>
      <c r="G169" s="185" t="s">
        <v>293</v>
      </c>
      <c r="H169" s="186">
        <v>706.21</v>
      </c>
      <c r="I169" s="187"/>
      <c r="J169" s="188">
        <f>ROUND(I169*H169,2)</f>
        <v>0</v>
      </c>
      <c r="K169" s="184" t="s">
        <v>278</v>
      </c>
      <c r="L169" s="42"/>
      <c r="M169" s="189" t="s">
        <v>5</v>
      </c>
      <c r="N169" s="190" t="s">
        <v>48</v>
      </c>
      <c r="O169" s="43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AR169" s="25" t="s">
        <v>270</v>
      </c>
      <c r="AT169" s="25" t="s">
        <v>266</v>
      </c>
      <c r="AU169" s="25" t="s">
        <v>85</v>
      </c>
      <c r="AY169" s="25" t="s">
        <v>264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5" t="s">
        <v>24</v>
      </c>
      <c r="BK169" s="193">
        <f>ROUND(I169*H169,2)</f>
        <v>0</v>
      </c>
      <c r="BL169" s="25" t="s">
        <v>270</v>
      </c>
      <c r="BM169" s="25" t="s">
        <v>2728</v>
      </c>
    </row>
    <row r="170" spans="2:65" s="12" customFormat="1">
      <c r="B170" s="194"/>
      <c r="D170" s="195" t="s">
        <v>272</v>
      </c>
      <c r="E170" s="196" t="s">
        <v>5</v>
      </c>
      <c r="F170" s="197" t="s">
        <v>3058</v>
      </c>
      <c r="H170" s="196" t="s">
        <v>5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6" t="s">
        <v>272</v>
      </c>
      <c r="AU170" s="196" t="s">
        <v>85</v>
      </c>
      <c r="AV170" s="12" t="s">
        <v>24</v>
      </c>
      <c r="AW170" s="12" t="s">
        <v>41</v>
      </c>
      <c r="AX170" s="12" t="s">
        <v>77</v>
      </c>
      <c r="AY170" s="196" t="s">
        <v>264</v>
      </c>
    </row>
    <row r="171" spans="2:65" s="12" customFormat="1" ht="27">
      <c r="B171" s="194"/>
      <c r="D171" s="195" t="s">
        <v>272</v>
      </c>
      <c r="E171" s="196" t="s">
        <v>5</v>
      </c>
      <c r="F171" s="197" t="s">
        <v>2722</v>
      </c>
      <c r="H171" s="196" t="s">
        <v>5</v>
      </c>
      <c r="I171" s="198"/>
      <c r="L171" s="194"/>
      <c r="M171" s="199"/>
      <c r="N171" s="200"/>
      <c r="O171" s="200"/>
      <c r="P171" s="200"/>
      <c r="Q171" s="200"/>
      <c r="R171" s="200"/>
      <c r="S171" s="200"/>
      <c r="T171" s="201"/>
      <c r="AT171" s="196" t="s">
        <v>272</v>
      </c>
      <c r="AU171" s="196" t="s">
        <v>85</v>
      </c>
      <c r="AV171" s="12" t="s">
        <v>24</v>
      </c>
      <c r="AW171" s="12" t="s">
        <v>41</v>
      </c>
      <c r="AX171" s="12" t="s">
        <v>77</v>
      </c>
      <c r="AY171" s="196" t="s">
        <v>264</v>
      </c>
    </row>
    <row r="172" spans="2:65" s="13" customFormat="1">
      <c r="B172" s="202"/>
      <c r="D172" s="195" t="s">
        <v>272</v>
      </c>
      <c r="E172" s="203" t="s">
        <v>5</v>
      </c>
      <c r="F172" s="204" t="s">
        <v>3067</v>
      </c>
      <c r="H172" s="205">
        <v>515.71</v>
      </c>
      <c r="I172" s="206"/>
      <c r="L172" s="202"/>
      <c r="M172" s="207"/>
      <c r="N172" s="208"/>
      <c r="O172" s="208"/>
      <c r="P172" s="208"/>
      <c r="Q172" s="208"/>
      <c r="R172" s="208"/>
      <c r="S172" s="208"/>
      <c r="T172" s="209"/>
      <c r="AT172" s="203" t="s">
        <v>272</v>
      </c>
      <c r="AU172" s="203" t="s">
        <v>85</v>
      </c>
      <c r="AV172" s="13" t="s">
        <v>85</v>
      </c>
      <c r="AW172" s="13" t="s">
        <v>41</v>
      </c>
      <c r="AX172" s="13" t="s">
        <v>77</v>
      </c>
      <c r="AY172" s="203" t="s">
        <v>264</v>
      </c>
    </row>
    <row r="173" spans="2:65" s="12" customFormat="1">
      <c r="B173" s="194"/>
      <c r="D173" s="195" t="s">
        <v>272</v>
      </c>
      <c r="E173" s="196" t="s">
        <v>5</v>
      </c>
      <c r="F173" s="197" t="s">
        <v>3068</v>
      </c>
      <c r="H173" s="196" t="s">
        <v>5</v>
      </c>
      <c r="I173" s="198"/>
      <c r="L173" s="194"/>
      <c r="M173" s="199"/>
      <c r="N173" s="200"/>
      <c r="O173" s="200"/>
      <c r="P173" s="200"/>
      <c r="Q173" s="200"/>
      <c r="R173" s="200"/>
      <c r="S173" s="200"/>
      <c r="T173" s="201"/>
      <c r="AT173" s="196" t="s">
        <v>272</v>
      </c>
      <c r="AU173" s="196" t="s">
        <v>85</v>
      </c>
      <c r="AV173" s="12" t="s">
        <v>24</v>
      </c>
      <c r="AW173" s="12" t="s">
        <v>41</v>
      </c>
      <c r="AX173" s="12" t="s">
        <v>77</v>
      </c>
      <c r="AY173" s="196" t="s">
        <v>264</v>
      </c>
    </row>
    <row r="174" spans="2:65" s="13" customFormat="1">
      <c r="B174" s="202"/>
      <c r="D174" s="195" t="s">
        <v>272</v>
      </c>
      <c r="E174" s="203" t="s">
        <v>5</v>
      </c>
      <c r="F174" s="204" t="s">
        <v>3069</v>
      </c>
      <c r="H174" s="205">
        <v>190.5</v>
      </c>
      <c r="I174" s="206"/>
      <c r="L174" s="202"/>
      <c r="M174" s="207"/>
      <c r="N174" s="208"/>
      <c r="O174" s="208"/>
      <c r="P174" s="208"/>
      <c r="Q174" s="208"/>
      <c r="R174" s="208"/>
      <c r="S174" s="208"/>
      <c r="T174" s="209"/>
      <c r="AT174" s="203" t="s">
        <v>272</v>
      </c>
      <c r="AU174" s="203" t="s">
        <v>85</v>
      </c>
      <c r="AV174" s="13" t="s">
        <v>85</v>
      </c>
      <c r="AW174" s="13" t="s">
        <v>41</v>
      </c>
      <c r="AX174" s="13" t="s">
        <v>77</v>
      </c>
      <c r="AY174" s="203" t="s">
        <v>264</v>
      </c>
    </row>
    <row r="175" spans="2:65" s="14" customFormat="1">
      <c r="B175" s="210"/>
      <c r="D175" s="195" t="s">
        <v>272</v>
      </c>
      <c r="E175" s="211" t="s">
        <v>5</v>
      </c>
      <c r="F175" s="212" t="s">
        <v>290</v>
      </c>
      <c r="H175" s="213">
        <v>706.21</v>
      </c>
      <c r="I175" s="214"/>
      <c r="L175" s="210"/>
      <c r="M175" s="215"/>
      <c r="N175" s="216"/>
      <c r="O175" s="216"/>
      <c r="P175" s="216"/>
      <c r="Q175" s="216"/>
      <c r="R175" s="216"/>
      <c r="S175" s="216"/>
      <c r="T175" s="217"/>
      <c r="AT175" s="211" t="s">
        <v>272</v>
      </c>
      <c r="AU175" s="211" t="s">
        <v>85</v>
      </c>
      <c r="AV175" s="14" t="s">
        <v>270</v>
      </c>
      <c r="AW175" s="14" t="s">
        <v>41</v>
      </c>
      <c r="AX175" s="14" t="s">
        <v>24</v>
      </c>
      <c r="AY175" s="211" t="s">
        <v>264</v>
      </c>
    </row>
    <row r="176" spans="2:65" s="1" customFormat="1" ht="38.25" customHeight="1">
      <c r="B176" s="181"/>
      <c r="C176" s="182" t="s">
        <v>11</v>
      </c>
      <c r="D176" s="182" t="s">
        <v>266</v>
      </c>
      <c r="E176" s="183" t="s">
        <v>1680</v>
      </c>
      <c r="F176" s="184" t="s">
        <v>1681</v>
      </c>
      <c r="G176" s="185" t="s">
        <v>269</v>
      </c>
      <c r="H176" s="186">
        <v>196.15100000000001</v>
      </c>
      <c r="I176" s="187"/>
      <c r="J176" s="188">
        <f>ROUND(I176*H176,2)</f>
        <v>0</v>
      </c>
      <c r="K176" s="184" t="s">
        <v>278</v>
      </c>
      <c r="L176" s="42"/>
      <c r="M176" s="189" t="s">
        <v>5</v>
      </c>
      <c r="N176" s="190" t="s">
        <v>48</v>
      </c>
      <c r="O176" s="43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AR176" s="25" t="s">
        <v>270</v>
      </c>
      <c r="AT176" s="25" t="s">
        <v>266</v>
      </c>
      <c r="AU176" s="25" t="s">
        <v>85</v>
      </c>
      <c r="AY176" s="25" t="s">
        <v>264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5" t="s">
        <v>24</v>
      </c>
      <c r="BK176" s="193">
        <f>ROUND(I176*H176,2)</f>
        <v>0</v>
      </c>
      <c r="BL176" s="25" t="s">
        <v>270</v>
      </c>
      <c r="BM176" s="25" t="s">
        <v>2729</v>
      </c>
    </row>
    <row r="177" spans="2:65" s="13" customFormat="1">
      <c r="B177" s="202"/>
      <c r="D177" s="195" t="s">
        <v>272</v>
      </c>
      <c r="E177" s="203" t="s">
        <v>5</v>
      </c>
      <c r="F177" s="204" t="s">
        <v>3070</v>
      </c>
      <c r="H177" s="205">
        <v>39.229999999999997</v>
      </c>
      <c r="I177" s="206"/>
      <c r="L177" s="202"/>
      <c r="M177" s="207"/>
      <c r="N177" s="208"/>
      <c r="O177" s="208"/>
      <c r="P177" s="208"/>
      <c r="Q177" s="208"/>
      <c r="R177" s="208"/>
      <c r="S177" s="208"/>
      <c r="T177" s="209"/>
      <c r="AT177" s="203" t="s">
        <v>272</v>
      </c>
      <c r="AU177" s="203" t="s">
        <v>85</v>
      </c>
      <c r="AV177" s="13" t="s">
        <v>85</v>
      </c>
      <c r="AW177" s="13" t="s">
        <v>41</v>
      </c>
      <c r="AX177" s="13" t="s">
        <v>77</v>
      </c>
      <c r="AY177" s="203" t="s">
        <v>264</v>
      </c>
    </row>
    <row r="178" spans="2:65" s="13" customFormat="1">
      <c r="B178" s="202"/>
      <c r="D178" s="195" t="s">
        <v>272</v>
      </c>
      <c r="E178" s="203" t="s">
        <v>5</v>
      </c>
      <c r="F178" s="204" t="s">
        <v>3071</v>
      </c>
      <c r="H178" s="205">
        <v>117.691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272</v>
      </c>
      <c r="AU178" s="203" t="s">
        <v>85</v>
      </c>
      <c r="AV178" s="13" t="s">
        <v>85</v>
      </c>
      <c r="AW178" s="13" t="s">
        <v>41</v>
      </c>
      <c r="AX178" s="13" t="s">
        <v>77</v>
      </c>
      <c r="AY178" s="203" t="s">
        <v>264</v>
      </c>
    </row>
    <row r="179" spans="2:65" s="13" customFormat="1">
      <c r="B179" s="202"/>
      <c r="D179" s="195" t="s">
        <v>272</v>
      </c>
      <c r="E179" s="203" t="s">
        <v>5</v>
      </c>
      <c r="F179" s="204" t="s">
        <v>3072</v>
      </c>
      <c r="H179" s="205">
        <v>39.229999999999997</v>
      </c>
      <c r="I179" s="206"/>
      <c r="L179" s="202"/>
      <c r="M179" s="207"/>
      <c r="N179" s="208"/>
      <c r="O179" s="208"/>
      <c r="P179" s="208"/>
      <c r="Q179" s="208"/>
      <c r="R179" s="208"/>
      <c r="S179" s="208"/>
      <c r="T179" s="209"/>
      <c r="AT179" s="203" t="s">
        <v>272</v>
      </c>
      <c r="AU179" s="203" t="s">
        <v>85</v>
      </c>
      <c r="AV179" s="13" t="s">
        <v>85</v>
      </c>
      <c r="AW179" s="13" t="s">
        <v>41</v>
      </c>
      <c r="AX179" s="13" t="s">
        <v>77</v>
      </c>
      <c r="AY179" s="203" t="s">
        <v>264</v>
      </c>
    </row>
    <row r="180" spans="2:65" s="14" customFormat="1">
      <c r="B180" s="210"/>
      <c r="D180" s="195" t="s">
        <v>272</v>
      </c>
      <c r="E180" s="211" t="s">
        <v>5</v>
      </c>
      <c r="F180" s="212" t="s">
        <v>290</v>
      </c>
      <c r="H180" s="213">
        <v>196.15100000000001</v>
      </c>
      <c r="I180" s="214"/>
      <c r="L180" s="210"/>
      <c r="M180" s="215"/>
      <c r="N180" s="216"/>
      <c r="O180" s="216"/>
      <c r="P180" s="216"/>
      <c r="Q180" s="216"/>
      <c r="R180" s="216"/>
      <c r="S180" s="216"/>
      <c r="T180" s="217"/>
      <c r="AT180" s="211" t="s">
        <v>272</v>
      </c>
      <c r="AU180" s="211" t="s">
        <v>85</v>
      </c>
      <c r="AV180" s="14" t="s">
        <v>270</v>
      </c>
      <c r="AW180" s="14" t="s">
        <v>41</v>
      </c>
      <c r="AX180" s="14" t="s">
        <v>24</v>
      </c>
      <c r="AY180" s="211" t="s">
        <v>264</v>
      </c>
    </row>
    <row r="181" spans="2:65" s="1" customFormat="1" ht="38.25" customHeight="1">
      <c r="B181" s="181"/>
      <c r="C181" s="182" t="s">
        <v>372</v>
      </c>
      <c r="D181" s="182" t="s">
        <v>266</v>
      </c>
      <c r="E181" s="183" t="s">
        <v>2112</v>
      </c>
      <c r="F181" s="184" t="s">
        <v>2113</v>
      </c>
      <c r="G181" s="185" t="s">
        <v>269</v>
      </c>
      <c r="H181" s="186">
        <v>27.108000000000001</v>
      </c>
      <c r="I181" s="187"/>
      <c r="J181" s="188">
        <f>ROUND(I181*H181,2)</f>
        <v>0</v>
      </c>
      <c r="K181" s="184" t="s">
        <v>278</v>
      </c>
      <c r="L181" s="42"/>
      <c r="M181" s="189" t="s">
        <v>5</v>
      </c>
      <c r="N181" s="190" t="s">
        <v>48</v>
      </c>
      <c r="O181" s="43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AR181" s="25" t="s">
        <v>270</v>
      </c>
      <c r="AT181" s="25" t="s">
        <v>266</v>
      </c>
      <c r="AU181" s="25" t="s">
        <v>85</v>
      </c>
      <c r="AY181" s="25" t="s">
        <v>264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5" t="s">
        <v>24</v>
      </c>
      <c r="BK181" s="193">
        <f>ROUND(I181*H181,2)</f>
        <v>0</v>
      </c>
      <c r="BL181" s="25" t="s">
        <v>270</v>
      </c>
      <c r="BM181" s="25" t="s">
        <v>2733</v>
      </c>
    </row>
    <row r="182" spans="2:65" s="12" customFormat="1">
      <c r="B182" s="194"/>
      <c r="D182" s="195" t="s">
        <v>272</v>
      </c>
      <c r="E182" s="196" t="s">
        <v>5</v>
      </c>
      <c r="F182" s="197" t="s">
        <v>2734</v>
      </c>
      <c r="H182" s="196" t="s">
        <v>5</v>
      </c>
      <c r="I182" s="198"/>
      <c r="L182" s="194"/>
      <c r="M182" s="199"/>
      <c r="N182" s="200"/>
      <c r="O182" s="200"/>
      <c r="P182" s="200"/>
      <c r="Q182" s="200"/>
      <c r="R182" s="200"/>
      <c r="S182" s="200"/>
      <c r="T182" s="201"/>
      <c r="AT182" s="196" t="s">
        <v>272</v>
      </c>
      <c r="AU182" s="196" t="s">
        <v>85</v>
      </c>
      <c r="AV182" s="12" t="s">
        <v>24</v>
      </c>
      <c r="AW182" s="12" t="s">
        <v>41</v>
      </c>
      <c r="AX182" s="12" t="s">
        <v>77</v>
      </c>
      <c r="AY182" s="196" t="s">
        <v>264</v>
      </c>
    </row>
    <row r="183" spans="2:65" s="13" customFormat="1">
      <c r="B183" s="202"/>
      <c r="D183" s="195" t="s">
        <v>272</v>
      </c>
      <c r="E183" s="203" t="s">
        <v>5</v>
      </c>
      <c r="F183" s="204" t="s">
        <v>3073</v>
      </c>
      <c r="H183" s="205">
        <v>13.554</v>
      </c>
      <c r="I183" s="206"/>
      <c r="L183" s="202"/>
      <c r="M183" s="207"/>
      <c r="N183" s="208"/>
      <c r="O183" s="208"/>
      <c r="P183" s="208"/>
      <c r="Q183" s="208"/>
      <c r="R183" s="208"/>
      <c r="S183" s="208"/>
      <c r="T183" s="209"/>
      <c r="AT183" s="203" t="s">
        <v>272</v>
      </c>
      <c r="AU183" s="203" t="s">
        <v>85</v>
      </c>
      <c r="AV183" s="13" t="s">
        <v>85</v>
      </c>
      <c r="AW183" s="13" t="s">
        <v>41</v>
      </c>
      <c r="AX183" s="13" t="s">
        <v>77</v>
      </c>
      <c r="AY183" s="203" t="s">
        <v>264</v>
      </c>
    </row>
    <row r="184" spans="2:65" s="12" customFormat="1">
      <c r="B184" s="194"/>
      <c r="D184" s="195" t="s">
        <v>272</v>
      </c>
      <c r="E184" s="196" t="s">
        <v>5</v>
      </c>
      <c r="F184" s="197" t="s">
        <v>2736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3" customFormat="1">
      <c r="B185" s="202"/>
      <c r="D185" s="195" t="s">
        <v>272</v>
      </c>
      <c r="E185" s="203" t="s">
        <v>5</v>
      </c>
      <c r="F185" s="204" t="s">
        <v>3073</v>
      </c>
      <c r="H185" s="205">
        <v>13.554</v>
      </c>
      <c r="I185" s="206"/>
      <c r="L185" s="202"/>
      <c r="M185" s="207"/>
      <c r="N185" s="208"/>
      <c r="O185" s="208"/>
      <c r="P185" s="208"/>
      <c r="Q185" s="208"/>
      <c r="R185" s="208"/>
      <c r="S185" s="208"/>
      <c r="T185" s="209"/>
      <c r="AT185" s="203" t="s">
        <v>272</v>
      </c>
      <c r="AU185" s="203" t="s">
        <v>85</v>
      </c>
      <c r="AV185" s="13" t="s">
        <v>85</v>
      </c>
      <c r="AW185" s="13" t="s">
        <v>41</v>
      </c>
      <c r="AX185" s="13" t="s">
        <v>77</v>
      </c>
      <c r="AY185" s="203" t="s">
        <v>264</v>
      </c>
    </row>
    <row r="186" spans="2:65" s="14" customFormat="1">
      <c r="B186" s="210"/>
      <c r="D186" s="195" t="s">
        <v>272</v>
      </c>
      <c r="E186" s="211" t="s">
        <v>5</v>
      </c>
      <c r="F186" s="212" t="s">
        <v>290</v>
      </c>
      <c r="H186" s="213">
        <v>27.108000000000001</v>
      </c>
      <c r="I186" s="214"/>
      <c r="L186" s="210"/>
      <c r="M186" s="215"/>
      <c r="N186" s="216"/>
      <c r="O186" s="216"/>
      <c r="P186" s="216"/>
      <c r="Q186" s="216"/>
      <c r="R186" s="216"/>
      <c r="S186" s="216"/>
      <c r="T186" s="217"/>
      <c r="AT186" s="211" t="s">
        <v>272</v>
      </c>
      <c r="AU186" s="211" t="s">
        <v>85</v>
      </c>
      <c r="AV186" s="14" t="s">
        <v>270</v>
      </c>
      <c r="AW186" s="14" t="s">
        <v>41</v>
      </c>
      <c r="AX186" s="14" t="s">
        <v>24</v>
      </c>
      <c r="AY186" s="211" t="s">
        <v>264</v>
      </c>
    </row>
    <row r="187" spans="2:65" s="1" customFormat="1" ht="38.25" customHeight="1">
      <c r="B187" s="181"/>
      <c r="C187" s="182" t="s">
        <v>379</v>
      </c>
      <c r="D187" s="182" t="s">
        <v>266</v>
      </c>
      <c r="E187" s="183" t="s">
        <v>1697</v>
      </c>
      <c r="F187" s="184" t="s">
        <v>1698</v>
      </c>
      <c r="G187" s="185" t="s">
        <v>269</v>
      </c>
      <c r="H187" s="186">
        <v>436.57799999999997</v>
      </c>
      <c r="I187" s="187"/>
      <c r="J187" s="188">
        <f>ROUND(I187*H187,2)</f>
        <v>0</v>
      </c>
      <c r="K187" s="184" t="s">
        <v>278</v>
      </c>
      <c r="L187" s="42"/>
      <c r="M187" s="189" t="s">
        <v>5</v>
      </c>
      <c r="N187" s="190" t="s">
        <v>48</v>
      </c>
      <c r="O187" s="43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AR187" s="25" t="s">
        <v>270</v>
      </c>
      <c r="AT187" s="25" t="s">
        <v>266</v>
      </c>
      <c r="AU187" s="25" t="s">
        <v>85</v>
      </c>
      <c r="AY187" s="25" t="s">
        <v>264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5" t="s">
        <v>24</v>
      </c>
      <c r="BK187" s="193">
        <f>ROUND(I187*H187,2)</f>
        <v>0</v>
      </c>
      <c r="BL187" s="25" t="s">
        <v>270</v>
      </c>
      <c r="BM187" s="25" t="s">
        <v>2737</v>
      </c>
    </row>
    <row r="188" spans="2:65" s="12" customFormat="1">
      <c r="B188" s="194"/>
      <c r="D188" s="195" t="s">
        <v>272</v>
      </c>
      <c r="E188" s="196" t="s">
        <v>5</v>
      </c>
      <c r="F188" s="197" t="s">
        <v>2118</v>
      </c>
      <c r="H188" s="196" t="s">
        <v>5</v>
      </c>
      <c r="I188" s="198"/>
      <c r="L188" s="194"/>
      <c r="M188" s="199"/>
      <c r="N188" s="200"/>
      <c r="O188" s="200"/>
      <c r="P188" s="200"/>
      <c r="Q188" s="200"/>
      <c r="R188" s="200"/>
      <c r="S188" s="200"/>
      <c r="T188" s="201"/>
      <c r="AT188" s="196" t="s">
        <v>272</v>
      </c>
      <c r="AU188" s="196" t="s">
        <v>85</v>
      </c>
      <c r="AV188" s="12" t="s">
        <v>24</v>
      </c>
      <c r="AW188" s="12" t="s">
        <v>41</v>
      </c>
      <c r="AX188" s="12" t="s">
        <v>77</v>
      </c>
      <c r="AY188" s="196" t="s">
        <v>264</v>
      </c>
    </row>
    <row r="189" spans="2:65" s="12" customFormat="1">
      <c r="B189" s="194"/>
      <c r="D189" s="195" t="s">
        <v>272</v>
      </c>
      <c r="E189" s="196" t="s">
        <v>5</v>
      </c>
      <c r="F189" s="197" t="s">
        <v>3058</v>
      </c>
      <c r="H189" s="196" t="s">
        <v>5</v>
      </c>
      <c r="I189" s="198"/>
      <c r="L189" s="194"/>
      <c r="M189" s="199"/>
      <c r="N189" s="200"/>
      <c r="O189" s="200"/>
      <c r="P189" s="200"/>
      <c r="Q189" s="200"/>
      <c r="R189" s="200"/>
      <c r="S189" s="200"/>
      <c r="T189" s="201"/>
      <c r="AT189" s="196" t="s">
        <v>272</v>
      </c>
      <c r="AU189" s="196" t="s">
        <v>85</v>
      </c>
      <c r="AV189" s="12" t="s">
        <v>24</v>
      </c>
      <c r="AW189" s="12" t="s">
        <v>41</v>
      </c>
      <c r="AX189" s="12" t="s">
        <v>77</v>
      </c>
      <c r="AY189" s="196" t="s">
        <v>264</v>
      </c>
    </row>
    <row r="190" spans="2:65" s="13" customFormat="1">
      <c r="B190" s="202"/>
      <c r="D190" s="195" t="s">
        <v>272</v>
      </c>
      <c r="E190" s="203" t="s">
        <v>5</v>
      </c>
      <c r="F190" s="204" t="s">
        <v>3074</v>
      </c>
      <c r="H190" s="205">
        <v>183.13399999999999</v>
      </c>
      <c r="I190" s="206"/>
      <c r="L190" s="202"/>
      <c r="M190" s="207"/>
      <c r="N190" s="208"/>
      <c r="O190" s="208"/>
      <c r="P190" s="208"/>
      <c r="Q190" s="208"/>
      <c r="R190" s="208"/>
      <c r="S190" s="208"/>
      <c r="T190" s="209"/>
      <c r="AT190" s="203" t="s">
        <v>272</v>
      </c>
      <c r="AU190" s="203" t="s">
        <v>85</v>
      </c>
      <c r="AV190" s="13" t="s">
        <v>85</v>
      </c>
      <c r="AW190" s="13" t="s">
        <v>41</v>
      </c>
      <c r="AX190" s="13" t="s">
        <v>77</v>
      </c>
      <c r="AY190" s="203" t="s">
        <v>264</v>
      </c>
    </row>
    <row r="191" spans="2:65" s="12" customFormat="1">
      <c r="B191" s="194"/>
      <c r="D191" s="195" t="s">
        <v>272</v>
      </c>
      <c r="E191" s="196" t="s">
        <v>5</v>
      </c>
      <c r="F191" s="197" t="s">
        <v>3068</v>
      </c>
      <c r="H191" s="196" t="s">
        <v>5</v>
      </c>
      <c r="I191" s="198"/>
      <c r="L191" s="194"/>
      <c r="M191" s="199"/>
      <c r="N191" s="200"/>
      <c r="O191" s="200"/>
      <c r="P191" s="200"/>
      <c r="Q191" s="200"/>
      <c r="R191" s="200"/>
      <c r="S191" s="200"/>
      <c r="T191" s="201"/>
      <c r="AT191" s="196" t="s">
        <v>272</v>
      </c>
      <c r="AU191" s="196" t="s">
        <v>85</v>
      </c>
      <c r="AV191" s="12" t="s">
        <v>24</v>
      </c>
      <c r="AW191" s="12" t="s">
        <v>41</v>
      </c>
      <c r="AX191" s="12" t="s">
        <v>77</v>
      </c>
      <c r="AY191" s="196" t="s">
        <v>264</v>
      </c>
    </row>
    <row r="192" spans="2:65" s="13" customFormat="1">
      <c r="B192" s="202"/>
      <c r="D192" s="195" t="s">
        <v>272</v>
      </c>
      <c r="E192" s="203" t="s">
        <v>5</v>
      </c>
      <c r="F192" s="204" t="s">
        <v>3075</v>
      </c>
      <c r="H192" s="205">
        <v>35.155000000000001</v>
      </c>
      <c r="I192" s="206"/>
      <c r="L192" s="202"/>
      <c r="M192" s="207"/>
      <c r="N192" s="208"/>
      <c r="O192" s="208"/>
      <c r="P192" s="208"/>
      <c r="Q192" s="208"/>
      <c r="R192" s="208"/>
      <c r="S192" s="208"/>
      <c r="T192" s="209"/>
      <c r="AT192" s="203" t="s">
        <v>272</v>
      </c>
      <c r="AU192" s="203" t="s">
        <v>85</v>
      </c>
      <c r="AV192" s="13" t="s">
        <v>85</v>
      </c>
      <c r="AW192" s="13" t="s">
        <v>41</v>
      </c>
      <c r="AX192" s="13" t="s">
        <v>77</v>
      </c>
      <c r="AY192" s="203" t="s">
        <v>264</v>
      </c>
    </row>
    <row r="193" spans="2:65" s="15" customFormat="1">
      <c r="B193" s="236"/>
      <c r="D193" s="195" t="s">
        <v>272</v>
      </c>
      <c r="E193" s="237" t="s">
        <v>5</v>
      </c>
      <c r="F193" s="238" t="s">
        <v>423</v>
      </c>
      <c r="H193" s="239">
        <v>218.28899999999999</v>
      </c>
      <c r="I193" s="240"/>
      <c r="L193" s="236"/>
      <c r="M193" s="241"/>
      <c r="N193" s="242"/>
      <c r="O193" s="242"/>
      <c r="P193" s="242"/>
      <c r="Q193" s="242"/>
      <c r="R193" s="242"/>
      <c r="S193" s="242"/>
      <c r="T193" s="243"/>
      <c r="AT193" s="237" t="s">
        <v>272</v>
      </c>
      <c r="AU193" s="237" t="s">
        <v>85</v>
      </c>
      <c r="AV193" s="15" t="s">
        <v>93</v>
      </c>
      <c r="AW193" s="15" t="s">
        <v>41</v>
      </c>
      <c r="AX193" s="15" t="s">
        <v>77</v>
      </c>
      <c r="AY193" s="237" t="s">
        <v>264</v>
      </c>
    </row>
    <row r="194" spans="2:65" s="12" customFormat="1">
      <c r="B194" s="194"/>
      <c r="D194" s="195" t="s">
        <v>272</v>
      </c>
      <c r="E194" s="196" t="s">
        <v>5</v>
      </c>
      <c r="F194" s="197" t="s">
        <v>2120</v>
      </c>
      <c r="H194" s="196" t="s">
        <v>5</v>
      </c>
      <c r="I194" s="198"/>
      <c r="L194" s="194"/>
      <c r="M194" s="199"/>
      <c r="N194" s="200"/>
      <c r="O194" s="200"/>
      <c r="P194" s="200"/>
      <c r="Q194" s="200"/>
      <c r="R194" s="200"/>
      <c r="S194" s="200"/>
      <c r="T194" s="201"/>
      <c r="AT194" s="196" t="s">
        <v>272</v>
      </c>
      <c r="AU194" s="196" t="s">
        <v>85</v>
      </c>
      <c r="AV194" s="12" t="s">
        <v>24</v>
      </c>
      <c r="AW194" s="12" t="s">
        <v>41</v>
      </c>
      <c r="AX194" s="12" t="s">
        <v>77</v>
      </c>
      <c r="AY194" s="196" t="s">
        <v>264</v>
      </c>
    </row>
    <row r="195" spans="2:65" s="13" customFormat="1">
      <c r="B195" s="202"/>
      <c r="D195" s="195" t="s">
        <v>272</v>
      </c>
      <c r="E195" s="203" t="s">
        <v>5</v>
      </c>
      <c r="F195" s="204" t="s">
        <v>3076</v>
      </c>
      <c r="H195" s="205">
        <v>218.28899999999999</v>
      </c>
      <c r="I195" s="206"/>
      <c r="L195" s="202"/>
      <c r="M195" s="207"/>
      <c r="N195" s="208"/>
      <c r="O195" s="208"/>
      <c r="P195" s="208"/>
      <c r="Q195" s="208"/>
      <c r="R195" s="208"/>
      <c r="S195" s="208"/>
      <c r="T195" s="209"/>
      <c r="AT195" s="203" t="s">
        <v>272</v>
      </c>
      <c r="AU195" s="203" t="s">
        <v>85</v>
      </c>
      <c r="AV195" s="13" t="s">
        <v>85</v>
      </c>
      <c r="AW195" s="13" t="s">
        <v>41</v>
      </c>
      <c r="AX195" s="13" t="s">
        <v>77</v>
      </c>
      <c r="AY195" s="203" t="s">
        <v>264</v>
      </c>
    </row>
    <row r="196" spans="2:65" s="14" customFormat="1">
      <c r="B196" s="210"/>
      <c r="D196" s="195" t="s">
        <v>272</v>
      </c>
      <c r="E196" s="211" t="s">
        <v>5</v>
      </c>
      <c r="F196" s="212" t="s">
        <v>290</v>
      </c>
      <c r="H196" s="213">
        <v>436.57799999999997</v>
      </c>
      <c r="I196" s="214"/>
      <c r="L196" s="210"/>
      <c r="M196" s="215"/>
      <c r="N196" s="216"/>
      <c r="O196" s="216"/>
      <c r="P196" s="216"/>
      <c r="Q196" s="216"/>
      <c r="R196" s="216"/>
      <c r="S196" s="216"/>
      <c r="T196" s="217"/>
      <c r="AT196" s="211" t="s">
        <v>272</v>
      </c>
      <c r="AU196" s="211" t="s">
        <v>85</v>
      </c>
      <c r="AV196" s="14" t="s">
        <v>270</v>
      </c>
      <c r="AW196" s="14" t="s">
        <v>41</v>
      </c>
      <c r="AX196" s="14" t="s">
        <v>24</v>
      </c>
      <c r="AY196" s="211" t="s">
        <v>264</v>
      </c>
    </row>
    <row r="197" spans="2:65" s="1" customFormat="1" ht="38.25" customHeight="1">
      <c r="B197" s="181"/>
      <c r="C197" s="182" t="s">
        <v>387</v>
      </c>
      <c r="D197" s="182" t="s">
        <v>266</v>
      </c>
      <c r="E197" s="183" t="s">
        <v>1705</v>
      </c>
      <c r="F197" s="184" t="s">
        <v>1706</v>
      </c>
      <c r="G197" s="185" t="s">
        <v>269</v>
      </c>
      <c r="H197" s="186">
        <v>118.53700000000001</v>
      </c>
      <c r="I197" s="187"/>
      <c r="J197" s="188">
        <f>ROUND(I197*H197,2)</f>
        <v>0</v>
      </c>
      <c r="K197" s="184" t="s">
        <v>278</v>
      </c>
      <c r="L197" s="42"/>
      <c r="M197" s="189" t="s">
        <v>5</v>
      </c>
      <c r="N197" s="190" t="s">
        <v>48</v>
      </c>
      <c r="O197" s="43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AR197" s="25" t="s">
        <v>270</v>
      </c>
      <c r="AT197" s="25" t="s">
        <v>266</v>
      </c>
      <c r="AU197" s="25" t="s">
        <v>85</v>
      </c>
      <c r="AY197" s="25" t="s">
        <v>264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5" t="s">
        <v>24</v>
      </c>
      <c r="BK197" s="193">
        <f>ROUND(I197*H197,2)</f>
        <v>0</v>
      </c>
      <c r="BL197" s="25" t="s">
        <v>270</v>
      </c>
      <c r="BM197" s="25" t="s">
        <v>2741</v>
      </c>
    </row>
    <row r="198" spans="2:65" s="12" customFormat="1">
      <c r="B198" s="194"/>
      <c r="D198" s="195" t="s">
        <v>272</v>
      </c>
      <c r="E198" s="196" t="s">
        <v>5</v>
      </c>
      <c r="F198" s="197" t="s">
        <v>2123</v>
      </c>
      <c r="H198" s="196" t="s">
        <v>5</v>
      </c>
      <c r="I198" s="198"/>
      <c r="L198" s="194"/>
      <c r="M198" s="199"/>
      <c r="N198" s="200"/>
      <c r="O198" s="200"/>
      <c r="P198" s="200"/>
      <c r="Q198" s="200"/>
      <c r="R198" s="200"/>
      <c r="S198" s="200"/>
      <c r="T198" s="201"/>
      <c r="AT198" s="196" t="s">
        <v>272</v>
      </c>
      <c r="AU198" s="196" t="s">
        <v>85</v>
      </c>
      <c r="AV198" s="12" t="s">
        <v>24</v>
      </c>
      <c r="AW198" s="12" t="s">
        <v>41</v>
      </c>
      <c r="AX198" s="12" t="s">
        <v>77</v>
      </c>
      <c r="AY198" s="196" t="s">
        <v>264</v>
      </c>
    </row>
    <row r="199" spans="2:65" s="12" customFormat="1">
      <c r="B199" s="194"/>
      <c r="D199" s="195" t="s">
        <v>272</v>
      </c>
      <c r="E199" s="196" t="s">
        <v>5</v>
      </c>
      <c r="F199" s="197" t="s">
        <v>3058</v>
      </c>
      <c r="H199" s="196" t="s">
        <v>5</v>
      </c>
      <c r="I199" s="198"/>
      <c r="L199" s="194"/>
      <c r="M199" s="199"/>
      <c r="N199" s="200"/>
      <c r="O199" s="200"/>
      <c r="P199" s="200"/>
      <c r="Q199" s="200"/>
      <c r="R199" s="200"/>
      <c r="S199" s="200"/>
      <c r="T199" s="201"/>
      <c r="AT199" s="196" t="s">
        <v>272</v>
      </c>
      <c r="AU199" s="196" t="s">
        <v>85</v>
      </c>
      <c r="AV199" s="12" t="s">
        <v>24</v>
      </c>
      <c r="AW199" s="12" t="s">
        <v>41</v>
      </c>
      <c r="AX199" s="12" t="s">
        <v>77</v>
      </c>
      <c r="AY199" s="196" t="s">
        <v>264</v>
      </c>
    </row>
    <row r="200" spans="2:65" s="13" customFormat="1">
      <c r="B200" s="202"/>
      <c r="D200" s="195" t="s">
        <v>272</v>
      </c>
      <c r="E200" s="203" t="s">
        <v>5</v>
      </c>
      <c r="F200" s="204" t="s">
        <v>3077</v>
      </c>
      <c r="H200" s="205">
        <v>281.351</v>
      </c>
      <c r="I200" s="206"/>
      <c r="L200" s="202"/>
      <c r="M200" s="207"/>
      <c r="N200" s="208"/>
      <c r="O200" s="208"/>
      <c r="P200" s="208"/>
      <c r="Q200" s="208"/>
      <c r="R200" s="208"/>
      <c r="S200" s="208"/>
      <c r="T200" s="209"/>
      <c r="AT200" s="203" t="s">
        <v>272</v>
      </c>
      <c r="AU200" s="203" t="s">
        <v>85</v>
      </c>
      <c r="AV200" s="13" t="s">
        <v>85</v>
      </c>
      <c r="AW200" s="13" t="s">
        <v>41</v>
      </c>
      <c r="AX200" s="13" t="s">
        <v>77</v>
      </c>
      <c r="AY200" s="203" t="s">
        <v>264</v>
      </c>
    </row>
    <row r="201" spans="2:65" s="13" customFormat="1">
      <c r="B201" s="202"/>
      <c r="D201" s="195" t="s">
        <v>272</v>
      </c>
      <c r="E201" s="203" t="s">
        <v>5</v>
      </c>
      <c r="F201" s="204" t="s">
        <v>3078</v>
      </c>
      <c r="H201" s="205">
        <v>-183.13399999999999</v>
      </c>
      <c r="I201" s="206"/>
      <c r="L201" s="202"/>
      <c r="M201" s="207"/>
      <c r="N201" s="208"/>
      <c r="O201" s="208"/>
      <c r="P201" s="208"/>
      <c r="Q201" s="208"/>
      <c r="R201" s="208"/>
      <c r="S201" s="208"/>
      <c r="T201" s="209"/>
      <c r="AT201" s="203" t="s">
        <v>272</v>
      </c>
      <c r="AU201" s="203" t="s">
        <v>85</v>
      </c>
      <c r="AV201" s="13" t="s">
        <v>85</v>
      </c>
      <c r="AW201" s="13" t="s">
        <v>41</v>
      </c>
      <c r="AX201" s="13" t="s">
        <v>77</v>
      </c>
      <c r="AY201" s="203" t="s">
        <v>264</v>
      </c>
    </row>
    <row r="202" spans="2:65" s="15" customFormat="1">
      <c r="B202" s="236"/>
      <c r="D202" s="195" t="s">
        <v>272</v>
      </c>
      <c r="E202" s="237" t="s">
        <v>5</v>
      </c>
      <c r="F202" s="238" t="s">
        <v>423</v>
      </c>
      <c r="H202" s="239">
        <v>98.216999999999999</v>
      </c>
      <c r="I202" s="240"/>
      <c r="L202" s="236"/>
      <c r="M202" s="241"/>
      <c r="N202" s="242"/>
      <c r="O202" s="242"/>
      <c r="P202" s="242"/>
      <c r="Q202" s="242"/>
      <c r="R202" s="242"/>
      <c r="S202" s="242"/>
      <c r="T202" s="243"/>
      <c r="AT202" s="237" t="s">
        <v>272</v>
      </c>
      <c r="AU202" s="237" t="s">
        <v>85</v>
      </c>
      <c r="AV202" s="15" t="s">
        <v>93</v>
      </c>
      <c r="AW202" s="15" t="s">
        <v>41</v>
      </c>
      <c r="AX202" s="15" t="s">
        <v>77</v>
      </c>
      <c r="AY202" s="237" t="s">
        <v>264</v>
      </c>
    </row>
    <row r="203" spans="2:65" s="12" customFormat="1">
      <c r="B203" s="194"/>
      <c r="D203" s="195" t="s">
        <v>272</v>
      </c>
      <c r="E203" s="196" t="s">
        <v>5</v>
      </c>
      <c r="F203" s="197" t="s">
        <v>3068</v>
      </c>
      <c r="H203" s="196" t="s">
        <v>5</v>
      </c>
      <c r="I203" s="198"/>
      <c r="L203" s="194"/>
      <c r="M203" s="199"/>
      <c r="N203" s="200"/>
      <c r="O203" s="200"/>
      <c r="P203" s="200"/>
      <c r="Q203" s="200"/>
      <c r="R203" s="200"/>
      <c r="S203" s="200"/>
      <c r="T203" s="201"/>
      <c r="AT203" s="196" t="s">
        <v>272</v>
      </c>
      <c r="AU203" s="196" t="s">
        <v>85</v>
      </c>
      <c r="AV203" s="12" t="s">
        <v>24</v>
      </c>
      <c r="AW203" s="12" t="s">
        <v>41</v>
      </c>
      <c r="AX203" s="12" t="s">
        <v>77</v>
      </c>
      <c r="AY203" s="196" t="s">
        <v>264</v>
      </c>
    </row>
    <row r="204" spans="2:65" s="13" customFormat="1">
      <c r="B204" s="202"/>
      <c r="D204" s="195" t="s">
        <v>272</v>
      </c>
      <c r="E204" s="203" t="s">
        <v>5</v>
      </c>
      <c r="F204" s="204" t="s">
        <v>3079</v>
      </c>
      <c r="H204" s="205">
        <v>55.475000000000001</v>
      </c>
      <c r="I204" s="206"/>
      <c r="L204" s="202"/>
      <c r="M204" s="207"/>
      <c r="N204" s="208"/>
      <c r="O204" s="208"/>
      <c r="P204" s="208"/>
      <c r="Q204" s="208"/>
      <c r="R204" s="208"/>
      <c r="S204" s="208"/>
      <c r="T204" s="209"/>
      <c r="AT204" s="203" t="s">
        <v>272</v>
      </c>
      <c r="AU204" s="203" t="s">
        <v>85</v>
      </c>
      <c r="AV204" s="13" t="s">
        <v>85</v>
      </c>
      <c r="AW204" s="13" t="s">
        <v>41</v>
      </c>
      <c r="AX204" s="13" t="s">
        <v>77</v>
      </c>
      <c r="AY204" s="203" t="s">
        <v>264</v>
      </c>
    </row>
    <row r="205" spans="2:65" s="13" customFormat="1">
      <c r="B205" s="202"/>
      <c r="D205" s="195" t="s">
        <v>272</v>
      </c>
      <c r="E205" s="203" t="s">
        <v>5</v>
      </c>
      <c r="F205" s="204" t="s">
        <v>3080</v>
      </c>
      <c r="H205" s="205">
        <v>-35.155000000000001</v>
      </c>
      <c r="I205" s="206"/>
      <c r="L205" s="202"/>
      <c r="M205" s="207"/>
      <c r="N205" s="208"/>
      <c r="O205" s="208"/>
      <c r="P205" s="208"/>
      <c r="Q205" s="208"/>
      <c r="R205" s="208"/>
      <c r="S205" s="208"/>
      <c r="T205" s="209"/>
      <c r="AT205" s="203" t="s">
        <v>272</v>
      </c>
      <c r="AU205" s="203" t="s">
        <v>85</v>
      </c>
      <c r="AV205" s="13" t="s">
        <v>85</v>
      </c>
      <c r="AW205" s="13" t="s">
        <v>41</v>
      </c>
      <c r="AX205" s="13" t="s">
        <v>77</v>
      </c>
      <c r="AY205" s="203" t="s">
        <v>264</v>
      </c>
    </row>
    <row r="206" spans="2:65" s="15" customFormat="1">
      <c r="B206" s="236"/>
      <c r="D206" s="195" t="s">
        <v>272</v>
      </c>
      <c r="E206" s="237" t="s">
        <v>5</v>
      </c>
      <c r="F206" s="238" t="s">
        <v>423</v>
      </c>
      <c r="H206" s="239">
        <v>20.32</v>
      </c>
      <c r="I206" s="240"/>
      <c r="L206" s="236"/>
      <c r="M206" s="241"/>
      <c r="N206" s="242"/>
      <c r="O206" s="242"/>
      <c r="P206" s="242"/>
      <c r="Q206" s="242"/>
      <c r="R206" s="242"/>
      <c r="S206" s="242"/>
      <c r="T206" s="243"/>
      <c r="AT206" s="237" t="s">
        <v>272</v>
      </c>
      <c r="AU206" s="237" t="s">
        <v>85</v>
      </c>
      <c r="AV206" s="15" t="s">
        <v>93</v>
      </c>
      <c r="AW206" s="15" t="s">
        <v>41</v>
      </c>
      <c r="AX206" s="15" t="s">
        <v>77</v>
      </c>
      <c r="AY206" s="237" t="s">
        <v>264</v>
      </c>
    </row>
    <row r="207" spans="2:65" s="14" customFormat="1">
      <c r="B207" s="210"/>
      <c r="D207" s="195" t="s">
        <v>272</v>
      </c>
      <c r="E207" s="211" t="s">
        <v>5</v>
      </c>
      <c r="F207" s="212" t="s">
        <v>290</v>
      </c>
      <c r="H207" s="213">
        <v>118.53700000000001</v>
      </c>
      <c r="I207" s="214"/>
      <c r="L207" s="210"/>
      <c r="M207" s="215"/>
      <c r="N207" s="216"/>
      <c r="O207" s="216"/>
      <c r="P207" s="216"/>
      <c r="Q207" s="216"/>
      <c r="R207" s="216"/>
      <c r="S207" s="216"/>
      <c r="T207" s="217"/>
      <c r="AT207" s="211" t="s">
        <v>272</v>
      </c>
      <c r="AU207" s="211" t="s">
        <v>85</v>
      </c>
      <c r="AV207" s="14" t="s">
        <v>270</v>
      </c>
      <c r="AW207" s="14" t="s">
        <v>41</v>
      </c>
      <c r="AX207" s="14" t="s">
        <v>24</v>
      </c>
      <c r="AY207" s="211" t="s">
        <v>264</v>
      </c>
    </row>
    <row r="208" spans="2:65" s="1" customFormat="1" ht="25.5" customHeight="1">
      <c r="B208" s="181"/>
      <c r="C208" s="182" t="s">
        <v>393</v>
      </c>
      <c r="D208" s="182" t="s">
        <v>266</v>
      </c>
      <c r="E208" s="183" t="s">
        <v>1940</v>
      </c>
      <c r="F208" s="184" t="s">
        <v>1941</v>
      </c>
      <c r="G208" s="185" t="s">
        <v>269</v>
      </c>
      <c r="H208" s="186">
        <v>27.108000000000001</v>
      </c>
      <c r="I208" s="187"/>
      <c r="J208" s="188">
        <f>ROUND(I208*H208,2)</f>
        <v>0</v>
      </c>
      <c r="K208" s="184" t="s">
        <v>278</v>
      </c>
      <c r="L208" s="42"/>
      <c r="M208" s="189" t="s">
        <v>5</v>
      </c>
      <c r="N208" s="190" t="s">
        <v>48</v>
      </c>
      <c r="O208" s="43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AR208" s="25" t="s">
        <v>270</v>
      </c>
      <c r="AT208" s="25" t="s">
        <v>266</v>
      </c>
      <c r="AU208" s="25" t="s">
        <v>85</v>
      </c>
      <c r="AY208" s="25" t="s">
        <v>264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5" t="s">
        <v>24</v>
      </c>
      <c r="BK208" s="193">
        <f>ROUND(I208*H208,2)</f>
        <v>0</v>
      </c>
      <c r="BL208" s="25" t="s">
        <v>270</v>
      </c>
      <c r="BM208" s="25" t="s">
        <v>3081</v>
      </c>
    </row>
    <row r="209" spans="2:65" s="12" customFormat="1">
      <c r="B209" s="194"/>
      <c r="D209" s="195" t="s">
        <v>272</v>
      </c>
      <c r="E209" s="196" t="s">
        <v>5</v>
      </c>
      <c r="F209" s="197" t="s">
        <v>2747</v>
      </c>
      <c r="H209" s="196" t="s">
        <v>5</v>
      </c>
      <c r="I209" s="198"/>
      <c r="L209" s="194"/>
      <c r="M209" s="199"/>
      <c r="N209" s="200"/>
      <c r="O209" s="200"/>
      <c r="P209" s="200"/>
      <c r="Q209" s="200"/>
      <c r="R209" s="200"/>
      <c r="S209" s="200"/>
      <c r="T209" s="201"/>
      <c r="AT209" s="196" t="s">
        <v>272</v>
      </c>
      <c r="AU209" s="196" t="s">
        <v>85</v>
      </c>
      <c r="AV209" s="12" t="s">
        <v>24</v>
      </c>
      <c r="AW209" s="12" t="s">
        <v>41</v>
      </c>
      <c r="AX209" s="12" t="s">
        <v>77</v>
      </c>
      <c r="AY209" s="196" t="s">
        <v>264</v>
      </c>
    </row>
    <row r="210" spans="2:65" s="13" customFormat="1">
      <c r="B210" s="202"/>
      <c r="D210" s="195" t="s">
        <v>272</v>
      </c>
      <c r="E210" s="203" t="s">
        <v>5</v>
      </c>
      <c r="F210" s="204" t="s">
        <v>3073</v>
      </c>
      <c r="H210" s="205">
        <v>13.554</v>
      </c>
      <c r="I210" s="206"/>
      <c r="L210" s="202"/>
      <c r="M210" s="207"/>
      <c r="N210" s="208"/>
      <c r="O210" s="208"/>
      <c r="P210" s="208"/>
      <c r="Q210" s="208"/>
      <c r="R210" s="208"/>
      <c r="S210" s="208"/>
      <c r="T210" s="209"/>
      <c r="AT210" s="203" t="s">
        <v>272</v>
      </c>
      <c r="AU210" s="203" t="s">
        <v>85</v>
      </c>
      <c r="AV210" s="13" t="s">
        <v>85</v>
      </c>
      <c r="AW210" s="13" t="s">
        <v>41</v>
      </c>
      <c r="AX210" s="13" t="s">
        <v>77</v>
      </c>
      <c r="AY210" s="203" t="s">
        <v>264</v>
      </c>
    </row>
    <row r="211" spans="2:65" s="12" customFormat="1">
      <c r="B211" s="194"/>
      <c r="D211" s="195" t="s">
        <v>272</v>
      </c>
      <c r="E211" s="196" t="s">
        <v>5</v>
      </c>
      <c r="F211" s="197" t="s">
        <v>2748</v>
      </c>
      <c r="H211" s="196" t="s">
        <v>5</v>
      </c>
      <c r="I211" s="198"/>
      <c r="L211" s="194"/>
      <c r="M211" s="199"/>
      <c r="N211" s="200"/>
      <c r="O211" s="200"/>
      <c r="P211" s="200"/>
      <c r="Q211" s="200"/>
      <c r="R211" s="200"/>
      <c r="S211" s="200"/>
      <c r="T211" s="201"/>
      <c r="AT211" s="196" t="s">
        <v>272</v>
      </c>
      <c r="AU211" s="196" t="s">
        <v>85</v>
      </c>
      <c r="AV211" s="12" t="s">
        <v>24</v>
      </c>
      <c r="AW211" s="12" t="s">
        <v>41</v>
      </c>
      <c r="AX211" s="12" t="s">
        <v>77</v>
      </c>
      <c r="AY211" s="196" t="s">
        <v>264</v>
      </c>
    </row>
    <row r="212" spans="2:65" s="13" customFormat="1">
      <c r="B212" s="202"/>
      <c r="D212" s="195" t="s">
        <v>272</v>
      </c>
      <c r="E212" s="203" t="s">
        <v>5</v>
      </c>
      <c r="F212" s="204" t="s">
        <v>3073</v>
      </c>
      <c r="H212" s="205">
        <v>13.554</v>
      </c>
      <c r="I212" s="206"/>
      <c r="L212" s="202"/>
      <c r="M212" s="207"/>
      <c r="N212" s="208"/>
      <c r="O212" s="208"/>
      <c r="P212" s="208"/>
      <c r="Q212" s="208"/>
      <c r="R212" s="208"/>
      <c r="S212" s="208"/>
      <c r="T212" s="209"/>
      <c r="AT212" s="203" t="s">
        <v>272</v>
      </c>
      <c r="AU212" s="203" t="s">
        <v>85</v>
      </c>
      <c r="AV212" s="13" t="s">
        <v>85</v>
      </c>
      <c r="AW212" s="13" t="s">
        <v>41</v>
      </c>
      <c r="AX212" s="13" t="s">
        <v>77</v>
      </c>
      <c r="AY212" s="203" t="s">
        <v>264</v>
      </c>
    </row>
    <row r="213" spans="2:65" s="14" customFormat="1">
      <c r="B213" s="210"/>
      <c r="D213" s="195" t="s">
        <v>272</v>
      </c>
      <c r="E213" s="211" t="s">
        <v>5</v>
      </c>
      <c r="F213" s="212" t="s">
        <v>290</v>
      </c>
      <c r="H213" s="213">
        <v>27.108000000000001</v>
      </c>
      <c r="I213" s="214"/>
      <c r="L213" s="210"/>
      <c r="M213" s="215"/>
      <c r="N213" s="216"/>
      <c r="O213" s="216"/>
      <c r="P213" s="216"/>
      <c r="Q213" s="216"/>
      <c r="R213" s="216"/>
      <c r="S213" s="216"/>
      <c r="T213" s="217"/>
      <c r="AT213" s="211" t="s">
        <v>272</v>
      </c>
      <c r="AU213" s="211" t="s">
        <v>85</v>
      </c>
      <c r="AV213" s="14" t="s">
        <v>270</v>
      </c>
      <c r="AW213" s="14" t="s">
        <v>41</v>
      </c>
      <c r="AX213" s="14" t="s">
        <v>24</v>
      </c>
      <c r="AY213" s="211" t="s">
        <v>264</v>
      </c>
    </row>
    <row r="214" spans="2:65" s="1" customFormat="1" ht="25.5" customHeight="1">
      <c r="B214" s="181"/>
      <c r="C214" s="182" t="s">
        <v>400</v>
      </c>
      <c r="D214" s="182" t="s">
        <v>266</v>
      </c>
      <c r="E214" s="183" t="s">
        <v>1710</v>
      </c>
      <c r="F214" s="184" t="s">
        <v>1711</v>
      </c>
      <c r="G214" s="185" t="s">
        <v>269</v>
      </c>
      <c r="H214" s="186">
        <v>218.28899999999999</v>
      </c>
      <c r="I214" s="187"/>
      <c r="J214" s="188">
        <f>ROUND(I214*H214,2)</f>
        <v>0</v>
      </c>
      <c r="K214" s="184" t="s">
        <v>278</v>
      </c>
      <c r="L214" s="42"/>
      <c r="M214" s="189" t="s">
        <v>5</v>
      </c>
      <c r="N214" s="190" t="s">
        <v>48</v>
      </c>
      <c r="O214" s="43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AR214" s="25" t="s">
        <v>270</v>
      </c>
      <c r="AT214" s="25" t="s">
        <v>266</v>
      </c>
      <c r="AU214" s="25" t="s">
        <v>85</v>
      </c>
      <c r="AY214" s="25" t="s">
        <v>264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5" t="s">
        <v>24</v>
      </c>
      <c r="BK214" s="193">
        <f>ROUND(I214*H214,2)</f>
        <v>0</v>
      </c>
      <c r="BL214" s="25" t="s">
        <v>270</v>
      </c>
      <c r="BM214" s="25" t="s">
        <v>2749</v>
      </c>
    </row>
    <row r="215" spans="2:65" s="12" customFormat="1">
      <c r="B215" s="194"/>
      <c r="D215" s="195" t="s">
        <v>272</v>
      </c>
      <c r="E215" s="196" t="s">
        <v>5</v>
      </c>
      <c r="F215" s="197" t="s">
        <v>2130</v>
      </c>
      <c r="H215" s="196" t="s">
        <v>5</v>
      </c>
      <c r="I215" s="198"/>
      <c r="L215" s="194"/>
      <c r="M215" s="199"/>
      <c r="N215" s="200"/>
      <c r="O215" s="200"/>
      <c r="P215" s="200"/>
      <c r="Q215" s="200"/>
      <c r="R215" s="200"/>
      <c r="S215" s="200"/>
      <c r="T215" s="201"/>
      <c r="AT215" s="196" t="s">
        <v>272</v>
      </c>
      <c r="AU215" s="196" t="s">
        <v>85</v>
      </c>
      <c r="AV215" s="12" t="s">
        <v>24</v>
      </c>
      <c r="AW215" s="12" t="s">
        <v>41</v>
      </c>
      <c r="AX215" s="12" t="s">
        <v>77</v>
      </c>
      <c r="AY215" s="196" t="s">
        <v>264</v>
      </c>
    </row>
    <row r="216" spans="2:65" s="12" customFormat="1">
      <c r="B216" s="194"/>
      <c r="D216" s="195" t="s">
        <v>272</v>
      </c>
      <c r="E216" s="196" t="s">
        <v>5</v>
      </c>
      <c r="F216" s="197" t="s">
        <v>3058</v>
      </c>
      <c r="H216" s="196" t="s">
        <v>5</v>
      </c>
      <c r="I216" s="198"/>
      <c r="L216" s="194"/>
      <c r="M216" s="199"/>
      <c r="N216" s="200"/>
      <c r="O216" s="200"/>
      <c r="P216" s="200"/>
      <c r="Q216" s="200"/>
      <c r="R216" s="200"/>
      <c r="S216" s="200"/>
      <c r="T216" s="201"/>
      <c r="AT216" s="196" t="s">
        <v>272</v>
      </c>
      <c r="AU216" s="196" t="s">
        <v>85</v>
      </c>
      <c r="AV216" s="12" t="s">
        <v>24</v>
      </c>
      <c r="AW216" s="12" t="s">
        <v>41</v>
      </c>
      <c r="AX216" s="12" t="s">
        <v>77</v>
      </c>
      <c r="AY216" s="196" t="s">
        <v>264</v>
      </c>
    </row>
    <row r="217" spans="2:65" s="13" customFormat="1">
      <c r="B217" s="202"/>
      <c r="D217" s="195" t="s">
        <v>272</v>
      </c>
      <c r="E217" s="203" t="s">
        <v>5</v>
      </c>
      <c r="F217" s="204" t="s">
        <v>3074</v>
      </c>
      <c r="H217" s="205">
        <v>183.13399999999999</v>
      </c>
      <c r="I217" s="206"/>
      <c r="L217" s="202"/>
      <c r="M217" s="207"/>
      <c r="N217" s="208"/>
      <c r="O217" s="208"/>
      <c r="P217" s="208"/>
      <c r="Q217" s="208"/>
      <c r="R217" s="208"/>
      <c r="S217" s="208"/>
      <c r="T217" s="209"/>
      <c r="AT217" s="203" t="s">
        <v>272</v>
      </c>
      <c r="AU217" s="203" t="s">
        <v>85</v>
      </c>
      <c r="AV217" s="13" t="s">
        <v>85</v>
      </c>
      <c r="AW217" s="13" t="s">
        <v>41</v>
      </c>
      <c r="AX217" s="13" t="s">
        <v>77</v>
      </c>
      <c r="AY217" s="203" t="s">
        <v>264</v>
      </c>
    </row>
    <row r="218" spans="2:65" s="12" customFormat="1">
      <c r="B218" s="194"/>
      <c r="D218" s="195" t="s">
        <v>272</v>
      </c>
      <c r="E218" s="196" t="s">
        <v>5</v>
      </c>
      <c r="F218" s="197" t="s">
        <v>3068</v>
      </c>
      <c r="H218" s="196" t="s">
        <v>5</v>
      </c>
      <c r="I218" s="198"/>
      <c r="L218" s="194"/>
      <c r="M218" s="199"/>
      <c r="N218" s="200"/>
      <c r="O218" s="200"/>
      <c r="P218" s="200"/>
      <c r="Q218" s="200"/>
      <c r="R218" s="200"/>
      <c r="S218" s="200"/>
      <c r="T218" s="201"/>
      <c r="AT218" s="196" t="s">
        <v>272</v>
      </c>
      <c r="AU218" s="196" t="s">
        <v>85</v>
      </c>
      <c r="AV218" s="12" t="s">
        <v>24</v>
      </c>
      <c r="AW218" s="12" t="s">
        <v>41</v>
      </c>
      <c r="AX218" s="12" t="s">
        <v>77</v>
      </c>
      <c r="AY218" s="196" t="s">
        <v>264</v>
      </c>
    </row>
    <row r="219" spans="2:65" s="13" customFormat="1">
      <c r="B219" s="202"/>
      <c r="D219" s="195" t="s">
        <v>272</v>
      </c>
      <c r="E219" s="203" t="s">
        <v>5</v>
      </c>
      <c r="F219" s="204" t="s">
        <v>3075</v>
      </c>
      <c r="H219" s="205">
        <v>35.155000000000001</v>
      </c>
      <c r="I219" s="206"/>
      <c r="L219" s="202"/>
      <c r="M219" s="207"/>
      <c r="N219" s="208"/>
      <c r="O219" s="208"/>
      <c r="P219" s="208"/>
      <c r="Q219" s="208"/>
      <c r="R219" s="208"/>
      <c r="S219" s="208"/>
      <c r="T219" s="209"/>
      <c r="AT219" s="203" t="s">
        <v>272</v>
      </c>
      <c r="AU219" s="203" t="s">
        <v>85</v>
      </c>
      <c r="AV219" s="13" t="s">
        <v>85</v>
      </c>
      <c r="AW219" s="13" t="s">
        <v>41</v>
      </c>
      <c r="AX219" s="13" t="s">
        <v>77</v>
      </c>
      <c r="AY219" s="203" t="s">
        <v>264</v>
      </c>
    </row>
    <row r="220" spans="2:65" s="14" customFormat="1">
      <c r="B220" s="210"/>
      <c r="D220" s="195" t="s">
        <v>272</v>
      </c>
      <c r="E220" s="211" t="s">
        <v>5</v>
      </c>
      <c r="F220" s="212" t="s">
        <v>290</v>
      </c>
      <c r="H220" s="213">
        <v>218.28899999999999</v>
      </c>
      <c r="I220" s="214"/>
      <c r="L220" s="210"/>
      <c r="M220" s="215"/>
      <c r="N220" s="216"/>
      <c r="O220" s="216"/>
      <c r="P220" s="216"/>
      <c r="Q220" s="216"/>
      <c r="R220" s="216"/>
      <c r="S220" s="216"/>
      <c r="T220" s="217"/>
      <c r="AT220" s="211" t="s">
        <v>272</v>
      </c>
      <c r="AU220" s="211" t="s">
        <v>85</v>
      </c>
      <c r="AV220" s="14" t="s">
        <v>270</v>
      </c>
      <c r="AW220" s="14" t="s">
        <v>41</v>
      </c>
      <c r="AX220" s="14" t="s">
        <v>24</v>
      </c>
      <c r="AY220" s="211" t="s">
        <v>264</v>
      </c>
    </row>
    <row r="221" spans="2:65" s="1" customFormat="1" ht="16.5" customHeight="1">
      <c r="B221" s="181"/>
      <c r="C221" s="182" t="s">
        <v>10</v>
      </c>
      <c r="D221" s="182" t="s">
        <v>266</v>
      </c>
      <c r="E221" s="183" t="s">
        <v>1718</v>
      </c>
      <c r="F221" s="184" t="s">
        <v>1719</v>
      </c>
      <c r="G221" s="185" t="s">
        <v>269</v>
      </c>
      <c r="H221" s="186">
        <v>336.82600000000002</v>
      </c>
      <c r="I221" s="187"/>
      <c r="J221" s="188">
        <f>ROUND(I221*H221,2)</f>
        <v>0</v>
      </c>
      <c r="K221" s="184" t="s">
        <v>278</v>
      </c>
      <c r="L221" s="42"/>
      <c r="M221" s="189" t="s">
        <v>5</v>
      </c>
      <c r="N221" s="190" t="s">
        <v>48</v>
      </c>
      <c r="O221" s="43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AR221" s="25" t="s">
        <v>270</v>
      </c>
      <c r="AT221" s="25" t="s">
        <v>266</v>
      </c>
      <c r="AU221" s="25" t="s">
        <v>85</v>
      </c>
      <c r="AY221" s="25" t="s">
        <v>264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5" t="s">
        <v>24</v>
      </c>
      <c r="BK221" s="193">
        <f>ROUND(I221*H221,2)</f>
        <v>0</v>
      </c>
      <c r="BL221" s="25" t="s">
        <v>270</v>
      </c>
      <c r="BM221" s="25" t="s">
        <v>2750</v>
      </c>
    </row>
    <row r="222" spans="2:65" s="13" customFormat="1">
      <c r="B222" s="202"/>
      <c r="D222" s="195" t="s">
        <v>272</v>
      </c>
      <c r="E222" s="203" t="s">
        <v>5</v>
      </c>
      <c r="F222" s="204" t="s">
        <v>3082</v>
      </c>
      <c r="H222" s="205">
        <v>218.28899999999999</v>
      </c>
      <c r="I222" s="206"/>
      <c r="L222" s="202"/>
      <c r="M222" s="207"/>
      <c r="N222" s="208"/>
      <c r="O222" s="208"/>
      <c r="P222" s="208"/>
      <c r="Q222" s="208"/>
      <c r="R222" s="208"/>
      <c r="S222" s="208"/>
      <c r="T222" s="209"/>
      <c r="AT222" s="203" t="s">
        <v>272</v>
      </c>
      <c r="AU222" s="203" t="s">
        <v>85</v>
      </c>
      <c r="AV222" s="13" t="s">
        <v>85</v>
      </c>
      <c r="AW222" s="13" t="s">
        <v>41</v>
      </c>
      <c r="AX222" s="13" t="s">
        <v>77</v>
      </c>
      <c r="AY222" s="203" t="s">
        <v>264</v>
      </c>
    </row>
    <row r="223" spans="2:65" s="13" customFormat="1">
      <c r="B223" s="202"/>
      <c r="D223" s="195" t="s">
        <v>272</v>
      </c>
      <c r="E223" s="203" t="s">
        <v>5</v>
      </c>
      <c r="F223" s="204" t="s">
        <v>3083</v>
      </c>
      <c r="H223" s="205">
        <v>118.53700000000001</v>
      </c>
      <c r="I223" s="206"/>
      <c r="L223" s="202"/>
      <c r="M223" s="207"/>
      <c r="N223" s="208"/>
      <c r="O223" s="208"/>
      <c r="P223" s="208"/>
      <c r="Q223" s="208"/>
      <c r="R223" s="208"/>
      <c r="S223" s="208"/>
      <c r="T223" s="209"/>
      <c r="AT223" s="203" t="s">
        <v>272</v>
      </c>
      <c r="AU223" s="203" t="s">
        <v>85</v>
      </c>
      <c r="AV223" s="13" t="s">
        <v>85</v>
      </c>
      <c r="AW223" s="13" t="s">
        <v>41</v>
      </c>
      <c r="AX223" s="13" t="s">
        <v>77</v>
      </c>
      <c r="AY223" s="203" t="s">
        <v>264</v>
      </c>
    </row>
    <row r="224" spans="2:65" s="14" customFormat="1">
      <c r="B224" s="210"/>
      <c r="D224" s="195" t="s">
        <v>272</v>
      </c>
      <c r="E224" s="211" t="s">
        <v>5</v>
      </c>
      <c r="F224" s="212" t="s">
        <v>290</v>
      </c>
      <c r="H224" s="213">
        <v>336.82600000000002</v>
      </c>
      <c r="I224" s="214"/>
      <c r="L224" s="210"/>
      <c r="M224" s="215"/>
      <c r="N224" s="216"/>
      <c r="O224" s="216"/>
      <c r="P224" s="216"/>
      <c r="Q224" s="216"/>
      <c r="R224" s="216"/>
      <c r="S224" s="216"/>
      <c r="T224" s="217"/>
      <c r="AT224" s="211" t="s">
        <v>272</v>
      </c>
      <c r="AU224" s="211" t="s">
        <v>85</v>
      </c>
      <c r="AV224" s="14" t="s">
        <v>270</v>
      </c>
      <c r="AW224" s="14" t="s">
        <v>41</v>
      </c>
      <c r="AX224" s="14" t="s">
        <v>24</v>
      </c>
      <c r="AY224" s="211" t="s">
        <v>264</v>
      </c>
    </row>
    <row r="225" spans="2:65" s="1" customFormat="1" ht="16.5" customHeight="1">
      <c r="B225" s="181"/>
      <c r="C225" s="182" t="s">
        <v>410</v>
      </c>
      <c r="D225" s="182" t="s">
        <v>266</v>
      </c>
      <c r="E225" s="183" t="s">
        <v>2573</v>
      </c>
      <c r="F225" s="184" t="s">
        <v>2574</v>
      </c>
      <c r="G225" s="185" t="s">
        <v>317</v>
      </c>
      <c r="H225" s="186">
        <v>189.65899999999999</v>
      </c>
      <c r="I225" s="187"/>
      <c r="J225" s="188">
        <f>ROUND(I225*H225,2)</f>
        <v>0</v>
      </c>
      <c r="K225" s="184" t="s">
        <v>278</v>
      </c>
      <c r="L225" s="42"/>
      <c r="M225" s="189" t="s">
        <v>5</v>
      </c>
      <c r="N225" s="190" t="s">
        <v>48</v>
      </c>
      <c r="O225" s="43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AR225" s="25" t="s">
        <v>270</v>
      </c>
      <c r="AT225" s="25" t="s">
        <v>266</v>
      </c>
      <c r="AU225" s="25" t="s">
        <v>85</v>
      </c>
      <c r="AY225" s="25" t="s">
        <v>264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5" t="s">
        <v>24</v>
      </c>
      <c r="BK225" s="193">
        <f>ROUND(I225*H225,2)</f>
        <v>0</v>
      </c>
      <c r="BL225" s="25" t="s">
        <v>270</v>
      </c>
      <c r="BM225" s="25" t="s">
        <v>2753</v>
      </c>
    </row>
    <row r="226" spans="2:65" s="12" customFormat="1">
      <c r="B226" s="194"/>
      <c r="D226" s="195" t="s">
        <v>272</v>
      </c>
      <c r="E226" s="196" t="s">
        <v>5</v>
      </c>
      <c r="F226" s="197" t="s">
        <v>2576</v>
      </c>
      <c r="H226" s="196" t="s">
        <v>5</v>
      </c>
      <c r="I226" s="198"/>
      <c r="L226" s="194"/>
      <c r="M226" s="199"/>
      <c r="N226" s="200"/>
      <c r="O226" s="200"/>
      <c r="P226" s="200"/>
      <c r="Q226" s="200"/>
      <c r="R226" s="200"/>
      <c r="S226" s="200"/>
      <c r="T226" s="201"/>
      <c r="AT226" s="196" t="s">
        <v>272</v>
      </c>
      <c r="AU226" s="196" t="s">
        <v>85</v>
      </c>
      <c r="AV226" s="12" t="s">
        <v>24</v>
      </c>
      <c r="AW226" s="12" t="s">
        <v>41</v>
      </c>
      <c r="AX226" s="12" t="s">
        <v>77</v>
      </c>
      <c r="AY226" s="196" t="s">
        <v>264</v>
      </c>
    </row>
    <row r="227" spans="2:65" s="13" customFormat="1">
      <c r="B227" s="202"/>
      <c r="D227" s="195" t="s">
        <v>272</v>
      </c>
      <c r="E227" s="203" t="s">
        <v>5</v>
      </c>
      <c r="F227" s="204" t="s">
        <v>3084</v>
      </c>
      <c r="H227" s="205">
        <v>189.65899999999999</v>
      </c>
      <c r="I227" s="206"/>
      <c r="L227" s="202"/>
      <c r="M227" s="207"/>
      <c r="N227" s="208"/>
      <c r="O227" s="208"/>
      <c r="P227" s="208"/>
      <c r="Q227" s="208"/>
      <c r="R227" s="208"/>
      <c r="S227" s="208"/>
      <c r="T227" s="209"/>
      <c r="AT227" s="203" t="s">
        <v>272</v>
      </c>
      <c r="AU227" s="203" t="s">
        <v>85</v>
      </c>
      <c r="AV227" s="13" t="s">
        <v>85</v>
      </c>
      <c r="AW227" s="13" t="s">
        <v>41</v>
      </c>
      <c r="AX227" s="13" t="s">
        <v>24</v>
      </c>
      <c r="AY227" s="203" t="s">
        <v>264</v>
      </c>
    </row>
    <row r="228" spans="2:65" s="1" customFormat="1" ht="25.5" customHeight="1">
      <c r="B228" s="181"/>
      <c r="C228" s="182" t="s">
        <v>623</v>
      </c>
      <c r="D228" s="182" t="s">
        <v>266</v>
      </c>
      <c r="E228" s="183" t="s">
        <v>1724</v>
      </c>
      <c r="F228" s="184" t="s">
        <v>1725</v>
      </c>
      <c r="G228" s="185" t="s">
        <v>269</v>
      </c>
      <c r="H228" s="186">
        <v>218.28899999999999</v>
      </c>
      <c r="I228" s="187"/>
      <c r="J228" s="188">
        <f>ROUND(I228*H228,2)</f>
        <v>0</v>
      </c>
      <c r="K228" s="184" t="s">
        <v>278</v>
      </c>
      <c r="L228" s="42"/>
      <c r="M228" s="189" t="s">
        <v>5</v>
      </c>
      <c r="N228" s="190" t="s">
        <v>48</v>
      </c>
      <c r="O228" s="43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AR228" s="25" t="s">
        <v>270</v>
      </c>
      <c r="AT228" s="25" t="s">
        <v>266</v>
      </c>
      <c r="AU228" s="25" t="s">
        <v>85</v>
      </c>
      <c r="AY228" s="25" t="s">
        <v>264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5" t="s">
        <v>24</v>
      </c>
      <c r="BK228" s="193">
        <f>ROUND(I228*H228,2)</f>
        <v>0</v>
      </c>
      <c r="BL228" s="25" t="s">
        <v>270</v>
      </c>
      <c r="BM228" s="25" t="s">
        <v>2755</v>
      </c>
    </row>
    <row r="229" spans="2:65" s="12" customFormat="1">
      <c r="B229" s="194"/>
      <c r="D229" s="195" t="s">
        <v>272</v>
      </c>
      <c r="E229" s="196" t="s">
        <v>5</v>
      </c>
      <c r="F229" s="197" t="s">
        <v>2756</v>
      </c>
      <c r="H229" s="196" t="s">
        <v>5</v>
      </c>
      <c r="I229" s="198"/>
      <c r="L229" s="194"/>
      <c r="M229" s="199"/>
      <c r="N229" s="200"/>
      <c r="O229" s="200"/>
      <c r="P229" s="200"/>
      <c r="Q229" s="200"/>
      <c r="R229" s="200"/>
      <c r="S229" s="200"/>
      <c r="T229" s="201"/>
      <c r="AT229" s="196" t="s">
        <v>272</v>
      </c>
      <c r="AU229" s="196" t="s">
        <v>85</v>
      </c>
      <c r="AV229" s="12" t="s">
        <v>24</v>
      </c>
      <c r="AW229" s="12" t="s">
        <v>41</v>
      </c>
      <c r="AX229" s="12" t="s">
        <v>77</v>
      </c>
      <c r="AY229" s="196" t="s">
        <v>264</v>
      </c>
    </row>
    <row r="230" spans="2:65" s="12" customFormat="1">
      <c r="B230" s="194"/>
      <c r="D230" s="195" t="s">
        <v>272</v>
      </c>
      <c r="E230" s="196" t="s">
        <v>5</v>
      </c>
      <c r="F230" s="197" t="s">
        <v>3058</v>
      </c>
      <c r="H230" s="196" t="s">
        <v>5</v>
      </c>
      <c r="I230" s="198"/>
      <c r="L230" s="194"/>
      <c r="M230" s="199"/>
      <c r="N230" s="200"/>
      <c r="O230" s="200"/>
      <c r="P230" s="200"/>
      <c r="Q230" s="200"/>
      <c r="R230" s="200"/>
      <c r="S230" s="200"/>
      <c r="T230" s="201"/>
      <c r="AT230" s="196" t="s">
        <v>272</v>
      </c>
      <c r="AU230" s="196" t="s">
        <v>85</v>
      </c>
      <c r="AV230" s="12" t="s">
        <v>24</v>
      </c>
      <c r="AW230" s="12" t="s">
        <v>41</v>
      </c>
      <c r="AX230" s="12" t="s">
        <v>77</v>
      </c>
      <c r="AY230" s="196" t="s">
        <v>264</v>
      </c>
    </row>
    <row r="231" spans="2:65" s="13" customFormat="1">
      <c r="B231" s="202"/>
      <c r="D231" s="195" t="s">
        <v>272</v>
      </c>
      <c r="E231" s="203" t="s">
        <v>5</v>
      </c>
      <c r="F231" s="204" t="s">
        <v>3077</v>
      </c>
      <c r="H231" s="205">
        <v>281.351</v>
      </c>
      <c r="I231" s="206"/>
      <c r="L231" s="202"/>
      <c r="M231" s="207"/>
      <c r="N231" s="208"/>
      <c r="O231" s="208"/>
      <c r="P231" s="208"/>
      <c r="Q231" s="208"/>
      <c r="R231" s="208"/>
      <c r="S231" s="208"/>
      <c r="T231" s="209"/>
      <c r="AT231" s="203" t="s">
        <v>272</v>
      </c>
      <c r="AU231" s="203" t="s">
        <v>85</v>
      </c>
      <c r="AV231" s="13" t="s">
        <v>85</v>
      </c>
      <c r="AW231" s="13" t="s">
        <v>41</v>
      </c>
      <c r="AX231" s="13" t="s">
        <v>77</v>
      </c>
      <c r="AY231" s="203" t="s">
        <v>264</v>
      </c>
    </row>
    <row r="232" spans="2:65" s="13" customFormat="1">
      <c r="B232" s="202"/>
      <c r="D232" s="195" t="s">
        <v>272</v>
      </c>
      <c r="E232" s="203" t="s">
        <v>5</v>
      </c>
      <c r="F232" s="204" t="s">
        <v>3085</v>
      </c>
      <c r="H232" s="205">
        <v>-85.745000000000005</v>
      </c>
      <c r="I232" s="206"/>
      <c r="L232" s="202"/>
      <c r="M232" s="207"/>
      <c r="N232" s="208"/>
      <c r="O232" s="208"/>
      <c r="P232" s="208"/>
      <c r="Q232" s="208"/>
      <c r="R232" s="208"/>
      <c r="S232" s="208"/>
      <c r="T232" s="209"/>
      <c r="AT232" s="203" t="s">
        <v>272</v>
      </c>
      <c r="AU232" s="203" t="s">
        <v>85</v>
      </c>
      <c r="AV232" s="13" t="s">
        <v>85</v>
      </c>
      <c r="AW232" s="13" t="s">
        <v>41</v>
      </c>
      <c r="AX232" s="13" t="s">
        <v>77</v>
      </c>
      <c r="AY232" s="203" t="s">
        <v>264</v>
      </c>
    </row>
    <row r="233" spans="2:65" s="13" customFormat="1">
      <c r="B233" s="202"/>
      <c r="D233" s="195" t="s">
        <v>272</v>
      </c>
      <c r="E233" s="203" t="s">
        <v>5</v>
      </c>
      <c r="F233" s="204" t="s">
        <v>3086</v>
      </c>
      <c r="H233" s="205">
        <v>-12.472</v>
      </c>
      <c r="I233" s="206"/>
      <c r="L233" s="202"/>
      <c r="M233" s="207"/>
      <c r="N233" s="208"/>
      <c r="O233" s="208"/>
      <c r="P233" s="208"/>
      <c r="Q233" s="208"/>
      <c r="R233" s="208"/>
      <c r="S233" s="208"/>
      <c r="T233" s="209"/>
      <c r="AT233" s="203" t="s">
        <v>272</v>
      </c>
      <c r="AU233" s="203" t="s">
        <v>85</v>
      </c>
      <c r="AV233" s="13" t="s">
        <v>85</v>
      </c>
      <c r="AW233" s="13" t="s">
        <v>41</v>
      </c>
      <c r="AX233" s="13" t="s">
        <v>77</v>
      </c>
      <c r="AY233" s="203" t="s">
        <v>264</v>
      </c>
    </row>
    <row r="234" spans="2:65" s="15" customFormat="1">
      <c r="B234" s="236"/>
      <c r="D234" s="195" t="s">
        <v>272</v>
      </c>
      <c r="E234" s="237" t="s">
        <v>5</v>
      </c>
      <c r="F234" s="238" t="s">
        <v>423</v>
      </c>
      <c r="H234" s="239">
        <v>183.13399999999999</v>
      </c>
      <c r="I234" s="240"/>
      <c r="L234" s="236"/>
      <c r="M234" s="241"/>
      <c r="N234" s="242"/>
      <c r="O234" s="242"/>
      <c r="P234" s="242"/>
      <c r="Q234" s="242"/>
      <c r="R234" s="242"/>
      <c r="S234" s="242"/>
      <c r="T234" s="243"/>
      <c r="AT234" s="237" t="s">
        <v>272</v>
      </c>
      <c r="AU234" s="237" t="s">
        <v>85</v>
      </c>
      <c r="AV234" s="15" t="s">
        <v>93</v>
      </c>
      <c r="AW234" s="15" t="s">
        <v>41</v>
      </c>
      <c r="AX234" s="15" t="s">
        <v>77</v>
      </c>
      <c r="AY234" s="237" t="s">
        <v>264</v>
      </c>
    </row>
    <row r="235" spans="2:65" s="12" customFormat="1">
      <c r="B235" s="194"/>
      <c r="D235" s="195" t="s">
        <v>272</v>
      </c>
      <c r="E235" s="196" t="s">
        <v>5</v>
      </c>
      <c r="F235" s="197" t="s">
        <v>3068</v>
      </c>
      <c r="H235" s="196" t="s">
        <v>5</v>
      </c>
      <c r="I235" s="198"/>
      <c r="L235" s="194"/>
      <c r="M235" s="199"/>
      <c r="N235" s="200"/>
      <c r="O235" s="200"/>
      <c r="P235" s="200"/>
      <c r="Q235" s="200"/>
      <c r="R235" s="200"/>
      <c r="S235" s="200"/>
      <c r="T235" s="201"/>
      <c r="AT235" s="196" t="s">
        <v>272</v>
      </c>
      <c r="AU235" s="196" t="s">
        <v>85</v>
      </c>
      <c r="AV235" s="12" t="s">
        <v>24</v>
      </c>
      <c r="AW235" s="12" t="s">
        <v>41</v>
      </c>
      <c r="AX235" s="12" t="s">
        <v>77</v>
      </c>
      <c r="AY235" s="196" t="s">
        <v>264</v>
      </c>
    </row>
    <row r="236" spans="2:65" s="13" customFormat="1">
      <c r="B236" s="202"/>
      <c r="D236" s="195" t="s">
        <v>272</v>
      </c>
      <c r="E236" s="203" t="s">
        <v>5</v>
      </c>
      <c r="F236" s="204" t="s">
        <v>3079</v>
      </c>
      <c r="H236" s="205">
        <v>55.475000000000001</v>
      </c>
      <c r="I236" s="206"/>
      <c r="L236" s="202"/>
      <c r="M236" s="207"/>
      <c r="N236" s="208"/>
      <c r="O236" s="208"/>
      <c r="P236" s="208"/>
      <c r="Q236" s="208"/>
      <c r="R236" s="208"/>
      <c r="S236" s="208"/>
      <c r="T236" s="209"/>
      <c r="AT236" s="203" t="s">
        <v>272</v>
      </c>
      <c r="AU236" s="203" t="s">
        <v>85</v>
      </c>
      <c r="AV236" s="13" t="s">
        <v>85</v>
      </c>
      <c r="AW236" s="13" t="s">
        <v>41</v>
      </c>
      <c r="AX236" s="13" t="s">
        <v>77</v>
      </c>
      <c r="AY236" s="203" t="s">
        <v>264</v>
      </c>
    </row>
    <row r="237" spans="2:65" s="13" customFormat="1">
      <c r="B237" s="202"/>
      <c r="D237" s="195" t="s">
        <v>272</v>
      </c>
      <c r="E237" s="203" t="s">
        <v>5</v>
      </c>
      <c r="F237" s="204" t="s">
        <v>3087</v>
      </c>
      <c r="H237" s="205">
        <v>-19.05</v>
      </c>
      <c r="I237" s="206"/>
      <c r="L237" s="202"/>
      <c r="M237" s="207"/>
      <c r="N237" s="208"/>
      <c r="O237" s="208"/>
      <c r="P237" s="208"/>
      <c r="Q237" s="208"/>
      <c r="R237" s="208"/>
      <c r="S237" s="208"/>
      <c r="T237" s="209"/>
      <c r="AT237" s="203" t="s">
        <v>272</v>
      </c>
      <c r="AU237" s="203" t="s">
        <v>85</v>
      </c>
      <c r="AV237" s="13" t="s">
        <v>85</v>
      </c>
      <c r="AW237" s="13" t="s">
        <v>41</v>
      </c>
      <c r="AX237" s="13" t="s">
        <v>77</v>
      </c>
      <c r="AY237" s="203" t="s">
        <v>264</v>
      </c>
    </row>
    <row r="238" spans="2:65" s="13" customFormat="1">
      <c r="B238" s="202"/>
      <c r="D238" s="195" t="s">
        <v>272</v>
      </c>
      <c r="E238" s="203" t="s">
        <v>5</v>
      </c>
      <c r="F238" s="204" t="s">
        <v>3088</v>
      </c>
      <c r="H238" s="205">
        <v>-1.27</v>
      </c>
      <c r="I238" s="206"/>
      <c r="L238" s="202"/>
      <c r="M238" s="207"/>
      <c r="N238" s="208"/>
      <c r="O238" s="208"/>
      <c r="P238" s="208"/>
      <c r="Q238" s="208"/>
      <c r="R238" s="208"/>
      <c r="S238" s="208"/>
      <c r="T238" s="209"/>
      <c r="AT238" s="203" t="s">
        <v>272</v>
      </c>
      <c r="AU238" s="203" t="s">
        <v>85</v>
      </c>
      <c r="AV238" s="13" t="s">
        <v>85</v>
      </c>
      <c r="AW238" s="13" t="s">
        <v>41</v>
      </c>
      <c r="AX238" s="13" t="s">
        <v>77</v>
      </c>
      <c r="AY238" s="203" t="s">
        <v>264</v>
      </c>
    </row>
    <row r="239" spans="2:65" s="15" customFormat="1">
      <c r="B239" s="236"/>
      <c r="D239" s="195" t="s">
        <v>272</v>
      </c>
      <c r="E239" s="237" t="s">
        <v>5</v>
      </c>
      <c r="F239" s="238" t="s">
        <v>423</v>
      </c>
      <c r="H239" s="239">
        <v>35.155000000000001</v>
      </c>
      <c r="I239" s="240"/>
      <c r="L239" s="236"/>
      <c r="M239" s="241"/>
      <c r="N239" s="242"/>
      <c r="O239" s="242"/>
      <c r="P239" s="242"/>
      <c r="Q239" s="242"/>
      <c r="R239" s="242"/>
      <c r="S239" s="242"/>
      <c r="T239" s="243"/>
      <c r="AT239" s="237" t="s">
        <v>272</v>
      </c>
      <c r="AU239" s="237" t="s">
        <v>85</v>
      </c>
      <c r="AV239" s="15" t="s">
        <v>93</v>
      </c>
      <c r="AW239" s="15" t="s">
        <v>41</v>
      </c>
      <c r="AX239" s="15" t="s">
        <v>77</v>
      </c>
      <c r="AY239" s="237" t="s">
        <v>264</v>
      </c>
    </row>
    <row r="240" spans="2:65" s="14" customFormat="1">
      <c r="B240" s="210"/>
      <c r="D240" s="195" t="s">
        <v>272</v>
      </c>
      <c r="E240" s="211" t="s">
        <v>5</v>
      </c>
      <c r="F240" s="212" t="s">
        <v>290</v>
      </c>
      <c r="H240" s="213">
        <v>218.28899999999999</v>
      </c>
      <c r="I240" s="214"/>
      <c r="L240" s="210"/>
      <c r="M240" s="215"/>
      <c r="N240" s="216"/>
      <c r="O240" s="216"/>
      <c r="P240" s="216"/>
      <c r="Q240" s="216"/>
      <c r="R240" s="216"/>
      <c r="S240" s="216"/>
      <c r="T240" s="217"/>
      <c r="AT240" s="211" t="s">
        <v>272</v>
      </c>
      <c r="AU240" s="211" t="s">
        <v>85</v>
      </c>
      <c r="AV240" s="14" t="s">
        <v>270</v>
      </c>
      <c r="AW240" s="14" t="s">
        <v>41</v>
      </c>
      <c r="AX240" s="14" t="s">
        <v>24</v>
      </c>
      <c r="AY240" s="211" t="s">
        <v>264</v>
      </c>
    </row>
    <row r="241" spans="2:65" s="1" customFormat="1" ht="38.25" customHeight="1">
      <c r="B241" s="181"/>
      <c r="C241" s="182" t="s">
        <v>627</v>
      </c>
      <c r="D241" s="182" t="s">
        <v>266</v>
      </c>
      <c r="E241" s="183" t="s">
        <v>2138</v>
      </c>
      <c r="F241" s="184" t="s">
        <v>2139</v>
      </c>
      <c r="G241" s="185" t="s">
        <v>269</v>
      </c>
      <c r="H241" s="186">
        <v>85.745000000000005</v>
      </c>
      <c r="I241" s="187"/>
      <c r="J241" s="188">
        <f>ROUND(I241*H241,2)</f>
        <v>0</v>
      </c>
      <c r="K241" s="184" t="s">
        <v>278</v>
      </c>
      <c r="L241" s="42"/>
      <c r="M241" s="189" t="s">
        <v>5</v>
      </c>
      <c r="N241" s="190" t="s">
        <v>48</v>
      </c>
      <c r="O241" s="43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AR241" s="25" t="s">
        <v>270</v>
      </c>
      <c r="AT241" s="25" t="s">
        <v>266</v>
      </c>
      <c r="AU241" s="25" t="s">
        <v>85</v>
      </c>
      <c r="AY241" s="25" t="s">
        <v>264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25" t="s">
        <v>24</v>
      </c>
      <c r="BK241" s="193">
        <f>ROUND(I241*H241,2)</f>
        <v>0</v>
      </c>
      <c r="BL241" s="25" t="s">
        <v>270</v>
      </c>
      <c r="BM241" s="25" t="s">
        <v>2761</v>
      </c>
    </row>
    <row r="242" spans="2:65" s="12" customFormat="1">
      <c r="B242" s="194"/>
      <c r="D242" s="195" t="s">
        <v>272</v>
      </c>
      <c r="E242" s="196" t="s">
        <v>5</v>
      </c>
      <c r="F242" s="197" t="s">
        <v>2762</v>
      </c>
      <c r="H242" s="196" t="s">
        <v>5</v>
      </c>
      <c r="I242" s="198"/>
      <c r="L242" s="194"/>
      <c r="M242" s="199"/>
      <c r="N242" s="200"/>
      <c r="O242" s="200"/>
      <c r="P242" s="200"/>
      <c r="Q242" s="200"/>
      <c r="R242" s="200"/>
      <c r="S242" s="200"/>
      <c r="T242" s="201"/>
      <c r="AT242" s="196" t="s">
        <v>272</v>
      </c>
      <c r="AU242" s="196" t="s">
        <v>85</v>
      </c>
      <c r="AV242" s="12" t="s">
        <v>24</v>
      </c>
      <c r="AW242" s="12" t="s">
        <v>41</v>
      </c>
      <c r="AX242" s="12" t="s">
        <v>77</v>
      </c>
      <c r="AY242" s="196" t="s">
        <v>264</v>
      </c>
    </row>
    <row r="243" spans="2:65" s="12" customFormat="1">
      <c r="B243" s="194"/>
      <c r="D243" s="195" t="s">
        <v>272</v>
      </c>
      <c r="E243" s="196" t="s">
        <v>5</v>
      </c>
      <c r="F243" s="197" t="s">
        <v>3089</v>
      </c>
      <c r="H243" s="196" t="s">
        <v>5</v>
      </c>
      <c r="I243" s="198"/>
      <c r="L243" s="194"/>
      <c r="M243" s="199"/>
      <c r="N243" s="200"/>
      <c r="O243" s="200"/>
      <c r="P243" s="200"/>
      <c r="Q243" s="200"/>
      <c r="R243" s="200"/>
      <c r="S243" s="200"/>
      <c r="T243" s="201"/>
      <c r="AT243" s="196" t="s">
        <v>272</v>
      </c>
      <c r="AU243" s="196" t="s">
        <v>85</v>
      </c>
      <c r="AV243" s="12" t="s">
        <v>24</v>
      </c>
      <c r="AW243" s="12" t="s">
        <v>41</v>
      </c>
      <c r="AX243" s="12" t="s">
        <v>77</v>
      </c>
      <c r="AY243" s="196" t="s">
        <v>264</v>
      </c>
    </row>
    <row r="244" spans="2:65" s="13" customFormat="1">
      <c r="B244" s="202"/>
      <c r="D244" s="195" t="s">
        <v>272</v>
      </c>
      <c r="E244" s="203" t="s">
        <v>5</v>
      </c>
      <c r="F244" s="204" t="s">
        <v>3090</v>
      </c>
      <c r="H244" s="205">
        <v>85.745000000000005</v>
      </c>
      <c r="I244" s="206"/>
      <c r="L244" s="202"/>
      <c r="M244" s="207"/>
      <c r="N244" s="208"/>
      <c r="O244" s="208"/>
      <c r="P244" s="208"/>
      <c r="Q244" s="208"/>
      <c r="R244" s="208"/>
      <c r="S244" s="208"/>
      <c r="T244" s="209"/>
      <c r="AT244" s="203" t="s">
        <v>272</v>
      </c>
      <c r="AU244" s="203" t="s">
        <v>85</v>
      </c>
      <c r="AV244" s="13" t="s">
        <v>85</v>
      </c>
      <c r="AW244" s="13" t="s">
        <v>41</v>
      </c>
      <c r="AX244" s="13" t="s">
        <v>24</v>
      </c>
      <c r="AY244" s="203" t="s">
        <v>264</v>
      </c>
    </row>
    <row r="245" spans="2:65" s="1" customFormat="1" ht="16.5" customHeight="1">
      <c r="B245" s="181"/>
      <c r="C245" s="218" t="s">
        <v>632</v>
      </c>
      <c r="D245" s="218" t="s">
        <v>345</v>
      </c>
      <c r="E245" s="219" t="s">
        <v>2765</v>
      </c>
      <c r="F245" s="220" t="s">
        <v>2766</v>
      </c>
      <c r="G245" s="221" t="s">
        <v>317</v>
      </c>
      <c r="H245" s="222">
        <v>171.49</v>
      </c>
      <c r="I245" s="223"/>
      <c r="J245" s="224">
        <f>ROUND(I245*H245,2)</f>
        <v>0</v>
      </c>
      <c r="K245" s="220" t="s">
        <v>278</v>
      </c>
      <c r="L245" s="225"/>
      <c r="M245" s="226" t="s">
        <v>5</v>
      </c>
      <c r="N245" s="227" t="s">
        <v>48</v>
      </c>
      <c r="O245" s="43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AR245" s="25" t="s">
        <v>322</v>
      </c>
      <c r="AT245" s="25" t="s">
        <v>345</v>
      </c>
      <c r="AU245" s="25" t="s">
        <v>85</v>
      </c>
      <c r="AY245" s="25" t="s">
        <v>264</v>
      </c>
      <c r="BE245" s="193">
        <f>IF(N245="základní",J245,0)</f>
        <v>0</v>
      </c>
      <c r="BF245" s="193">
        <f>IF(N245="snížená",J245,0)</f>
        <v>0</v>
      </c>
      <c r="BG245" s="193">
        <f>IF(N245="zákl. přenesená",J245,0)</f>
        <v>0</v>
      </c>
      <c r="BH245" s="193">
        <f>IF(N245="sníž. přenesená",J245,0)</f>
        <v>0</v>
      </c>
      <c r="BI245" s="193">
        <f>IF(N245="nulová",J245,0)</f>
        <v>0</v>
      </c>
      <c r="BJ245" s="25" t="s">
        <v>24</v>
      </c>
      <c r="BK245" s="193">
        <f>ROUND(I245*H245,2)</f>
        <v>0</v>
      </c>
      <c r="BL245" s="25" t="s">
        <v>270</v>
      </c>
      <c r="BM245" s="25" t="s">
        <v>2767</v>
      </c>
    </row>
    <row r="246" spans="2:65" s="13" customFormat="1">
      <c r="B246" s="202"/>
      <c r="D246" s="195" t="s">
        <v>272</v>
      </c>
      <c r="F246" s="204" t="s">
        <v>3091</v>
      </c>
      <c r="H246" s="205">
        <v>171.49</v>
      </c>
      <c r="I246" s="206"/>
      <c r="L246" s="202"/>
      <c r="M246" s="207"/>
      <c r="N246" s="208"/>
      <c r="O246" s="208"/>
      <c r="P246" s="208"/>
      <c r="Q246" s="208"/>
      <c r="R246" s="208"/>
      <c r="S246" s="208"/>
      <c r="T246" s="209"/>
      <c r="AT246" s="203" t="s">
        <v>272</v>
      </c>
      <c r="AU246" s="203" t="s">
        <v>85</v>
      </c>
      <c r="AV246" s="13" t="s">
        <v>85</v>
      </c>
      <c r="AW246" s="13" t="s">
        <v>6</v>
      </c>
      <c r="AX246" s="13" t="s">
        <v>24</v>
      </c>
      <c r="AY246" s="203" t="s">
        <v>264</v>
      </c>
    </row>
    <row r="247" spans="2:65" s="1" customFormat="1" ht="38.25" customHeight="1">
      <c r="B247" s="181"/>
      <c r="C247" s="182" t="s">
        <v>636</v>
      </c>
      <c r="D247" s="182" t="s">
        <v>266</v>
      </c>
      <c r="E247" s="183" t="s">
        <v>2138</v>
      </c>
      <c r="F247" s="184" t="s">
        <v>2139</v>
      </c>
      <c r="G247" s="185" t="s">
        <v>269</v>
      </c>
      <c r="H247" s="186">
        <v>19.05</v>
      </c>
      <c r="I247" s="187"/>
      <c r="J247" s="188">
        <f>ROUND(I247*H247,2)</f>
        <v>0</v>
      </c>
      <c r="K247" s="184" t="s">
        <v>278</v>
      </c>
      <c r="L247" s="42"/>
      <c r="M247" s="189" t="s">
        <v>5</v>
      </c>
      <c r="N247" s="190" t="s">
        <v>48</v>
      </c>
      <c r="O247" s="43"/>
      <c r="P247" s="191">
        <f>O247*H247</f>
        <v>0</v>
      </c>
      <c r="Q247" s="191">
        <v>0</v>
      </c>
      <c r="R247" s="191">
        <f>Q247*H247</f>
        <v>0</v>
      </c>
      <c r="S247" s="191">
        <v>0</v>
      </c>
      <c r="T247" s="192">
        <f>S247*H247</f>
        <v>0</v>
      </c>
      <c r="AR247" s="25" t="s">
        <v>270</v>
      </c>
      <c r="AT247" s="25" t="s">
        <v>266</v>
      </c>
      <c r="AU247" s="25" t="s">
        <v>85</v>
      </c>
      <c r="AY247" s="25" t="s">
        <v>264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5" t="s">
        <v>24</v>
      </c>
      <c r="BK247" s="193">
        <f>ROUND(I247*H247,2)</f>
        <v>0</v>
      </c>
      <c r="BL247" s="25" t="s">
        <v>270</v>
      </c>
      <c r="BM247" s="25" t="s">
        <v>2769</v>
      </c>
    </row>
    <row r="248" spans="2:65" s="12" customFormat="1">
      <c r="B248" s="194"/>
      <c r="D248" s="195" t="s">
        <v>272</v>
      </c>
      <c r="E248" s="196" t="s">
        <v>5</v>
      </c>
      <c r="F248" s="197" t="s">
        <v>2770</v>
      </c>
      <c r="H248" s="196" t="s">
        <v>5</v>
      </c>
      <c r="I248" s="198"/>
      <c r="L248" s="194"/>
      <c r="M248" s="199"/>
      <c r="N248" s="200"/>
      <c r="O248" s="200"/>
      <c r="P248" s="200"/>
      <c r="Q248" s="200"/>
      <c r="R248" s="200"/>
      <c r="S248" s="200"/>
      <c r="T248" s="201"/>
      <c r="AT248" s="196" t="s">
        <v>272</v>
      </c>
      <c r="AU248" s="196" t="s">
        <v>85</v>
      </c>
      <c r="AV248" s="12" t="s">
        <v>24</v>
      </c>
      <c r="AW248" s="12" t="s">
        <v>41</v>
      </c>
      <c r="AX248" s="12" t="s">
        <v>77</v>
      </c>
      <c r="AY248" s="196" t="s">
        <v>264</v>
      </c>
    </row>
    <row r="249" spans="2:65" s="12" customFormat="1">
      <c r="B249" s="194"/>
      <c r="D249" s="195" t="s">
        <v>272</v>
      </c>
      <c r="E249" s="196" t="s">
        <v>5</v>
      </c>
      <c r="F249" s="197" t="s">
        <v>3092</v>
      </c>
      <c r="H249" s="196" t="s">
        <v>5</v>
      </c>
      <c r="I249" s="198"/>
      <c r="L249" s="194"/>
      <c r="M249" s="199"/>
      <c r="N249" s="200"/>
      <c r="O249" s="200"/>
      <c r="P249" s="200"/>
      <c r="Q249" s="200"/>
      <c r="R249" s="200"/>
      <c r="S249" s="200"/>
      <c r="T249" s="201"/>
      <c r="AT249" s="196" t="s">
        <v>272</v>
      </c>
      <c r="AU249" s="196" t="s">
        <v>85</v>
      </c>
      <c r="AV249" s="12" t="s">
        <v>24</v>
      </c>
      <c r="AW249" s="12" t="s">
        <v>41</v>
      </c>
      <c r="AX249" s="12" t="s">
        <v>77</v>
      </c>
      <c r="AY249" s="196" t="s">
        <v>264</v>
      </c>
    </row>
    <row r="250" spans="2:65" s="13" customFormat="1">
      <c r="B250" s="202"/>
      <c r="D250" s="195" t="s">
        <v>272</v>
      </c>
      <c r="E250" s="203" t="s">
        <v>5</v>
      </c>
      <c r="F250" s="204" t="s">
        <v>3093</v>
      </c>
      <c r="H250" s="205">
        <v>19.05</v>
      </c>
      <c r="I250" s="206"/>
      <c r="L250" s="202"/>
      <c r="M250" s="207"/>
      <c r="N250" s="208"/>
      <c r="O250" s="208"/>
      <c r="P250" s="208"/>
      <c r="Q250" s="208"/>
      <c r="R250" s="208"/>
      <c r="S250" s="208"/>
      <c r="T250" s="209"/>
      <c r="AT250" s="203" t="s">
        <v>272</v>
      </c>
      <c r="AU250" s="203" t="s">
        <v>85</v>
      </c>
      <c r="AV250" s="13" t="s">
        <v>85</v>
      </c>
      <c r="AW250" s="13" t="s">
        <v>41</v>
      </c>
      <c r="AX250" s="13" t="s">
        <v>24</v>
      </c>
      <c r="AY250" s="203" t="s">
        <v>264</v>
      </c>
    </row>
    <row r="251" spans="2:65" s="1" customFormat="1" ht="16.5" customHeight="1">
      <c r="B251" s="181"/>
      <c r="C251" s="218" t="s">
        <v>640</v>
      </c>
      <c r="D251" s="218" t="s">
        <v>345</v>
      </c>
      <c r="E251" s="219" t="s">
        <v>2143</v>
      </c>
      <c r="F251" s="220" t="s">
        <v>2144</v>
      </c>
      <c r="G251" s="221" t="s">
        <v>317</v>
      </c>
      <c r="H251" s="222">
        <v>34.29</v>
      </c>
      <c r="I251" s="223"/>
      <c r="J251" s="224">
        <f>ROUND(I251*H251,2)</f>
        <v>0</v>
      </c>
      <c r="K251" s="220" t="s">
        <v>278</v>
      </c>
      <c r="L251" s="225"/>
      <c r="M251" s="226" t="s">
        <v>5</v>
      </c>
      <c r="N251" s="227" t="s">
        <v>48</v>
      </c>
      <c r="O251" s="43"/>
      <c r="P251" s="191">
        <f>O251*H251</f>
        <v>0</v>
      </c>
      <c r="Q251" s="191">
        <v>0</v>
      </c>
      <c r="R251" s="191">
        <f>Q251*H251</f>
        <v>0</v>
      </c>
      <c r="S251" s="191">
        <v>0</v>
      </c>
      <c r="T251" s="192">
        <f>S251*H251</f>
        <v>0</v>
      </c>
      <c r="AR251" s="25" t="s">
        <v>322</v>
      </c>
      <c r="AT251" s="25" t="s">
        <v>345</v>
      </c>
      <c r="AU251" s="25" t="s">
        <v>85</v>
      </c>
      <c r="AY251" s="25" t="s">
        <v>264</v>
      </c>
      <c r="BE251" s="193">
        <f>IF(N251="základní",J251,0)</f>
        <v>0</v>
      </c>
      <c r="BF251" s="193">
        <f>IF(N251="snížená",J251,0)</f>
        <v>0</v>
      </c>
      <c r="BG251" s="193">
        <f>IF(N251="zákl. přenesená",J251,0)</f>
        <v>0</v>
      </c>
      <c r="BH251" s="193">
        <f>IF(N251="sníž. přenesená",J251,0)</f>
        <v>0</v>
      </c>
      <c r="BI251" s="193">
        <f>IF(N251="nulová",J251,0)</f>
        <v>0</v>
      </c>
      <c r="BJ251" s="25" t="s">
        <v>24</v>
      </c>
      <c r="BK251" s="193">
        <f>ROUND(I251*H251,2)</f>
        <v>0</v>
      </c>
      <c r="BL251" s="25" t="s">
        <v>270</v>
      </c>
      <c r="BM251" s="25" t="s">
        <v>2773</v>
      </c>
    </row>
    <row r="252" spans="2:65" s="13" customFormat="1">
      <c r="B252" s="202"/>
      <c r="D252" s="195" t="s">
        <v>272</v>
      </c>
      <c r="F252" s="204" t="s">
        <v>3094</v>
      </c>
      <c r="H252" s="205">
        <v>34.29</v>
      </c>
      <c r="I252" s="206"/>
      <c r="L252" s="202"/>
      <c r="M252" s="207"/>
      <c r="N252" s="208"/>
      <c r="O252" s="208"/>
      <c r="P252" s="208"/>
      <c r="Q252" s="208"/>
      <c r="R252" s="208"/>
      <c r="S252" s="208"/>
      <c r="T252" s="209"/>
      <c r="AT252" s="203" t="s">
        <v>272</v>
      </c>
      <c r="AU252" s="203" t="s">
        <v>85</v>
      </c>
      <c r="AV252" s="13" t="s">
        <v>85</v>
      </c>
      <c r="AW252" s="13" t="s">
        <v>6</v>
      </c>
      <c r="AX252" s="13" t="s">
        <v>24</v>
      </c>
      <c r="AY252" s="203" t="s">
        <v>264</v>
      </c>
    </row>
    <row r="253" spans="2:65" s="1" customFormat="1" ht="25.5" customHeight="1">
      <c r="B253" s="181"/>
      <c r="C253" s="182" t="s">
        <v>641</v>
      </c>
      <c r="D253" s="182" t="s">
        <v>266</v>
      </c>
      <c r="E253" s="183" t="s">
        <v>2151</v>
      </c>
      <c r="F253" s="184" t="s">
        <v>2152</v>
      </c>
      <c r="G253" s="185" t="s">
        <v>293</v>
      </c>
      <c r="H253" s="186">
        <v>213.05</v>
      </c>
      <c r="I253" s="187"/>
      <c r="J253" s="188">
        <f>ROUND(I253*H253,2)</f>
        <v>0</v>
      </c>
      <c r="K253" s="184" t="s">
        <v>278</v>
      </c>
      <c r="L253" s="42"/>
      <c r="M253" s="189" t="s">
        <v>5</v>
      </c>
      <c r="N253" s="190" t="s">
        <v>48</v>
      </c>
      <c r="O253" s="43"/>
      <c r="P253" s="191">
        <f>O253*H253</f>
        <v>0</v>
      </c>
      <c r="Q253" s="191">
        <v>0</v>
      </c>
      <c r="R253" s="191">
        <f>Q253*H253</f>
        <v>0</v>
      </c>
      <c r="S253" s="191">
        <v>0</v>
      </c>
      <c r="T253" s="192">
        <f>S253*H253</f>
        <v>0</v>
      </c>
      <c r="AR253" s="25" t="s">
        <v>270</v>
      </c>
      <c r="AT253" s="25" t="s">
        <v>266</v>
      </c>
      <c r="AU253" s="25" t="s">
        <v>85</v>
      </c>
      <c r="AY253" s="25" t="s">
        <v>264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25" t="s">
        <v>24</v>
      </c>
      <c r="BK253" s="193">
        <f>ROUND(I253*H253,2)</f>
        <v>0</v>
      </c>
      <c r="BL253" s="25" t="s">
        <v>270</v>
      </c>
      <c r="BM253" s="25" t="s">
        <v>2775</v>
      </c>
    </row>
    <row r="254" spans="2:65" s="12" customFormat="1">
      <c r="B254" s="194"/>
      <c r="D254" s="195" t="s">
        <v>272</v>
      </c>
      <c r="E254" s="196" t="s">
        <v>5</v>
      </c>
      <c r="F254" s="197" t="s">
        <v>2343</v>
      </c>
      <c r="H254" s="196" t="s">
        <v>5</v>
      </c>
      <c r="I254" s="198"/>
      <c r="L254" s="194"/>
      <c r="M254" s="199"/>
      <c r="N254" s="200"/>
      <c r="O254" s="200"/>
      <c r="P254" s="200"/>
      <c r="Q254" s="200"/>
      <c r="R254" s="200"/>
      <c r="S254" s="200"/>
      <c r="T254" s="201"/>
      <c r="AT254" s="196" t="s">
        <v>272</v>
      </c>
      <c r="AU254" s="196" t="s">
        <v>85</v>
      </c>
      <c r="AV254" s="12" t="s">
        <v>24</v>
      </c>
      <c r="AW254" s="12" t="s">
        <v>41</v>
      </c>
      <c r="AX254" s="12" t="s">
        <v>77</v>
      </c>
      <c r="AY254" s="196" t="s">
        <v>264</v>
      </c>
    </row>
    <row r="255" spans="2:65" s="12" customFormat="1">
      <c r="B255" s="194"/>
      <c r="D255" s="195" t="s">
        <v>272</v>
      </c>
      <c r="E255" s="196" t="s">
        <v>5</v>
      </c>
      <c r="F255" s="197" t="s">
        <v>3058</v>
      </c>
      <c r="H255" s="196" t="s">
        <v>5</v>
      </c>
      <c r="I255" s="198"/>
      <c r="L255" s="194"/>
      <c r="M255" s="199"/>
      <c r="N255" s="200"/>
      <c r="O255" s="200"/>
      <c r="P255" s="200"/>
      <c r="Q255" s="200"/>
      <c r="R255" s="200"/>
      <c r="S255" s="200"/>
      <c r="T255" s="201"/>
      <c r="AT255" s="196" t="s">
        <v>272</v>
      </c>
      <c r="AU255" s="196" t="s">
        <v>85</v>
      </c>
      <c r="AV255" s="12" t="s">
        <v>24</v>
      </c>
      <c r="AW255" s="12" t="s">
        <v>41</v>
      </c>
      <c r="AX255" s="12" t="s">
        <v>77</v>
      </c>
      <c r="AY255" s="196" t="s">
        <v>264</v>
      </c>
    </row>
    <row r="256" spans="2:65" s="13" customFormat="1">
      <c r="B256" s="202"/>
      <c r="D256" s="195" t="s">
        <v>272</v>
      </c>
      <c r="E256" s="203" t="s">
        <v>5</v>
      </c>
      <c r="F256" s="204" t="s">
        <v>3095</v>
      </c>
      <c r="H256" s="205">
        <v>155.9</v>
      </c>
      <c r="I256" s="206"/>
      <c r="L256" s="202"/>
      <c r="M256" s="207"/>
      <c r="N256" s="208"/>
      <c r="O256" s="208"/>
      <c r="P256" s="208"/>
      <c r="Q256" s="208"/>
      <c r="R256" s="208"/>
      <c r="S256" s="208"/>
      <c r="T256" s="209"/>
      <c r="AT256" s="203" t="s">
        <v>272</v>
      </c>
      <c r="AU256" s="203" t="s">
        <v>85</v>
      </c>
      <c r="AV256" s="13" t="s">
        <v>85</v>
      </c>
      <c r="AW256" s="13" t="s">
        <v>41</v>
      </c>
      <c r="AX256" s="13" t="s">
        <v>77</v>
      </c>
      <c r="AY256" s="203" t="s">
        <v>264</v>
      </c>
    </row>
    <row r="257" spans="2:65" s="12" customFormat="1">
      <c r="B257" s="194"/>
      <c r="D257" s="195" t="s">
        <v>272</v>
      </c>
      <c r="E257" s="196" t="s">
        <v>5</v>
      </c>
      <c r="F257" s="197" t="s">
        <v>3068</v>
      </c>
      <c r="H257" s="196" t="s">
        <v>5</v>
      </c>
      <c r="I257" s="198"/>
      <c r="L257" s="194"/>
      <c r="M257" s="199"/>
      <c r="N257" s="200"/>
      <c r="O257" s="200"/>
      <c r="P257" s="200"/>
      <c r="Q257" s="200"/>
      <c r="R257" s="200"/>
      <c r="S257" s="200"/>
      <c r="T257" s="201"/>
      <c r="AT257" s="196" t="s">
        <v>272</v>
      </c>
      <c r="AU257" s="196" t="s">
        <v>85</v>
      </c>
      <c r="AV257" s="12" t="s">
        <v>24</v>
      </c>
      <c r="AW257" s="12" t="s">
        <v>41</v>
      </c>
      <c r="AX257" s="12" t="s">
        <v>77</v>
      </c>
      <c r="AY257" s="196" t="s">
        <v>264</v>
      </c>
    </row>
    <row r="258" spans="2:65" s="13" customFormat="1">
      <c r="B258" s="202"/>
      <c r="D258" s="195" t="s">
        <v>272</v>
      </c>
      <c r="E258" s="203" t="s">
        <v>5</v>
      </c>
      <c r="F258" s="204" t="s">
        <v>3096</v>
      </c>
      <c r="H258" s="205">
        <v>57.15</v>
      </c>
      <c r="I258" s="206"/>
      <c r="L258" s="202"/>
      <c r="M258" s="207"/>
      <c r="N258" s="208"/>
      <c r="O258" s="208"/>
      <c r="P258" s="208"/>
      <c r="Q258" s="208"/>
      <c r="R258" s="208"/>
      <c r="S258" s="208"/>
      <c r="T258" s="209"/>
      <c r="AT258" s="203" t="s">
        <v>272</v>
      </c>
      <c r="AU258" s="203" t="s">
        <v>85</v>
      </c>
      <c r="AV258" s="13" t="s">
        <v>85</v>
      </c>
      <c r="AW258" s="13" t="s">
        <v>41</v>
      </c>
      <c r="AX258" s="13" t="s">
        <v>77</v>
      </c>
      <c r="AY258" s="203" t="s">
        <v>264</v>
      </c>
    </row>
    <row r="259" spans="2:65" s="14" customFormat="1">
      <c r="B259" s="210"/>
      <c r="D259" s="195" t="s">
        <v>272</v>
      </c>
      <c r="E259" s="211" t="s">
        <v>5</v>
      </c>
      <c r="F259" s="212" t="s">
        <v>290</v>
      </c>
      <c r="H259" s="213">
        <v>213.05</v>
      </c>
      <c r="I259" s="214"/>
      <c r="L259" s="210"/>
      <c r="M259" s="215"/>
      <c r="N259" s="216"/>
      <c r="O259" s="216"/>
      <c r="P259" s="216"/>
      <c r="Q259" s="216"/>
      <c r="R259" s="216"/>
      <c r="S259" s="216"/>
      <c r="T259" s="217"/>
      <c r="AT259" s="211" t="s">
        <v>272</v>
      </c>
      <c r="AU259" s="211" t="s">
        <v>85</v>
      </c>
      <c r="AV259" s="14" t="s">
        <v>270</v>
      </c>
      <c r="AW259" s="14" t="s">
        <v>41</v>
      </c>
      <c r="AX259" s="14" t="s">
        <v>24</v>
      </c>
      <c r="AY259" s="211" t="s">
        <v>264</v>
      </c>
    </row>
    <row r="260" spans="2:65" s="11" customFormat="1" ht="29.85" customHeight="1">
      <c r="B260" s="168"/>
      <c r="D260" s="169" t="s">
        <v>76</v>
      </c>
      <c r="E260" s="179" t="s">
        <v>322</v>
      </c>
      <c r="F260" s="179" t="s">
        <v>338</v>
      </c>
      <c r="I260" s="171"/>
      <c r="J260" s="180">
        <f>BK260</f>
        <v>0</v>
      </c>
      <c r="L260" s="168"/>
      <c r="M260" s="173"/>
      <c r="N260" s="174"/>
      <c r="O260" s="174"/>
      <c r="P260" s="175">
        <f>SUM(P261:P347)</f>
        <v>0</v>
      </c>
      <c r="Q260" s="174"/>
      <c r="R260" s="175">
        <f>SUM(R261:R347)</f>
        <v>25.837273792000001</v>
      </c>
      <c r="S260" s="174"/>
      <c r="T260" s="176">
        <f>SUM(T261:T347)</f>
        <v>0</v>
      </c>
      <c r="AR260" s="169" t="s">
        <v>24</v>
      </c>
      <c r="AT260" s="177" t="s">
        <v>76</v>
      </c>
      <c r="AU260" s="177" t="s">
        <v>24</v>
      </c>
      <c r="AY260" s="169" t="s">
        <v>264</v>
      </c>
      <c r="BK260" s="178">
        <f>SUM(BK261:BK347)</f>
        <v>0</v>
      </c>
    </row>
    <row r="261" spans="2:65" s="1" customFormat="1" ht="25.5" customHeight="1">
      <c r="B261" s="181"/>
      <c r="C261" s="182" t="s">
        <v>645</v>
      </c>
      <c r="D261" s="182" t="s">
        <v>266</v>
      </c>
      <c r="E261" s="183" t="s">
        <v>2778</v>
      </c>
      <c r="F261" s="184" t="s">
        <v>2779</v>
      </c>
      <c r="G261" s="185" t="s">
        <v>341</v>
      </c>
      <c r="H261" s="186">
        <v>7</v>
      </c>
      <c r="I261" s="187"/>
      <c r="J261" s="188">
        <f>ROUND(I261*H261,2)</f>
        <v>0</v>
      </c>
      <c r="K261" s="184" t="s">
        <v>278</v>
      </c>
      <c r="L261" s="42"/>
      <c r="M261" s="189" t="s">
        <v>5</v>
      </c>
      <c r="N261" s="190" t="s">
        <v>48</v>
      </c>
      <c r="O261" s="43"/>
      <c r="P261" s="191">
        <f>O261*H261</f>
        <v>0</v>
      </c>
      <c r="Q261" s="191">
        <v>6.8640000000000007E-2</v>
      </c>
      <c r="R261" s="191">
        <f>Q261*H261</f>
        <v>0.48048000000000002</v>
      </c>
      <c r="S261" s="191">
        <v>0</v>
      </c>
      <c r="T261" s="192">
        <f>S261*H261</f>
        <v>0</v>
      </c>
      <c r="AR261" s="25" t="s">
        <v>270</v>
      </c>
      <c r="AT261" s="25" t="s">
        <v>266</v>
      </c>
      <c r="AU261" s="25" t="s">
        <v>85</v>
      </c>
      <c r="AY261" s="25" t="s">
        <v>264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25" t="s">
        <v>24</v>
      </c>
      <c r="BK261" s="193">
        <f>ROUND(I261*H261,2)</f>
        <v>0</v>
      </c>
      <c r="BL261" s="25" t="s">
        <v>270</v>
      </c>
      <c r="BM261" s="25" t="s">
        <v>2780</v>
      </c>
    </row>
    <row r="262" spans="2:65" s="12" customFormat="1">
      <c r="B262" s="194"/>
      <c r="D262" s="195" t="s">
        <v>272</v>
      </c>
      <c r="E262" s="196" t="s">
        <v>5</v>
      </c>
      <c r="F262" s="197" t="s">
        <v>3068</v>
      </c>
      <c r="H262" s="196" t="s">
        <v>5</v>
      </c>
      <c r="I262" s="198"/>
      <c r="L262" s="194"/>
      <c r="M262" s="199"/>
      <c r="N262" s="200"/>
      <c r="O262" s="200"/>
      <c r="P262" s="200"/>
      <c r="Q262" s="200"/>
      <c r="R262" s="200"/>
      <c r="S262" s="200"/>
      <c r="T262" s="201"/>
      <c r="AT262" s="196" t="s">
        <v>272</v>
      </c>
      <c r="AU262" s="196" t="s">
        <v>85</v>
      </c>
      <c r="AV262" s="12" t="s">
        <v>24</v>
      </c>
      <c r="AW262" s="12" t="s">
        <v>41</v>
      </c>
      <c r="AX262" s="12" t="s">
        <v>77</v>
      </c>
      <c r="AY262" s="196" t="s">
        <v>264</v>
      </c>
    </row>
    <row r="263" spans="2:65" s="13" customFormat="1">
      <c r="B263" s="202"/>
      <c r="D263" s="195" t="s">
        <v>272</v>
      </c>
      <c r="E263" s="203" t="s">
        <v>5</v>
      </c>
      <c r="F263" s="204" t="s">
        <v>314</v>
      </c>
      <c r="H263" s="205">
        <v>7</v>
      </c>
      <c r="I263" s="206"/>
      <c r="L263" s="202"/>
      <c r="M263" s="207"/>
      <c r="N263" s="208"/>
      <c r="O263" s="208"/>
      <c r="P263" s="208"/>
      <c r="Q263" s="208"/>
      <c r="R263" s="208"/>
      <c r="S263" s="208"/>
      <c r="T263" s="209"/>
      <c r="AT263" s="203" t="s">
        <v>272</v>
      </c>
      <c r="AU263" s="203" t="s">
        <v>85</v>
      </c>
      <c r="AV263" s="13" t="s">
        <v>85</v>
      </c>
      <c r="AW263" s="13" t="s">
        <v>41</v>
      </c>
      <c r="AX263" s="13" t="s">
        <v>24</v>
      </c>
      <c r="AY263" s="203" t="s">
        <v>264</v>
      </c>
    </row>
    <row r="264" spans="2:65" s="1" customFormat="1" ht="25.5" customHeight="1">
      <c r="B264" s="181"/>
      <c r="C264" s="182" t="s">
        <v>647</v>
      </c>
      <c r="D264" s="182" t="s">
        <v>266</v>
      </c>
      <c r="E264" s="183" t="s">
        <v>2791</v>
      </c>
      <c r="F264" s="184" t="s">
        <v>2792</v>
      </c>
      <c r="G264" s="185" t="s">
        <v>308</v>
      </c>
      <c r="H264" s="186">
        <v>63.5</v>
      </c>
      <c r="I264" s="187"/>
      <c r="J264" s="188">
        <f>ROUND(I264*H264,2)</f>
        <v>0</v>
      </c>
      <c r="K264" s="184" t="s">
        <v>334</v>
      </c>
      <c r="L264" s="42"/>
      <c r="M264" s="189" t="s">
        <v>5</v>
      </c>
      <c r="N264" s="190" t="s">
        <v>48</v>
      </c>
      <c r="O264" s="43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AR264" s="25" t="s">
        <v>270</v>
      </c>
      <c r="AT264" s="25" t="s">
        <v>266</v>
      </c>
      <c r="AU264" s="25" t="s">
        <v>85</v>
      </c>
      <c r="AY264" s="25" t="s">
        <v>264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5" t="s">
        <v>24</v>
      </c>
      <c r="BK264" s="193">
        <f>ROUND(I264*H264,2)</f>
        <v>0</v>
      </c>
      <c r="BL264" s="25" t="s">
        <v>270</v>
      </c>
      <c r="BM264" s="25" t="s">
        <v>2793</v>
      </c>
    </row>
    <row r="265" spans="2:65" s="12" customFormat="1">
      <c r="B265" s="194"/>
      <c r="D265" s="195" t="s">
        <v>272</v>
      </c>
      <c r="E265" s="196" t="s">
        <v>5</v>
      </c>
      <c r="F265" s="197" t="s">
        <v>2785</v>
      </c>
      <c r="H265" s="196" t="s">
        <v>5</v>
      </c>
      <c r="I265" s="198"/>
      <c r="L265" s="194"/>
      <c r="M265" s="199"/>
      <c r="N265" s="200"/>
      <c r="O265" s="200"/>
      <c r="P265" s="200"/>
      <c r="Q265" s="200"/>
      <c r="R265" s="200"/>
      <c r="S265" s="200"/>
      <c r="T265" s="201"/>
      <c r="AT265" s="196" t="s">
        <v>272</v>
      </c>
      <c r="AU265" s="196" t="s">
        <v>85</v>
      </c>
      <c r="AV265" s="12" t="s">
        <v>24</v>
      </c>
      <c r="AW265" s="12" t="s">
        <v>41</v>
      </c>
      <c r="AX265" s="12" t="s">
        <v>77</v>
      </c>
      <c r="AY265" s="196" t="s">
        <v>264</v>
      </c>
    </row>
    <row r="266" spans="2:65" s="13" customFormat="1">
      <c r="B266" s="202"/>
      <c r="D266" s="195" t="s">
        <v>272</v>
      </c>
      <c r="E266" s="203" t="s">
        <v>5</v>
      </c>
      <c r="F266" s="204" t="s">
        <v>3097</v>
      </c>
      <c r="H266" s="205">
        <v>63.5</v>
      </c>
      <c r="I266" s="206"/>
      <c r="L266" s="202"/>
      <c r="M266" s="207"/>
      <c r="N266" s="208"/>
      <c r="O266" s="208"/>
      <c r="P266" s="208"/>
      <c r="Q266" s="208"/>
      <c r="R266" s="208"/>
      <c r="S266" s="208"/>
      <c r="T266" s="209"/>
      <c r="AT266" s="203" t="s">
        <v>272</v>
      </c>
      <c r="AU266" s="203" t="s">
        <v>85</v>
      </c>
      <c r="AV266" s="13" t="s">
        <v>85</v>
      </c>
      <c r="AW266" s="13" t="s">
        <v>41</v>
      </c>
      <c r="AX266" s="13" t="s">
        <v>24</v>
      </c>
      <c r="AY266" s="203" t="s">
        <v>264</v>
      </c>
    </row>
    <row r="267" spans="2:65" s="1" customFormat="1" ht="16.5" customHeight="1">
      <c r="B267" s="181"/>
      <c r="C267" s="218" t="s">
        <v>651</v>
      </c>
      <c r="D267" s="218" t="s">
        <v>345</v>
      </c>
      <c r="E267" s="219" t="s">
        <v>2795</v>
      </c>
      <c r="F267" s="220" t="s">
        <v>2796</v>
      </c>
      <c r="G267" s="221" t="s">
        <v>341</v>
      </c>
      <c r="H267" s="222">
        <v>33.338000000000001</v>
      </c>
      <c r="I267" s="223"/>
      <c r="J267" s="224">
        <f>ROUND(I267*H267,2)</f>
        <v>0</v>
      </c>
      <c r="K267" s="220" t="s">
        <v>278</v>
      </c>
      <c r="L267" s="225"/>
      <c r="M267" s="226" t="s">
        <v>5</v>
      </c>
      <c r="N267" s="227" t="s">
        <v>48</v>
      </c>
      <c r="O267" s="43"/>
      <c r="P267" s="191">
        <f>O267*H267</f>
        <v>0</v>
      </c>
      <c r="Q267" s="191">
        <v>4.4000000000000003E-3</v>
      </c>
      <c r="R267" s="191">
        <f>Q267*H267</f>
        <v>0.14668720000000002</v>
      </c>
      <c r="S267" s="191">
        <v>0</v>
      </c>
      <c r="T267" s="192">
        <f>S267*H267</f>
        <v>0</v>
      </c>
      <c r="AR267" s="25" t="s">
        <v>322</v>
      </c>
      <c r="AT267" s="25" t="s">
        <v>345</v>
      </c>
      <c r="AU267" s="25" t="s">
        <v>85</v>
      </c>
      <c r="AY267" s="25" t="s">
        <v>264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5" t="s">
        <v>24</v>
      </c>
      <c r="BK267" s="193">
        <f>ROUND(I267*H267,2)</f>
        <v>0</v>
      </c>
      <c r="BL267" s="25" t="s">
        <v>270</v>
      </c>
      <c r="BM267" s="25" t="s">
        <v>2797</v>
      </c>
    </row>
    <row r="268" spans="2:65" s="1" customFormat="1" ht="40.5">
      <c r="B268" s="42"/>
      <c r="D268" s="195" t="s">
        <v>369</v>
      </c>
      <c r="F268" s="228" t="s">
        <v>2798</v>
      </c>
      <c r="I268" s="229"/>
      <c r="L268" s="42"/>
      <c r="M268" s="230"/>
      <c r="N268" s="43"/>
      <c r="O268" s="43"/>
      <c r="P268" s="43"/>
      <c r="Q268" s="43"/>
      <c r="R268" s="43"/>
      <c r="S268" s="43"/>
      <c r="T268" s="71"/>
      <c r="AT268" s="25" t="s">
        <v>369</v>
      </c>
      <c r="AU268" s="25" t="s">
        <v>85</v>
      </c>
    </row>
    <row r="269" spans="2:65" s="12" customFormat="1">
      <c r="B269" s="194"/>
      <c r="D269" s="195" t="s">
        <v>272</v>
      </c>
      <c r="E269" s="196" t="s">
        <v>5</v>
      </c>
      <c r="F269" s="197" t="s">
        <v>1192</v>
      </c>
      <c r="H269" s="196" t="s">
        <v>5</v>
      </c>
      <c r="I269" s="198"/>
      <c r="L269" s="194"/>
      <c r="M269" s="199"/>
      <c r="N269" s="200"/>
      <c r="O269" s="200"/>
      <c r="P269" s="200"/>
      <c r="Q269" s="200"/>
      <c r="R269" s="200"/>
      <c r="S269" s="200"/>
      <c r="T269" s="201"/>
      <c r="AT269" s="196" t="s">
        <v>272</v>
      </c>
      <c r="AU269" s="196" t="s">
        <v>85</v>
      </c>
      <c r="AV269" s="12" t="s">
        <v>24</v>
      </c>
      <c r="AW269" s="12" t="s">
        <v>41</v>
      </c>
      <c r="AX269" s="12" t="s">
        <v>77</v>
      </c>
      <c r="AY269" s="196" t="s">
        <v>264</v>
      </c>
    </row>
    <row r="270" spans="2:65" s="13" customFormat="1">
      <c r="B270" s="202"/>
      <c r="D270" s="195" t="s">
        <v>272</v>
      </c>
      <c r="E270" s="203" t="s">
        <v>5</v>
      </c>
      <c r="F270" s="204" t="s">
        <v>3098</v>
      </c>
      <c r="H270" s="205">
        <v>33.338000000000001</v>
      </c>
      <c r="I270" s="206"/>
      <c r="L270" s="202"/>
      <c r="M270" s="207"/>
      <c r="N270" s="208"/>
      <c r="O270" s="208"/>
      <c r="P270" s="208"/>
      <c r="Q270" s="208"/>
      <c r="R270" s="208"/>
      <c r="S270" s="208"/>
      <c r="T270" s="209"/>
      <c r="AT270" s="203" t="s">
        <v>272</v>
      </c>
      <c r="AU270" s="203" t="s">
        <v>85</v>
      </c>
      <c r="AV270" s="13" t="s">
        <v>85</v>
      </c>
      <c r="AW270" s="13" t="s">
        <v>41</v>
      </c>
      <c r="AX270" s="13" t="s">
        <v>24</v>
      </c>
      <c r="AY270" s="203" t="s">
        <v>264</v>
      </c>
    </row>
    <row r="271" spans="2:65" s="1" customFormat="1" ht="25.5" customHeight="1">
      <c r="B271" s="181"/>
      <c r="C271" s="182" t="s">
        <v>397</v>
      </c>
      <c r="D271" s="182" t="s">
        <v>266</v>
      </c>
      <c r="E271" s="183" t="s">
        <v>2800</v>
      </c>
      <c r="F271" s="184" t="s">
        <v>2801</v>
      </c>
      <c r="G271" s="185" t="s">
        <v>308</v>
      </c>
      <c r="H271" s="186">
        <v>155.9</v>
      </c>
      <c r="I271" s="187"/>
      <c r="J271" s="188">
        <f>ROUND(I271*H271,2)</f>
        <v>0</v>
      </c>
      <c r="K271" s="184" t="s">
        <v>278</v>
      </c>
      <c r="L271" s="42"/>
      <c r="M271" s="189" t="s">
        <v>5</v>
      </c>
      <c r="N271" s="190" t="s">
        <v>48</v>
      </c>
      <c r="O271" s="43"/>
      <c r="P271" s="191">
        <f>O271*H271</f>
        <v>0</v>
      </c>
      <c r="Q271" s="191">
        <v>2.0000000000000002E-5</v>
      </c>
      <c r="R271" s="191">
        <f>Q271*H271</f>
        <v>3.1180000000000005E-3</v>
      </c>
      <c r="S271" s="191">
        <v>0</v>
      </c>
      <c r="T271" s="192">
        <f>S271*H271</f>
        <v>0</v>
      </c>
      <c r="AR271" s="25" t="s">
        <v>270</v>
      </c>
      <c r="AT271" s="25" t="s">
        <v>266</v>
      </c>
      <c r="AU271" s="25" t="s">
        <v>85</v>
      </c>
      <c r="AY271" s="25" t="s">
        <v>264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25" t="s">
        <v>24</v>
      </c>
      <c r="BK271" s="193">
        <f>ROUND(I271*H271,2)</f>
        <v>0</v>
      </c>
      <c r="BL271" s="25" t="s">
        <v>270</v>
      </c>
      <c r="BM271" s="25" t="s">
        <v>2802</v>
      </c>
    </row>
    <row r="272" spans="2:65" s="12" customFormat="1">
      <c r="B272" s="194"/>
      <c r="D272" s="195" t="s">
        <v>272</v>
      </c>
      <c r="E272" s="196" t="s">
        <v>5</v>
      </c>
      <c r="F272" s="197" t="s">
        <v>3058</v>
      </c>
      <c r="H272" s="196" t="s">
        <v>5</v>
      </c>
      <c r="I272" s="198"/>
      <c r="L272" s="194"/>
      <c r="M272" s="199"/>
      <c r="N272" s="200"/>
      <c r="O272" s="200"/>
      <c r="P272" s="200"/>
      <c r="Q272" s="200"/>
      <c r="R272" s="200"/>
      <c r="S272" s="200"/>
      <c r="T272" s="201"/>
      <c r="AT272" s="196" t="s">
        <v>272</v>
      </c>
      <c r="AU272" s="196" t="s">
        <v>85</v>
      </c>
      <c r="AV272" s="12" t="s">
        <v>24</v>
      </c>
      <c r="AW272" s="12" t="s">
        <v>41</v>
      </c>
      <c r="AX272" s="12" t="s">
        <v>77</v>
      </c>
      <c r="AY272" s="196" t="s">
        <v>264</v>
      </c>
    </row>
    <row r="273" spans="2:65" s="13" customFormat="1">
      <c r="B273" s="202"/>
      <c r="D273" s="195" t="s">
        <v>272</v>
      </c>
      <c r="E273" s="203" t="s">
        <v>5</v>
      </c>
      <c r="F273" s="204" t="s">
        <v>3099</v>
      </c>
      <c r="H273" s="205">
        <v>155.9</v>
      </c>
      <c r="I273" s="206"/>
      <c r="L273" s="202"/>
      <c r="M273" s="207"/>
      <c r="N273" s="208"/>
      <c r="O273" s="208"/>
      <c r="P273" s="208"/>
      <c r="Q273" s="208"/>
      <c r="R273" s="208"/>
      <c r="S273" s="208"/>
      <c r="T273" s="209"/>
      <c r="AT273" s="203" t="s">
        <v>272</v>
      </c>
      <c r="AU273" s="203" t="s">
        <v>85</v>
      </c>
      <c r="AV273" s="13" t="s">
        <v>85</v>
      </c>
      <c r="AW273" s="13" t="s">
        <v>41</v>
      </c>
      <c r="AX273" s="13" t="s">
        <v>24</v>
      </c>
      <c r="AY273" s="203" t="s">
        <v>264</v>
      </c>
    </row>
    <row r="274" spans="2:65" s="1" customFormat="1" ht="16.5" customHeight="1">
      <c r="B274" s="181"/>
      <c r="C274" s="218" t="s">
        <v>810</v>
      </c>
      <c r="D274" s="218" t="s">
        <v>345</v>
      </c>
      <c r="E274" s="219" t="s">
        <v>2804</v>
      </c>
      <c r="F274" s="220" t="s">
        <v>2805</v>
      </c>
      <c r="G274" s="221" t="s">
        <v>341</v>
      </c>
      <c r="H274" s="222">
        <v>27</v>
      </c>
      <c r="I274" s="223"/>
      <c r="J274" s="224">
        <f>ROUND(I274*H274,2)</f>
        <v>0</v>
      </c>
      <c r="K274" s="220" t="s">
        <v>278</v>
      </c>
      <c r="L274" s="225"/>
      <c r="M274" s="226" t="s">
        <v>5</v>
      </c>
      <c r="N274" s="227" t="s">
        <v>48</v>
      </c>
      <c r="O274" s="43"/>
      <c r="P274" s="191">
        <f>O274*H274</f>
        <v>0</v>
      </c>
      <c r="Q274" s="191">
        <v>4.2000000000000003E-2</v>
      </c>
      <c r="R274" s="191">
        <f>Q274*H274</f>
        <v>1.1340000000000001</v>
      </c>
      <c r="S274" s="191">
        <v>0</v>
      </c>
      <c r="T274" s="192">
        <f>S274*H274</f>
        <v>0</v>
      </c>
      <c r="AR274" s="25" t="s">
        <v>322</v>
      </c>
      <c r="AT274" s="25" t="s">
        <v>345</v>
      </c>
      <c r="AU274" s="25" t="s">
        <v>85</v>
      </c>
      <c r="AY274" s="25" t="s">
        <v>264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25" t="s">
        <v>24</v>
      </c>
      <c r="BK274" s="193">
        <f>ROUND(I274*H274,2)</f>
        <v>0</v>
      </c>
      <c r="BL274" s="25" t="s">
        <v>270</v>
      </c>
      <c r="BM274" s="25" t="s">
        <v>2806</v>
      </c>
    </row>
    <row r="275" spans="2:65" s="1" customFormat="1" ht="40.5">
      <c r="B275" s="42"/>
      <c r="D275" s="195" t="s">
        <v>369</v>
      </c>
      <c r="F275" s="228" t="s">
        <v>2798</v>
      </c>
      <c r="I275" s="229"/>
      <c r="L275" s="42"/>
      <c r="M275" s="230"/>
      <c r="N275" s="43"/>
      <c r="O275" s="43"/>
      <c r="P275" s="43"/>
      <c r="Q275" s="43"/>
      <c r="R275" s="43"/>
      <c r="S275" s="43"/>
      <c r="T275" s="71"/>
      <c r="AT275" s="25" t="s">
        <v>369</v>
      </c>
      <c r="AU275" s="25" t="s">
        <v>85</v>
      </c>
    </row>
    <row r="276" spans="2:65" s="12" customFormat="1">
      <c r="B276" s="194"/>
      <c r="D276" s="195" t="s">
        <v>272</v>
      </c>
      <c r="E276" s="196" t="s">
        <v>5</v>
      </c>
      <c r="F276" s="197" t="s">
        <v>2807</v>
      </c>
      <c r="H276" s="196" t="s">
        <v>5</v>
      </c>
      <c r="I276" s="198"/>
      <c r="L276" s="194"/>
      <c r="M276" s="199"/>
      <c r="N276" s="200"/>
      <c r="O276" s="200"/>
      <c r="P276" s="200"/>
      <c r="Q276" s="200"/>
      <c r="R276" s="200"/>
      <c r="S276" s="200"/>
      <c r="T276" s="201"/>
      <c r="AT276" s="196" t="s">
        <v>272</v>
      </c>
      <c r="AU276" s="196" t="s">
        <v>85</v>
      </c>
      <c r="AV276" s="12" t="s">
        <v>24</v>
      </c>
      <c r="AW276" s="12" t="s">
        <v>41</v>
      </c>
      <c r="AX276" s="12" t="s">
        <v>77</v>
      </c>
      <c r="AY276" s="196" t="s">
        <v>264</v>
      </c>
    </row>
    <row r="277" spans="2:65" s="12" customFormat="1">
      <c r="B277" s="194"/>
      <c r="D277" s="195" t="s">
        <v>272</v>
      </c>
      <c r="E277" s="196" t="s">
        <v>5</v>
      </c>
      <c r="F277" s="197" t="s">
        <v>3100</v>
      </c>
      <c r="H277" s="196" t="s">
        <v>5</v>
      </c>
      <c r="I277" s="198"/>
      <c r="L277" s="194"/>
      <c r="M277" s="199"/>
      <c r="N277" s="200"/>
      <c r="O277" s="200"/>
      <c r="P277" s="200"/>
      <c r="Q277" s="200"/>
      <c r="R277" s="200"/>
      <c r="S277" s="200"/>
      <c r="T277" s="201"/>
      <c r="AT277" s="196" t="s">
        <v>272</v>
      </c>
      <c r="AU277" s="196" t="s">
        <v>85</v>
      </c>
      <c r="AV277" s="12" t="s">
        <v>24</v>
      </c>
      <c r="AW277" s="12" t="s">
        <v>41</v>
      </c>
      <c r="AX277" s="12" t="s">
        <v>77</v>
      </c>
      <c r="AY277" s="196" t="s">
        <v>264</v>
      </c>
    </row>
    <row r="278" spans="2:65" s="13" customFormat="1">
      <c r="B278" s="202"/>
      <c r="D278" s="195" t="s">
        <v>272</v>
      </c>
      <c r="E278" s="203" t="s">
        <v>5</v>
      </c>
      <c r="F278" s="204" t="s">
        <v>640</v>
      </c>
      <c r="H278" s="205">
        <v>27</v>
      </c>
      <c r="I278" s="206"/>
      <c r="L278" s="202"/>
      <c r="M278" s="207"/>
      <c r="N278" s="208"/>
      <c r="O278" s="208"/>
      <c r="P278" s="208"/>
      <c r="Q278" s="208"/>
      <c r="R278" s="208"/>
      <c r="S278" s="208"/>
      <c r="T278" s="209"/>
      <c r="AT278" s="203" t="s">
        <v>272</v>
      </c>
      <c r="AU278" s="203" t="s">
        <v>85</v>
      </c>
      <c r="AV278" s="13" t="s">
        <v>85</v>
      </c>
      <c r="AW278" s="13" t="s">
        <v>41</v>
      </c>
      <c r="AX278" s="13" t="s">
        <v>24</v>
      </c>
      <c r="AY278" s="203" t="s">
        <v>264</v>
      </c>
    </row>
    <row r="279" spans="2:65" s="1" customFormat="1" ht="25.5" customHeight="1">
      <c r="B279" s="181"/>
      <c r="C279" s="182" t="s">
        <v>814</v>
      </c>
      <c r="D279" s="182" t="s">
        <v>266</v>
      </c>
      <c r="E279" s="183" t="s">
        <v>2809</v>
      </c>
      <c r="F279" s="184" t="s">
        <v>2810</v>
      </c>
      <c r="G279" s="185" t="s">
        <v>341</v>
      </c>
      <c r="H279" s="186">
        <v>6</v>
      </c>
      <c r="I279" s="187"/>
      <c r="J279" s="188">
        <f>ROUND(I279*H279,2)</f>
        <v>0</v>
      </c>
      <c r="K279" s="184" t="s">
        <v>278</v>
      </c>
      <c r="L279" s="42"/>
      <c r="M279" s="189" t="s">
        <v>5</v>
      </c>
      <c r="N279" s="190" t="s">
        <v>48</v>
      </c>
      <c r="O279" s="43"/>
      <c r="P279" s="191">
        <f>O279*H279</f>
        <v>0</v>
      </c>
      <c r="Q279" s="191">
        <v>8.0000000000000007E-5</v>
      </c>
      <c r="R279" s="191">
        <f>Q279*H279</f>
        <v>4.8000000000000007E-4</v>
      </c>
      <c r="S279" s="191">
        <v>0</v>
      </c>
      <c r="T279" s="192">
        <f>S279*H279</f>
        <v>0</v>
      </c>
      <c r="AR279" s="25" t="s">
        <v>270</v>
      </c>
      <c r="AT279" s="25" t="s">
        <v>266</v>
      </c>
      <c r="AU279" s="25" t="s">
        <v>85</v>
      </c>
      <c r="AY279" s="25" t="s">
        <v>264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5" t="s">
        <v>24</v>
      </c>
      <c r="BK279" s="193">
        <f>ROUND(I279*H279,2)</f>
        <v>0</v>
      </c>
      <c r="BL279" s="25" t="s">
        <v>270</v>
      </c>
      <c r="BM279" s="25" t="s">
        <v>2811</v>
      </c>
    </row>
    <row r="280" spans="2:65" s="12" customFormat="1">
      <c r="B280" s="194"/>
      <c r="D280" s="195" t="s">
        <v>272</v>
      </c>
      <c r="E280" s="196" t="s">
        <v>5</v>
      </c>
      <c r="F280" s="197" t="s">
        <v>2785</v>
      </c>
      <c r="H280" s="196" t="s">
        <v>5</v>
      </c>
      <c r="I280" s="198"/>
      <c r="L280" s="194"/>
      <c r="M280" s="199"/>
      <c r="N280" s="200"/>
      <c r="O280" s="200"/>
      <c r="P280" s="200"/>
      <c r="Q280" s="200"/>
      <c r="R280" s="200"/>
      <c r="S280" s="200"/>
      <c r="T280" s="201"/>
      <c r="AT280" s="196" t="s">
        <v>272</v>
      </c>
      <c r="AU280" s="196" t="s">
        <v>85</v>
      </c>
      <c r="AV280" s="12" t="s">
        <v>24</v>
      </c>
      <c r="AW280" s="12" t="s">
        <v>41</v>
      </c>
      <c r="AX280" s="12" t="s">
        <v>77</v>
      </c>
      <c r="AY280" s="196" t="s">
        <v>264</v>
      </c>
    </row>
    <row r="281" spans="2:65" s="13" customFormat="1">
      <c r="B281" s="202"/>
      <c r="D281" s="195" t="s">
        <v>272</v>
      </c>
      <c r="E281" s="203" t="s">
        <v>5</v>
      </c>
      <c r="F281" s="204" t="s">
        <v>305</v>
      </c>
      <c r="H281" s="205">
        <v>6</v>
      </c>
      <c r="I281" s="206"/>
      <c r="L281" s="202"/>
      <c r="M281" s="207"/>
      <c r="N281" s="208"/>
      <c r="O281" s="208"/>
      <c r="P281" s="208"/>
      <c r="Q281" s="208"/>
      <c r="R281" s="208"/>
      <c r="S281" s="208"/>
      <c r="T281" s="209"/>
      <c r="AT281" s="203" t="s">
        <v>272</v>
      </c>
      <c r="AU281" s="203" t="s">
        <v>85</v>
      </c>
      <c r="AV281" s="13" t="s">
        <v>85</v>
      </c>
      <c r="AW281" s="13" t="s">
        <v>41</v>
      </c>
      <c r="AX281" s="13" t="s">
        <v>24</v>
      </c>
      <c r="AY281" s="203" t="s">
        <v>264</v>
      </c>
    </row>
    <row r="282" spans="2:65" s="1" customFormat="1" ht="16.5" customHeight="1">
      <c r="B282" s="181"/>
      <c r="C282" s="218" t="s">
        <v>819</v>
      </c>
      <c r="D282" s="218" t="s">
        <v>345</v>
      </c>
      <c r="E282" s="219" t="s">
        <v>2812</v>
      </c>
      <c r="F282" s="220" t="s">
        <v>2813</v>
      </c>
      <c r="G282" s="221" t="s">
        <v>341</v>
      </c>
      <c r="H282" s="222">
        <v>6</v>
      </c>
      <c r="I282" s="223"/>
      <c r="J282" s="224">
        <f>ROUND(I282*H282,2)</f>
        <v>0</v>
      </c>
      <c r="K282" s="220" t="s">
        <v>278</v>
      </c>
      <c r="L282" s="225"/>
      <c r="M282" s="226" t="s">
        <v>5</v>
      </c>
      <c r="N282" s="227" t="s">
        <v>48</v>
      </c>
      <c r="O282" s="43"/>
      <c r="P282" s="191">
        <f>O282*H282</f>
        <v>0</v>
      </c>
      <c r="Q282" s="191">
        <v>2.9999999999999997E-4</v>
      </c>
      <c r="R282" s="191">
        <f>Q282*H282</f>
        <v>1.8E-3</v>
      </c>
      <c r="S282" s="191">
        <v>0</v>
      </c>
      <c r="T282" s="192">
        <f>S282*H282</f>
        <v>0</v>
      </c>
      <c r="AR282" s="25" t="s">
        <v>322</v>
      </c>
      <c r="AT282" s="25" t="s">
        <v>345</v>
      </c>
      <c r="AU282" s="25" t="s">
        <v>85</v>
      </c>
      <c r="AY282" s="25" t="s">
        <v>264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5" t="s">
        <v>24</v>
      </c>
      <c r="BK282" s="193">
        <f>ROUND(I282*H282,2)</f>
        <v>0</v>
      </c>
      <c r="BL282" s="25" t="s">
        <v>270</v>
      </c>
      <c r="BM282" s="25" t="s">
        <v>2814</v>
      </c>
    </row>
    <row r="283" spans="2:65" s="1" customFormat="1" ht="25.5" customHeight="1">
      <c r="B283" s="181"/>
      <c r="C283" s="182" t="s">
        <v>823</v>
      </c>
      <c r="D283" s="182" t="s">
        <v>266</v>
      </c>
      <c r="E283" s="183" t="s">
        <v>2815</v>
      </c>
      <c r="F283" s="184" t="s">
        <v>2816</v>
      </c>
      <c r="G283" s="185" t="s">
        <v>341</v>
      </c>
      <c r="H283" s="186">
        <v>5</v>
      </c>
      <c r="I283" s="187"/>
      <c r="J283" s="188">
        <f>ROUND(I283*H283,2)</f>
        <v>0</v>
      </c>
      <c r="K283" s="184" t="s">
        <v>309</v>
      </c>
      <c r="L283" s="42"/>
      <c r="M283" s="189" t="s">
        <v>5</v>
      </c>
      <c r="N283" s="190" t="s">
        <v>48</v>
      </c>
      <c r="O283" s="43"/>
      <c r="P283" s="191">
        <f>O283*H283</f>
        <v>0</v>
      </c>
      <c r="Q283" s="191">
        <v>5.9999999999999995E-4</v>
      </c>
      <c r="R283" s="191">
        <f>Q283*H283</f>
        <v>2.9999999999999996E-3</v>
      </c>
      <c r="S283" s="191">
        <v>0</v>
      </c>
      <c r="T283" s="192">
        <f>S283*H283</f>
        <v>0</v>
      </c>
      <c r="AR283" s="25" t="s">
        <v>270</v>
      </c>
      <c r="AT283" s="25" t="s">
        <v>266</v>
      </c>
      <c r="AU283" s="25" t="s">
        <v>85</v>
      </c>
      <c r="AY283" s="25" t="s">
        <v>264</v>
      </c>
      <c r="BE283" s="193">
        <f>IF(N283="základní",J283,0)</f>
        <v>0</v>
      </c>
      <c r="BF283" s="193">
        <f>IF(N283="snížená",J283,0)</f>
        <v>0</v>
      </c>
      <c r="BG283" s="193">
        <f>IF(N283="zákl. přenesená",J283,0)</f>
        <v>0</v>
      </c>
      <c r="BH283" s="193">
        <f>IF(N283="sníž. přenesená",J283,0)</f>
        <v>0</v>
      </c>
      <c r="BI283" s="193">
        <f>IF(N283="nulová",J283,0)</f>
        <v>0</v>
      </c>
      <c r="BJ283" s="25" t="s">
        <v>24</v>
      </c>
      <c r="BK283" s="193">
        <f>ROUND(I283*H283,2)</f>
        <v>0</v>
      </c>
      <c r="BL283" s="25" t="s">
        <v>270</v>
      </c>
      <c r="BM283" s="25" t="s">
        <v>2817</v>
      </c>
    </row>
    <row r="284" spans="2:65" s="12" customFormat="1">
      <c r="B284" s="194"/>
      <c r="D284" s="195" t="s">
        <v>272</v>
      </c>
      <c r="E284" s="196" t="s">
        <v>5</v>
      </c>
      <c r="F284" s="197" t="s">
        <v>3101</v>
      </c>
      <c r="H284" s="196" t="s">
        <v>5</v>
      </c>
      <c r="I284" s="198"/>
      <c r="L284" s="194"/>
      <c r="M284" s="199"/>
      <c r="N284" s="200"/>
      <c r="O284" s="200"/>
      <c r="P284" s="200"/>
      <c r="Q284" s="200"/>
      <c r="R284" s="200"/>
      <c r="S284" s="200"/>
      <c r="T284" s="201"/>
      <c r="AT284" s="196" t="s">
        <v>272</v>
      </c>
      <c r="AU284" s="196" t="s">
        <v>85</v>
      </c>
      <c r="AV284" s="12" t="s">
        <v>24</v>
      </c>
      <c r="AW284" s="12" t="s">
        <v>41</v>
      </c>
      <c r="AX284" s="12" t="s">
        <v>77</v>
      </c>
      <c r="AY284" s="196" t="s">
        <v>264</v>
      </c>
    </row>
    <row r="285" spans="2:65" s="12" customFormat="1">
      <c r="B285" s="194"/>
      <c r="D285" s="195" t="s">
        <v>272</v>
      </c>
      <c r="E285" s="196" t="s">
        <v>5</v>
      </c>
      <c r="F285" s="197" t="s">
        <v>2785</v>
      </c>
      <c r="H285" s="196" t="s">
        <v>5</v>
      </c>
      <c r="I285" s="198"/>
      <c r="L285" s="194"/>
      <c r="M285" s="199"/>
      <c r="N285" s="200"/>
      <c r="O285" s="200"/>
      <c r="P285" s="200"/>
      <c r="Q285" s="200"/>
      <c r="R285" s="200"/>
      <c r="S285" s="200"/>
      <c r="T285" s="201"/>
      <c r="AT285" s="196" t="s">
        <v>272</v>
      </c>
      <c r="AU285" s="196" t="s">
        <v>85</v>
      </c>
      <c r="AV285" s="12" t="s">
        <v>24</v>
      </c>
      <c r="AW285" s="12" t="s">
        <v>41</v>
      </c>
      <c r="AX285" s="12" t="s">
        <v>77</v>
      </c>
      <c r="AY285" s="196" t="s">
        <v>264</v>
      </c>
    </row>
    <row r="286" spans="2:65" s="13" customFormat="1">
      <c r="B286" s="202"/>
      <c r="D286" s="195" t="s">
        <v>272</v>
      </c>
      <c r="E286" s="203" t="s">
        <v>5</v>
      </c>
      <c r="F286" s="204" t="s">
        <v>300</v>
      </c>
      <c r="H286" s="205">
        <v>5</v>
      </c>
      <c r="I286" s="206"/>
      <c r="L286" s="202"/>
      <c r="M286" s="207"/>
      <c r="N286" s="208"/>
      <c r="O286" s="208"/>
      <c r="P286" s="208"/>
      <c r="Q286" s="208"/>
      <c r="R286" s="208"/>
      <c r="S286" s="208"/>
      <c r="T286" s="209"/>
      <c r="AT286" s="203" t="s">
        <v>272</v>
      </c>
      <c r="AU286" s="203" t="s">
        <v>85</v>
      </c>
      <c r="AV286" s="13" t="s">
        <v>85</v>
      </c>
      <c r="AW286" s="13" t="s">
        <v>41</v>
      </c>
      <c r="AX286" s="13" t="s">
        <v>24</v>
      </c>
      <c r="AY286" s="203" t="s">
        <v>264</v>
      </c>
    </row>
    <row r="287" spans="2:65" s="1" customFormat="1" ht="25.5" customHeight="1">
      <c r="B287" s="181"/>
      <c r="C287" s="182" t="s">
        <v>829</v>
      </c>
      <c r="D287" s="182" t="s">
        <v>266</v>
      </c>
      <c r="E287" s="183" t="s">
        <v>2819</v>
      </c>
      <c r="F287" s="184" t="s">
        <v>2820</v>
      </c>
      <c r="G287" s="185" t="s">
        <v>341</v>
      </c>
      <c r="H287" s="186">
        <v>7</v>
      </c>
      <c r="I287" s="187"/>
      <c r="J287" s="188">
        <f>ROUND(I287*H287,2)</f>
        <v>0</v>
      </c>
      <c r="K287" s="184" t="s">
        <v>309</v>
      </c>
      <c r="L287" s="42"/>
      <c r="M287" s="189" t="s">
        <v>5</v>
      </c>
      <c r="N287" s="190" t="s">
        <v>48</v>
      </c>
      <c r="O287" s="43"/>
      <c r="P287" s="191">
        <f>O287*H287</f>
        <v>0</v>
      </c>
      <c r="Q287" s="191">
        <v>0</v>
      </c>
      <c r="R287" s="191">
        <f>Q287*H287</f>
        <v>0</v>
      </c>
      <c r="S287" s="191">
        <v>0</v>
      </c>
      <c r="T287" s="192">
        <f>S287*H287</f>
        <v>0</v>
      </c>
      <c r="AR287" s="25" t="s">
        <v>270</v>
      </c>
      <c r="AT287" s="25" t="s">
        <v>266</v>
      </c>
      <c r="AU287" s="25" t="s">
        <v>85</v>
      </c>
      <c r="AY287" s="25" t="s">
        <v>264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5" t="s">
        <v>24</v>
      </c>
      <c r="BK287" s="193">
        <f>ROUND(I287*H287,2)</f>
        <v>0</v>
      </c>
      <c r="BL287" s="25" t="s">
        <v>270</v>
      </c>
      <c r="BM287" s="25" t="s">
        <v>3102</v>
      </c>
    </row>
    <row r="288" spans="2:65" s="1" customFormat="1" ht="27">
      <c r="B288" s="42"/>
      <c r="D288" s="195" t="s">
        <v>369</v>
      </c>
      <c r="F288" s="228" t="s">
        <v>2822</v>
      </c>
      <c r="I288" s="229"/>
      <c r="L288" s="42"/>
      <c r="M288" s="230"/>
      <c r="N288" s="43"/>
      <c r="O288" s="43"/>
      <c r="P288" s="43"/>
      <c r="Q288" s="43"/>
      <c r="R288" s="43"/>
      <c r="S288" s="43"/>
      <c r="T288" s="71"/>
      <c r="AT288" s="25" t="s">
        <v>369</v>
      </c>
      <c r="AU288" s="25" t="s">
        <v>85</v>
      </c>
    </row>
    <row r="289" spans="2:65" s="12" customFormat="1">
      <c r="B289" s="194"/>
      <c r="D289" s="195" t="s">
        <v>272</v>
      </c>
      <c r="E289" s="196" t="s">
        <v>5</v>
      </c>
      <c r="F289" s="197" t="s">
        <v>3103</v>
      </c>
      <c r="H289" s="196" t="s">
        <v>5</v>
      </c>
      <c r="I289" s="198"/>
      <c r="L289" s="194"/>
      <c r="M289" s="199"/>
      <c r="N289" s="200"/>
      <c r="O289" s="200"/>
      <c r="P289" s="200"/>
      <c r="Q289" s="200"/>
      <c r="R289" s="200"/>
      <c r="S289" s="200"/>
      <c r="T289" s="201"/>
      <c r="AT289" s="196" t="s">
        <v>272</v>
      </c>
      <c r="AU289" s="196" t="s">
        <v>85</v>
      </c>
      <c r="AV289" s="12" t="s">
        <v>24</v>
      </c>
      <c r="AW289" s="12" t="s">
        <v>41</v>
      </c>
      <c r="AX289" s="12" t="s">
        <v>77</v>
      </c>
      <c r="AY289" s="196" t="s">
        <v>264</v>
      </c>
    </row>
    <row r="290" spans="2:65" s="13" customFormat="1">
      <c r="B290" s="202"/>
      <c r="D290" s="195" t="s">
        <v>272</v>
      </c>
      <c r="E290" s="203" t="s">
        <v>5</v>
      </c>
      <c r="F290" s="204" t="s">
        <v>314</v>
      </c>
      <c r="H290" s="205">
        <v>7</v>
      </c>
      <c r="I290" s="206"/>
      <c r="L290" s="202"/>
      <c r="M290" s="207"/>
      <c r="N290" s="208"/>
      <c r="O290" s="208"/>
      <c r="P290" s="208"/>
      <c r="Q290" s="208"/>
      <c r="R290" s="208"/>
      <c r="S290" s="208"/>
      <c r="T290" s="209"/>
      <c r="AT290" s="203" t="s">
        <v>272</v>
      </c>
      <c r="AU290" s="203" t="s">
        <v>85</v>
      </c>
      <c r="AV290" s="13" t="s">
        <v>85</v>
      </c>
      <c r="AW290" s="13" t="s">
        <v>41</v>
      </c>
      <c r="AX290" s="13" t="s">
        <v>24</v>
      </c>
      <c r="AY290" s="203" t="s">
        <v>264</v>
      </c>
    </row>
    <row r="291" spans="2:65" s="1" customFormat="1" ht="25.5" customHeight="1">
      <c r="B291" s="181"/>
      <c r="C291" s="182" t="s">
        <v>834</v>
      </c>
      <c r="D291" s="182" t="s">
        <v>266</v>
      </c>
      <c r="E291" s="183" t="s">
        <v>2824</v>
      </c>
      <c r="F291" s="184" t="s">
        <v>2825</v>
      </c>
      <c r="G291" s="185" t="s">
        <v>341</v>
      </c>
      <c r="H291" s="186">
        <v>1</v>
      </c>
      <c r="I291" s="187"/>
      <c r="J291" s="188">
        <f>ROUND(I291*H291,2)</f>
        <v>0</v>
      </c>
      <c r="K291" s="184" t="s">
        <v>309</v>
      </c>
      <c r="L291" s="42"/>
      <c r="M291" s="189" t="s">
        <v>5</v>
      </c>
      <c r="N291" s="190" t="s">
        <v>48</v>
      </c>
      <c r="O291" s="43"/>
      <c r="P291" s="191">
        <f>O291*H291</f>
        <v>0</v>
      </c>
      <c r="Q291" s="191">
        <v>0.01</v>
      </c>
      <c r="R291" s="191">
        <f>Q291*H291</f>
        <v>0.01</v>
      </c>
      <c r="S291" s="191">
        <v>0</v>
      </c>
      <c r="T291" s="192">
        <f>S291*H291</f>
        <v>0</v>
      </c>
      <c r="AR291" s="25" t="s">
        <v>270</v>
      </c>
      <c r="AT291" s="25" t="s">
        <v>266</v>
      </c>
      <c r="AU291" s="25" t="s">
        <v>85</v>
      </c>
      <c r="AY291" s="25" t="s">
        <v>264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5" t="s">
        <v>24</v>
      </c>
      <c r="BK291" s="193">
        <f>ROUND(I291*H291,2)</f>
        <v>0</v>
      </c>
      <c r="BL291" s="25" t="s">
        <v>270</v>
      </c>
      <c r="BM291" s="25" t="s">
        <v>3104</v>
      </c>
    </row>
    <row r="292" spans="2:65" s="1" customFormat="1" ht="54">
      <c r="B292" s="42"/>
      <c r="D292" s="195" t="s">
        <v>369</v>
      </c>
      <c r="F292" s="228" t="s">
        <v>2827</v>
      </c>
      <c r="I292" s="229"/>
      <c r="L292" s="42"/>
      <c r="M292" s="230"/>
      <c r="N292" s="43"/>
      <c r="O292" s="43"/>
      <c r="P292" s="43"/>
      <c r="Q292" s="43"/>
      <c r="R292" s="43"/>
      <c r="S292" s="43"/>
      <c r="T292" s="71"/>
      <c r="AT292" s="25" t="s">
        <v>369</v>
      </c>
      <c r="AU292" s="25" t="s">
        <v>85</v>
      </c>
    </row>
    <row r="293" spans="2:65" s="12" customFormat="1">
      <c r="B293" s="194"/>
      <c r="D293" s="195" t="s">
        <v>272</v>
      </c>
      <c r="E293" s="196" t="s">
        <v>5</v>
      </c>
      <c r="F293" s="197" t="s">
        <v>3105</v>
      </c>
      <c r="H293" s="196" t="s">
        <v>5</v>
      </c>
      <c r="I293" s="198"/>
      <c r="L293" s="194"/>
      <c r="M293" s="199"/>
      <c r="N293" s="200"/>
      <c r="O293" s="200"/>
      <c r="P293" s="200"/>
      <c r="Q293" s="200"/>
      <c r="R293" s="200"/>
      <c r="S293" s="200"/>
      <c r="T293" s="201"/>
      <c r="AT293" s="196" t="s">
        <v>272</v>
      </c>
      <c r="AU293" s="196" t="s">
        <v>85</v>
      </c>
      <c r="AV293" s="12" t="s">
        <v>24</v>
      </c>
      <c r="AW293" s="12" t="s">
        <v>41</v>
      </c>
      <c r="AX293" s="12" t="s">
        <v>77</v>
      </c>
      <c r="AY293" s="196" t="s">
        <v>264</v>
      </c>
    </row>
    <row r="294" spans="2:65" s="13" customFormat="1">
      <c r="B294" s="202"/>
      <c r="D294" s="195" t="s">
        <v>272</v>
      </c>
      <c r="E294" s="203" t="s">
        <v>5</v>
      </c>
      <c r="F294" s="204" t="s">
        <v>24</v>
      </c>
      <c r="H294" s="205">
        <v>1</v>
      </c>
      <c r="I294" s="206"/>
      <c r="L294" s="202"/>
      <c r="M294" s="207"/>
      <c r="N294" s="208"/>
      <c r="O294" s="208"/>
      <c r="P294" s="208"/>
      <c r="Q294" s="208"/>
      <c r="R294" s="208"/>
      <c r="S294" s="208"/>
      <c r="T294" s="209"/>
      <c r="AT294" s="203" t="s">
        <v>272</v>
      </c>
      <c r="AU294" s="203" t="s">
        <v>85</v>
      </c>
      <c r="AV294" s="13" t="s">
        <v>85</v>
      </c>
      <c r="AW294" s="13" t="s">
        <v>41</v>
      </c>
      <c r="AX294" s="13" t="s">
        <v>24</v>
      </c>
      <c r="AY294" s="203" t="s">
        <v>264</v>
      </c>
    </row>
    <row r="295" spans="2:65" s="1" customFormat="1" ht="25.5" customHeight="1">
      <c r="B295" s="181"/>
      <c r="C295" s="182" t="s">
        <v>840</v>
      </c>
      <c r="D295" s="182" t="s">
        <v>266</v>
      </c>
      <c r="E295" s="183" t="s">
        <v>2828</v>
      </c>
      <c r="F295" s="184" t="s">
        <v>2829</v>
      </c>
      <c r="G295" s="185" t="s">
        <v>341</v>
      </c>
      <c r="H295" s="186">
        <v>5</v>
      </c>
      <c r="I295" s="187"/>
      <c r="J295" s="188">
        <f>ROUND(I295*H295,2)</f>
        <v>0</v>
      </c>
      <c r="K295" s="184" t="s">
        <v>278</v>
      </c>
      <c r="L295" s="42"/>
      <c r="M295" s="189" t="s">
        <v>5</v>
      </c>
      <c r="N295" s="190" t="s">
        <v>48</v>
      </c>
      <c r="O295" s="43"/>
      <c r="P295" s="191">
        <f>O295*H295</f>
        <v>0</v>
      </c>
      <c r="Q295" s="191">
        <v>1E-4</v>
      </c>
      <c r="R295" s="191">
        <f>Q295*H295</f>
        <v>5.0000000000000001E-4</v>
      </c>
      <c r="S295" s="191">
        <v>0</v>
      </c>
      <c r="T295" s="192">
        <f>S295*H295</f>
        <v>0</v>
      </c>
      <c r="AR295" s="25" t="s">
        <v>270</v>
      </c>
      <c r="AT295" s="25" t="s">
        <v>266</v>
      </c>
      <c r="AU295" s="25" t="s">
        <v>85</v>
      </c>
      <c r="AY295" s="25" t="s">
        <v>264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25" t="s">
        <v>24</v>
      </c>
      <c r="BK295" s="193">
        <f>ROUND(I295*H295,2)</f>
        <v>0</v>
      </c>
      <c r="BL295" s="25" t="s">
        <v>270</v>
      </c>
      <c r="BM295" s="25" t="s">
        <v>2830</v>
      </c>
    </row>
    <row r="296" spans="2:65" s="12" customFormat="1">
      <c r="B296" s="194"/>
      <c r="D296" s="195" t="s">
        <v>272</v>
      </c>
      <c r="E296" s="196" t="s">
        <v>5</v>
      </c>
      <c r="F296" s="197" t="s">
        <v>2831</v>
      </c>
      <c r="H296" s="196" t="s">
        <v>5</v>
      </c>
      <c r="I296" s="198"/>
      <c r="L296" s="194"/>
      <c r="M296" s="199"/>
      <c r="N296" s="200"/>
      <c r="O296" s="200"/>
      <c r="P296" s="200"/>
      <c r="Q296" s="200"/>
      <c r="R296" s="200"/>
      <c r="S296" s="200"/>
      <c r="T296" s="201"/>
      <c r="AT296" s="196" t="s">
        <v>272</v>
      </c>
      <c r="AU296" s="196" t="s">
        <v>85</v>
      </c>
      <c r="AV296" s="12" t="s">
        <v>24</v>
      </c>
      <c r="AW296" s="12" t="s">
        <v>41</v>
      </c>
      <c r="AX296" s="12" t="s">
        <v>77</v>
      </c>
      <c r="AY296" s="196" t="s">
        <v>264</v>
      </c>
    </row>
    <row r="297" spans="2:65" s="12" customFormat="1">
      <c r="B297" s="194"/>
      <c r="D297" s="195" t="s">
        <v>272</v>
      </c>
      <c r="E297" s="196" t="s">
        <v>5</v>
      </c>
      <c r="F297" s="197" t="s">
        <v>2832</v>
      </c>
      <c r="H297" s="196" t="s">
        <v>5</v>
      </c>
      <c r="I297" s="198"/>
      <c r="L297" s="194"/>
      <c r="M297" s="199"/>
      <c r="N297" s="200"/>
      <c r="O297" s="200"/>
      <c r="P297" s="200"/>
      <c r="Q297" s="200"/>
      <c r="R297" s="200"/>
      <c r="S297" s="200"/>
      <c r="T297" s="201"/>
      <c r="AT297" s="196" t="s">
        <v>272</v>
      </c>
      <c r="AU297" s="196" t="s">
        <v>85</v>
      </c>
      <c r="AV297" s="12" t="s">
        <v>24</v>
      </c>
      <c r="AW297" s="12" t="s">
        <v>41</v>
      </c>
      <c r="AX297" s="12" t="s">
        <v>77</v>
      </c>
      <c r="AY297" s="196" t="s">
        <v>264</v>
      </c>
    </row>
    <row r="298" spans="2:65" s="13" customFormat="1">
      <c r="B298" s="202"/>
      <c r="D298" s="195" t="s">
        <v>272</v>
      </c>
      <c r="E298" s="203" t="s">
        <v>5</v>
      </c>
      <c r="F298" s="204" t="s">
        <v>300</v>
      </c>
      <c r="H298" s="205">
        <v>5</v>
      </c>
      <c r="I298" s="206"/>
      <c r="L298" s="202"/>
      <c r="M298" s="207"/>
      <c r="N298" s="208"/>
      <c r="O298" s="208"/>
      <c r="P298" s="208"/>
      <c r="Q298" s="208"/>
      <c r="R298" s="208"/>
      <c r="S298" s="208"/>
      <c r="T298" s="209"/>
      <c r="AT298" s="203" t="s">
        <v>272</v>
      </c>
      <c r="AU298" s="203" t="s">
        <v>85</v>
      </c>
      <c r="AV298" s="13" t="s">
        <v>85</v>
      </c>
      <c r="AW298" s="13" t="s">
        <v>41</v>
      </c>
      <c r="AX298" s="13" t="s">
        <v>24</v>
      </c>
      <c r="AY298" s="203" t="s">
        <v>264</v>
      </c>
    </row>
    <row r="299" spans="2:65" s="1" customFormat="1" ht="16.5" customHeight="1">
      <c r="B299" s="181"/>
      <c r="C299" s="218" t="s">
        <v>845</v>
      </c>
      <c r="D299" s="218" t="s">
        <v>345</v>
      </c>
      <c r="E299" s="219" t="s">
        <v>2833</v>
      </c>
      <c r="F299" s="220" t="s">
        <v>2834</v>
      </c>
      <c r="G299" s="221" t="s">
        <v>341</v>
      </c>
      <c r="H299" s="222">
        <v>5</v>
      </c>
      <c r="I299" s="223"/>
      <c r="J299" s="224">
        <f>ROUND(I299*H299,2)</f>
        <v>0</v>
      </c>
      <c r="K299" s="220" t="s">
        <v>278</v>
      </c>
      <c r="L299" s="225"/>
      <c r="M299" s="226" t="s">
        <v>5</v>
      </c>
      <c r="N299" s="227" t="s">
        <v>48</v>
      </c>
      <c r="O299" s="43"/>
      <c r="P299" s="191">
        <f>O299*H299</f>
        <v>0</v>
      </c>
      <c r="Q299" s="191">
        <v>4.7999999999999996E-3</v>
      </c>
      <c r="R299" s="191">
        <f>Q299*H299</f>
        <v>2.3999999999999997E-2</v>
      </c>
      <c r="S299" s="191">
        <v>0</v>
      </c>
      <c r="T299" s="192">
        <f>S299*H299</f>
        <v>0</v>
      </c>
      <c r="AR299" s="25" t="s">
        <v>322</v>
      </c>
      <c r="AT299" s="25" t="s">
        <v>345</v>
      </c>
      <c r="AU299" s="25" t="s">
        <v>85</v>
      </c>
      <c r="AY299" s="25" t="s">
        <v>264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5" t="s">
        <v>24</v>
      </c>
      <c r="BK299" s="193">
        <f>ROUND(I299*H299,2)</f>
        <v>0</v>
      </c>
      <c r="BL299" s="25" t="s">
        <v>270</v>
      </c>
      <c r="BM299" s="25" t="s">
        <v>2835</v>
      </c>
    </row>
    <row r="300" spans="2:65" s="1" customFormat="1" ht="25.5" customHeight="1">
      <c r="B300" s="181"/>
      <c r="C300" s="182" t="s">
        <v>851</v>
      </c>
      <c r="D300" s="182" t="s">
        <v>266</v>
      </c>
      <c r="E300" s="183" t="s">
        <v>2836</v>
      </c>
      <c r="F300" s="184" t="s">
        <v>2837</v>
      </c>
      <c r="G300" s="185" t="s">
        <v>341</v>
      </c>
      <c r="H300" s="186">
        <v>5</v>
      </c>
      <c r="I300" s="187"/>
      <c r="J300" s="188">
        <f>ROUND(I300*H300,2)</f>
        <v>0</v>
      </c>
      <c r="K300" s="184" t="s">
        <v>278</v>
      </c>
      <c r="L300" s="42"/>
      <c r="M300" s="189" t="s">
        <v>5</v>
      </c>
      <c r="N300" s="190" t="s">
        <v>48</v>
      </c>
      <c r="O300" s="43"/>
      <c r="P300" s="191">
        <f>O300*H300</f>
        <v>0</v>
      </c>
      <c r="Q300" s="191">
        <v>3.5729999999999998E-2</v>
      </c>
      <c r="R300" s="191">
        <f>Q300*H300</f>
        <v>0.17864999999999998</v>
      </c>
      <c r="S300" s="191">
        <v>0</v>
      </c>
      <c r="T300" s="192">
        <f>S300*H300</f>
        <v>0</v>
      </c>
      <c r="AR300" s="25" t="s">
        <v>270</v>
      </c>
      <c r="AT300" s="25" t="s">
        <v>266</v>
      </c>
      <c r="AU300" s="25" t="s">
        <v>85</v>
      </c>
      <c r="AY300" s="25" t="s">
        <v>264</v>
      </c>
      <c r="BE300" s="193">
        <f>IF(N300="základní",J300,0)</f>
        <v>0</v>
      </c>
      <c r="BF300" s="193">
        <f>IF(N300="snížená",J300,0)</f>
        <v>0</v>
      </c>
      <c r="BG300" s="193">
        <f>IF(N300="zákl. přenesená",J300,0)</f>
        <v>0</v>
      </c>
      <c r="BH300" s="193">
        <f>IF(N300="sníž. přenesená",J300,0)</f>
        <v>0</v>
      </c>
      <c r="BI300" s="193">
        <f>IF(N300="nulová",J300,0)</f>
        <v>0</v>
      </c>
      <c r="BJ300" s="25" t="s">
        <v>24</v>
      </c>
      <c r="BK300" s="193">
        <f>ROUND(I300*H300,2)</f>
        <v>0</v>
      </c>
      <c r="BL300" s="25" t="s">
        <v>270</v>
      </c>
      <c r="BM300" s="25" t="s">
        <v>2838</v>
      </c>
    </row>
    <row r="301" spans="2:65" s="13" customFormat="1">
      <c r="B301" s="202"/>
      <c r="D301" s="195" t="s">
        <v>272</v>
      </c>
      <c r="E301" s="203" t="s">
        <v>5</v>
      </c>
      <c r="F301" s="204" t="s">
        <v>3106</v>
      </c>
      <c r="H301" s="205">
        <v>1</v>
      </c>
      <c r="I301" s="206"/>
      <c r="L301" s="202"/>
      <c r="M301" s="207"/>
      <c r="N301" s="208"/>
      <c r="O301" s="208"/>
      <c r="P301" s="208"/>
      <c r="Q301" s="208"/>
      <c r="R301" s="208"/>
      <c r="S301" s="208"/>
      <c r="T301" s="209"/>
      <c r="AT301" s="203" t="s">
        <v>272</v>
      </c>
      <c r="AU301" s="203" t="s">
        <v>85</v>
      </c>
      <c r="AV301" s="13" t="s">
        <v>85</v>
      </c>
      <c r="AW301" s="13" t="s">
        <v>41</v>
      </c>
      <c r="AX301" s="13" t="s">
        <v>77</v>
      </c>
      <c r="AY301" s="203" t="s">
        <v>264</v>
      </c>
    </row>
    <row r="302" spans="2:65" s="13" customFormat="1">
      <c r="B302" s="202"/>
      <c r="D302" s="195" t="s">
        <v>272</v>
      </c>
      <c r="E302" s="203" t="s">
        <v>5</v>
      </c>
      <c r="F302" s="204" t="s">
        <v>3107</v>
      </c>
      <c r="H302" s="205">
        <v>1</v>
      </c>
      <c r="I302" s="206"/>
      <c r="L302" s="202"/>
      <c r="M302" s="207"/>
      <c r="N302" s="208"/>
      <c r="O302" s="208"/>
      <c r="P302" s="208"/>
      <c r="Q302" s="208"/>
      <c r="R302" s="208"/>
      <c r="S302" s="208"/>
      <c r="T302" s="209"/>
      <c r="AT302" s="203" t="s">
        <v>272</v>
      </c>
      <c r="AU302" s="203" t="s">
        <v>85</v>
      </c>
      <c r="AV302" s="13" t="s">
        <v>85</v>
      </c>
      <c r="AW302" s="13" t="s">
        <v>41</v>
      </c>
      <c r="AX302" s="13" t="s">
        <v>77</v>
      </c>
      <c r="AY302" s="203" t="s">
        <v>264</v>
      </c>
    </row>
    <row r="303" spans="2:65" s="13" customFormat="1">
      <c r="B303" s="202"/>
      <c r="D303" s="195" t="s">
        <v>272</v>
      </c>
      <c r="E303" s="203" t="s">
        <v>5</v>
      </c>
      <c r="F303" s="204" t="s">
        <v>3108</v>
      </c>
      <c r="H303" s="205">
        <v>1</v>
      </c>
      <c r="I303" s="206"/>
      <c r="L303" s="202"/>
      <c r="M303" s="207"/>
      <c r="N303" s="208"/>
      <c r="O303" s="208"/>
      <c r="P303" s="208"/>
      <c r="Q303" s="208"/>
      <c r="R303" s="208"/>
      <c r="S303" s="208"/>
      <c r="T303" s="209"/>
      <c r="AT303" s="203" t="s">
        <v>272</v>
      </c>
      <c r="AU303" s="203" t="s">
        <v>85</v>
      </c>
      <c r="AV303" s="13" t="s">
        <v>85</v>
      </c>
      <c r="AW303" s="13" t="s">
        <v>41</v>
      </c>
      <c r="AX303" s="13" t="s">
        <v>77</v>
      </c>
      <c r="AY303" s="203" t="s">
        <v>264</v>
      </c>
    </row>
    <row r="304" spans="2:65" s="13" customFormat="1">
      <c r="B304" s="202"/>
      <c r="D304" s="195" t="s">
        <v>272</v>
      </c>
      <c r="E304" s="203" t="s">
        <v>5</v>
      </c>
      <c r="F304" s="204" t="s">
        <v>3109</v>
      </c>
      <c r="H304" s="205">
        <v>1</v>
      </c>
      <c r="I304" s="206"/>
      <c r="L304" s="202"/>
      <c r="M304" s="207"/>
      <c r="N304" s="208"/>
      <c r="O304" s="208"/>
      <c r="P304" s="208"/>
      <c r="Q304" s="208"/>
      <c r="R304" s="208"/>
      <c r="S304" s="208"/>
      <c r="T304" s="209"/>
      <c r="AT304" s="203" t="s">
        <v>272</v>
      </c>
      <c r="AU304" s="203" t="s">
        <v>85</v>
      </c>
      <c r="AV304" s="13" t="s">
        <v>85</v>
      </c>
      <c r="AW304" s="13" t="s">
        <v>41</v>
      </c>
      <c r="AX304" s="13" t="s">
        <v>77</v>
      </c>
      <c r="AY304" s="203" t="s">
        <v>264</v>
      </c>
    </row>
    <row r="305" spans="2:65" s="13" customFormat="1">
      <c r="B305" s="202"/>
      <c r="D305" s="195" t="s">
        <v>272</v>
      </c>
      <c r="E305" s="203" t="s">
        <v>5</v>
      </c>
      <c r="F305" s="204" t="s">
        <v>3110</v>
      </c>
      <c r="H305" s="205">
        <v>1</v>
      </c>
      <c r="I305" s="206"/>
      <c r="L305" s="202"/>
      <c r="M305" s="207"/>
      <c r="N305" s="208"/>
      <c r="O305" s="208"/>
      <c r="P305" s="208"/>
      <c r="Q305" s="208"/>
      <c r="R305" s="208"/>
      <c r="S305" s="208"/>
      <c r="T305" s="209"/>
      <c r="AT305" s="203" t="s">
        <v>272</v>
      </c>
      <c r="AU305" s="203" t="s">
        <v>85</v>
      </c>
      <c r="AV305" s="13" t="s">
        <v>85</v>
      </c>
      <c r="AW305" s="13" t="s">
        <v>41</v>
      </c>
      <c r="AX305" s="13" t="s">
        <v>77</v>
      </c>
      <c r="AY305" s="203" t="s">
        <v>264</v>
      </c>
    </row>
    <row r="306" spans="2:65" s="14" customFormat="1">
      <c r="B306" s="210"/>
      <c r="D306" s="195" t="s">
        <v>272</v>
      </c>
      <c r="E306" s="211" t="s">
        <v>5</v>
      </c>
      <c r="F306" s="212" t="s">
        <v>290</v>
      </c>
      <c r="H306" s="213">
        <v>5</v>
      </c>
      <c r="I306" s="214"/>
      <c r="L306" s="210"/>
      <c r="M306" s="215"/>
      <c r="N306" s="216"/>
      <c r="O306" s="216"/>
      <c r="P306" s="216"/>
      <c r="Q306" s="216"/>
      <c r="R306" s="216"/>
      <c r="S306" s="216"/>
      <c r="T306" s="217"/>
      <c r="AT306" s="211" t="s">
        <v>272</v>
      </c>
      <c r="AU306" s="211" t="s">
        <v>85</v>
      </c>
      <c r="AV306" s="14" t="s">
        <v>270</v>
      </c>
      <c r="AW306" s="14" t="s">
        <v>41</v>
      </c>
      <c r="AX306" s="14" t="s">
        <v>24</v>
      </c>
      <c r="AY306" s="211" t="s">
        <v>264</v>
      </c>
    </row>
    <row r="307" spans="2:65" s="1" customFormat="1" ht="38.25" customHeight="1">
      <c r="B307" s="181"/>
      <c r="C307" s="182" t="s">
        <v>855</v>
      </c>
      <c r="D307" s="182" t="s">
        <v>266</v>
      </c>
      <c r="E307" s="183" t="s">
        <v>2858</v>
      </c>
      <c r="F307" s="184" t="s">
        <v>2859</v>
      </c>
      <c r="G307" s="185" t="s">
        <v>341</v>
      </c>
      <c r="H307" s="186">
        <v>8</v>
      </c>
      <c r="I307" s="187"/>
      <c r="J307" s="188">
        <f>ROUND(I307*H307,2)</f>
        <v>0</v>
      </c>
      <c r="K307" s="184" t="s">
        <v>334</v>
      </c>
      <c r="L307" s="42"/>
      <c r="M307" s="189" t="s">
        <v>5</v>
      </c>
      <c r="N307" s="190" t="s">
        <v>48</v>
      </c>
      <c r="O307" s="43"/>
      <c r="P307" s="191">
        <f>O307*H307</f>
        <v>0</v>
      </c>
      <c r="Q307" s="191">
        <v>0.500799824</v>
      </c>
      <c r="R307" s="191">
        <f>Q307*H307</f>
        <v>4.006398592</v>
      </c>
      <c r="S307" s="191">
        <v>0</v>
      </c>
      <c r="T307" s="192">
        <f>S307*H307</f>
        <v>0</v>
      </c>
      <c r="AR307" s="25" t="s">
        <v>270</v>
      </c>
      <c r="AT307" s="25" t="s">
        <v>266</v>
      </c>
      <c r="AU307" s="25" t="s">
        <v>85</v>
      </c>
      <c r="AY307" s="25" t="s">
        <v>264</v>
      </c>
      <c r="BE307" s="193">
        <f>IF(N307="základní",J307,0)</f>
        <v>0</v>
      </c>
      <c r="BF307" s="193">
        <f>IF(N307="snížená",J307,0)</f>
        <v>0</v>
      </c>
      <c r="BG307" s="193">
        <f>IF(N307="zákl. přenesená",J307,0)</f>
        <v>0</v>
      </c>
      <c r="BH307" s="193">
        <f>IF(N307="sníž. přenesená",J307,0)</f>
        <v>0</v>
      </c>
      <c r="BI307" s="193">
        <f>IF(N307="nulová",J307,0)</f>
        <v>0</v>
      </c>
      <c r="BJ307" s="25" t="s">
        <v>24</v>
      </c>
      <c r="BK307" s="193">
        <f>ROUND(I307*H307,2)</f>
        <v>0</v>
      </c>
      <c r="BL307" s="25" t="s">
        <v>270</v>
      </c>
      <c r="BM307" s="25" t="s">
        <v>2860</v>
      </c>
    </row>
    <row r="308" spans="2:65" s="12" customFormat="1">
      <c r="B308" s="194"/>
      <c r="D308" s="195" t="s">
        <v>272</v>
      </c>
      <c r="E308" s="196" t="s">
        <v>5</v>
      </c>
      <c r="F308" s="197" t="s">
        <v>3111</v>
      </c>
      <c r="H308" s="196" t="s">
        <v>5</v>
      </c>
      <c r="I308" s="198"/>
      <c r="L308" s="194"/>
      <c r="M308" s="199"/>
      <c r="N308" s="200"/>
      <c r="O308" s="200"/>
      <c r="P308" s="200"/>
      <c r="Q308" s="200"/>
      <c r="R308" s="200"/>
      <c r="S308" s="200"/>
      <c r="T308" s="201"/>
      <c r="AT308" s="196" t="s">
        <v>272</v>
      </c>
      <c r="AU308" s="196" t="s">
        <v>85</v>
      </c>
      <c r="AV308" s="12" t="s">
        <v>24</v>
      </c>
      <c r="AW308" s="12" t="s">
        <v>41</v>
      </c>
      <c r="AX308" s="12" t="s">
        <v>77</v>
      </c>
      <c r="AY308" s="196" t="s">
        <v>264</v>
      </c>
    </row>
    <row r="309" spans="2:65" s="13" customFormat="1">
      <c r="B309" s="202"/>
      <c r="D309" s="195" t="s">
        <v>272</v>
      </c>
      <c r="E309" s="203" t="s">
        <v>5</v>
      </c>
      <c r="F309" s="204" t="s">
        <v>322</v>
      </c>
      <c r="H309" s="205">
        <v>8</v>
      </c>
      <c r="I309" s="206"/>
      <c r="L309" s="202"/>
      <c r="M309" s="207"/>
      <c r="N309" s="208"/>
      <c r="O309" s="208"/>
      <c r="P309" s="208"/>
      <c r="Q309" s="208"/>
      <c r="R309" s="208"/>
      <c r="S309" s="208"/>
      <c r="T309" s="209"/>
      <c r="AT309" s="203" t="s">
        <v>272</v>
      </c>
      <c r="AU309" s="203" t="s">
        <v>85</v>
      </c>
      <c r="AV309" s="13" t="s">
        <v>85</v>
      </c>
      <c r="AW309" s="13" t="s">
        <v>41</v>
      </c>
      <c r="AX309" s="13" t="s">
        <v>24</v>
      </c>
      <c r="AY309" s="203" t="s">
        <v>264</v>
      </c>
    </row>
    <row r="310" spans="2:65" s="1" customFormat="1" ht="25.5" customHeight="1">
      <c r="B310" s="181"/>
      <c r="C310" s="218" t="s">
        <v>859</v>
      </c>
      <c r="D310" s="218" t="s">
        <v>345</v>
      </c>
      <c r="E310" s="219" t="s">
        <v>2862</v>
      </c>
      <c r="F310" s="220" t="s">
        <v>2863</v>
      </c>
      <c r="G310" s="221" t="s">
        <v>341</v>
      </c>
      <c r="H310" s="222">
        <v>8</v>
      </c>
      <c r="I310" s="223"/>
      <c r="J310" s="224">
        <f>ROUND(I310*H310,2)</f>
        <v>0</v>
      </c>
      <c r="K310" s="220" t="s">
        <v>278</v>
      </c>
      <c r="L310" s="225"/>
      <c r="M310" s="226" t="s">
        <v>5</v>
      </c>
      <c r="N310" s="227" t="s">
        <v>48</v>
      </c>
      <c r="O310" s="43"/>
      <c r="P310" s="191">
        <f>O310*H310</f>
        <v>0</v>
      </c>
      <c r="Q310" s="191">
        <v>0.54800000000000004</v>
      </c>
      <c r="R310" s="191">
        <f>Q310*H310</f>
        <v>4.3840000000000003</v>
      </c>
      <c r="S310" s="191">
        <v>0</v>
      </c>
      <c r="T310" s="192">
        <f>S310*H310</f>
        <v>0</v>
      </c>
      <c r="AR310" s="25" t="s">
        <v>322</v>
      </c>
      <c r="AT310" s="25" t="s">
        <v>345</v>
      </c>
      <c r="AU310" s="25" t="s">
        <v>85</v>
      </c>
      <c r="AY310" s="25" t="s">
        <v>264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25" t="s">
        <v>24</v>
      </c>
      <c r="BK310" s="193">
        <f>ROUND(I310*H310,2)</f>
        <v>0</v>
      </c>
      <c r="BL310" s="25" t="s">
        <v>270</v>
      </c>
      <c r="BM310" s="25" t="s">
        <v>2864</v>
      </c>
    </row>
    <row r="311" spans="2:65" s="1" customFormat="1" ht="27">
      <c r="B311" s="42"/>
      <c r="D311" s="195" t="s">
        <v>369</v>
      </c>
      <c r="F311" s="228" t="s">
        <v>2865</v>
      </c>
      <c r="I311" s="229"/>
      <c r="L311" s="42"/>
      <c r="M311" s="230"/>
      <c r="N311" s="43"/>
      <c r="O311" s="43"/>
      <c r="P311" s="43"/>
      <c r="Q311" s="43"/>
      <c r="R311" s="43"/>
      <c r="S311" s="43"/>
      <c r="T311" s="71"/>
      <c r="AT311" s="25" t="s">
        <v>369</v>
      </c>
      <c r="AU311" s="25" t="s">
        <v>85</v>
      </c>
    </row>
    <row r="312" spans="2:65" s="12" customFormat="1">
      <c r="B312" s="194"/>
      <c r="D312" s="195" t="s">
        <v>272</v>
      </c>
      <c r="E312" s="196" t="s">
        <v>5</v>
      </c>
      <c r="F312" s="197" t="s">
        <v>2866</v>
      </c>
      <c r="H312" s="196" t="s">
        <v>5</v>
      </c>
      <c r="I312" s="198"/>
      <c r="L312" s="194"/>
      <c r="M312" s="199"/>
      <c r="N312" s="200"/>
      <c r="O312" s="200"/>
      <c r="P312" s="200"/>
      <c r="Q312" s="200"/>
      <c r="R312" s="200"/>
      <c r="S312" s="200"/>
      <c r="T312" s="201"/>
      <c r="AT312" s="196" t="s">
        <v>272</v>
      </c>
      <c r="AU312" s="196" t="s">
        <v>85</v>
      </c>
      <c r="AV312" s="12" t="s">
        <v>24</v>
      </c>
      <c r="AW312" s="12" t="s">
        <v>41</v>
      </c>
      <c r="AX312" s="12" t="s">
        <v>77</v>
      </c>
      <c r="AY312" s="196" t="s">
        <v>264</v>
      </c>
    </row>
    <row r="313" spans="2:65" s="12" customFormat="1">
      <c r="B313" s="194"/>
      <c r="D313" s="195" t="s">
        <v>272</v>
      </c>
      <c r="E313" s="196" t="s">
        <v>5</v>
      </c>
      <c r="F313" s="197" t="s">
        <v>3111</v>
      </c>
      <c r="H313" s="196" t="s">
        <v>5</v>
      </c>
      <c r="I313" s="198"/>
      <c r="L313" s="194"/>
      <c r="M313" s="199"/>
      <c r="N313" s="200"/>
      <c r="O313" s="200"/>
      <c r="P313" s="200"/>
      <c r="Q313" s="200"/>
      <c r="R313" s="200"/>
      <c r="S313" s="200"/>
      <c r="T313" s="201"/>
      <c r="AT313" s="196" t="s">
        <v>272</v>
      </c>
      <c r="AU313" s="196" t="s">
        <v>85</v>
      </c>
      <c r="AV313" s="12" t="s">
        <v>24</v>
      </c>
      <c r="AW313" s="12" t="s">
        <v>41</v>
      </c>
      <c r="AX313" s="12" t="s">
        <v>77</v>
      </c>
      <c r="AY313" s="196" t="s">
        <v>264</v>
      </c>
    </row>
    <row r="314" spans="2:65" s="13" customFormat="1">
      <c r="B314" s="202"/>
      <c r="D314" s="195" t="s">
        <v>272</v>
      </c>
      <c r="E314" s="203" t="s">
        <v>5</v>
      </c>
      <c r="F314" s="204" t="s">
        <v>322</v>
      </c>
      <c r="H314" s="205">
        <v>8</v>
      </c>
      <c r="I314" s="206"/>
      <c r="L314" s="202"/>
      <c r="M314" s="207"/>
      <c r="N314" s="208"/>
      <c r="O314" s="208"/>
      <c r="P314" s="208"/>
      <c r="Q314" s="208"/>
      <c r="R314" s="208"/>
      <c r="S314" s="208"/>
      <c r="T314" s="209"/>
      <c r="AT314" s="203" t="s">
        <v>272</v>
      </c>
      <c r="AU314" s="203" t="s">
        <v>85</v>
      </c>
      <c r="AV314" s="13" t="s">
        <v>85</v>
      </c>
      <c r="AW314" s="13" t="s">
        <v>41</v>
      </c>
      <c r="AX314" s="13" t="s">
        <v>24</v>
      </c>
      <c r="AY314" s="203" t="s">
        <v>264</v>
      </c>
    </row>
    <row r="315" spans="2:65" s="1" customFormat="1" ht="16.5" customHeight="1">
      <c r="B315" s="181"/>
      <c r="C315" s="218" t="s">
        <v>865</v>
      </c>
      <c r="D315" s="218" t="s">
        <v>345</v>
      </c>
      <c r="E315" s="219" t="s">
        <v>2872</v>
      </c>
      <c r="F315" s="220" t="s">
        <v>2873</v>
      </c>
      <c r="G315" s="221" t="s">
        <v>341</v>
      </c>
      <c r="H315" s="222">
        <v>5</v>
      </c>
      <c r="I315" s="223"/>
      <c r="J315" s="224">
        <f>ROUND(I315*H315,2)</f>
        <v>0</v>
      </c>
      <c r="K315" s="220" t="s">
        <v>278</v>
      </c>
      <c r="L315" s="225"/>
      <c r="M315" s="226" t="s">
        <v>5</v>
      </c>
      <c r="N315" s="227" t="s">
        <v>48</v>
      </c>
      <c r="O315" s="43"/>
      <c r="P315" s="191">
        <f>O315*H315</f>
        <v>0</v>
      </c>
      <c r="Q315" s="191">
        <v>0.254</v>
      </c>
      <c r="R315" s="191">
        <f>Q315*H315</f>
        <v>1.27</v>
      </c>
      <c r="S315" s="191">
        <v>0</v>
      </c>
      <c r="T315" s="192">
        <f>S315*H315</f>
        <v>0</v>
      </c>
      <c r="AR315" s="25" t="s">
        <v>322</v>
      </c>
      <c r="AT315" s="25" t="s">
        <v>345</v>
      </c>
      <c r="AU315" s="25" t="s">
        <v>85</v>
      </c>
      <c r="AY315" s="25" t="s">
        <v>264</v>
      </c>
      <c r="BE315" s="193">
        <f>IF(N315="základní",J315,0)</f>
        <v>0</v>
      </c>
      <c r="BF315" s="193">
        <f>IF(N315="snížená",J315,0)</f>
        <v>0</v>
      </c>
      <c r="BG315" s="193">
        <f>IF(N315="zákl. přenesená",J315,0)</f>
        <v>0</v>
      </c>
      <c r="BH315" s="193">
        <f>IF(N315="sníž. přenesená",J315,0)</f>
        <v>0</v>
      </c>
      <c r="BI315" s="193">
        <f>IF(N315="nulová",J315,0)</f>
        <v>0</v>
      </c>
      <c r="BJ315" s="25" t="s">
        <v>24</v>
      </c>
      <c r="BK315" s="193">
        <f>ROUND(I315*H315,2)</f>
        <v>0</v>
      </c>
      <c r="BL315" s="25" t="s">
        <v>270</v>
      </c>
      <c r="BM315" s="25" t="s">
        <v>2874</v>
      </c>
    </row>
    <row r="316" spans="2:65" s="12" customFormat="1">
      <c r="B316" s="194"/>
      <c r="D316" s="195" t="s">
        <v>272</v>
      </c>
      <c r="E316" s="196" t="s">
        <v>5</v>
      </c>
      <c r="F316" s="197" t="s">
        <v>2866</v>
      </c>
      <c r="H316" s="196" t="s">
        <v>5</v>
      </c>
      <c r="I316" s="198"/>
      <c r="L316" s="194"/>
      <c r="M316" s="199"/>
      <c r="N316" s="200"/>
      <c r="O316" s="200"/>
      <c r="P316" s="200"/>
      <c r="Q316" s="200"/>
      <c r="R316" s="200"/>
      <c r="S316" s="200"/>
      <c r="T316" s="201"/>
      <c r="AT316" s="196" t="s">
        <v>272</v>
      </c>
      <c r="AU316" s="196" t="s">
        <v>85</v>
      </c>
      <c r="AV316" s="12" t="s">
        <v>24</v>
      </c>
      <c r="AW316" s="12" t="s">
        <v>41</v>
      </c>
      <c r="AX316" s="12" t="s">
        <v>77</v>
      </c>
      <c r="AY316" s="196" t="s">
        <v>264</v>
      </c>
    </row>
    <row r="317" spans="2:65" s="12" customFormat="1">
      <c r="B317" s="194"/>
      <c r="D317" s="195" t="s">
        <v>272</v>
      </c>
      <c r="E317" s="196" t="s">
        <v>5</v>
      </c>
      <c r="F317" s="197" t="s">
        <v>3111</v>
      </c>
      <c r="H317" s="196" t="s">
        <v>5</v>
      </c>
      <c r="I317" s="198"/>
      <c r="L317" s="194"/>
      <c r="M317" s="199"/>
      <c r="N317" s="200"/>
      <c r="O317" s="200"/>
      <c r="P317" s="200"/>
      <c r="Q317" s="200"/>
      <c r="R317" s="200"/>
      <c r="S317" s="200"/>
      <c r="T317" s="201"/>
      <c r="AT317" s="196" t="s">
        <v>272</v>
      </c>
      <c r="AU317" s="196" t="s">
        <v>85</v>
      </c>
      <c r="AV317" s="12" t="s">
        <v>24</v>
      </c>
      <c r="AW317" s="12" t="s">
        <v>41</v>
      </c>
      <c r="AX317" s="12" t="s">
        <v>77</v>
      </c>
      <c r="AY317" s="196" t="s">
        <v>264</v>
      </c>
    </row>
    <row r="318" spans="2:65" s="13" customFormat="1">
      <c r="B318" s="202"/>
      <c r="D318" s="195" t="s">
        <v>272</v>
      </c>
      <c r="E318" s="203" t="s">
        <v>5</v>
      </c>
      <c r="F318" s="204" t="s">
        <v>300</v>
      </c>
      <c r="H318" s="205">
        <v>5</v>
      </c>
      <c r="I318" s="206"/>
      <c r="L318" s="202"/>
      <c r="M318" s="207"/>
      <c r="N318" s="208"/>
      <c r="O318" s="208"/>
      <c r="P318" s="208"/>
      <c r="Q318" s="208"/>
      <c r="R318" s="208"/>
      <c r="S318" s="208"/>
      <c r="T318" s="209"/>
      <c r="AT318" s="203" t="s">
        <v>272</v>
      </c>
      <c r="AU318" s="203" t="s">
        <v>85</v>
      </c>
      <c r="AV318" s="13" t="s">
        <v>85</v>
      </c>
      <c r="AW318" s="13" t="s">
        <v>41</v>
      </c>
      <c r="AX318" s="13" t="s">
        <v>24</v>
      </c>
      <c r="AY318" s="203" t="s">
        <v>264</v>
      </c>
    </row>
    <row r="319" spans="2:65" s="1" customFormat="1" ht="16.5" customHeight="1">
      <c r="B319" s="181"/>
      <c r="C319" s="218" t="s">
        <v>869</v>
      </c>
      <c r="D319" s="218" t="s">
        <v>345</v>
      </c>
      <c r="E319" s="219" t="s">
        <v>2875</v>
      </c>
      <c r="F319" s="220" t="s">
        <v>2876</v>
      </c>
      <c r="G319" s="221" t="s">
        <v>341</v>
      </c>
      <c r="H319" s="222">
        <v>3</v>
      </c>
      <c r="I319" s="223"/>
      <c r="J319" s="224">
        <f>ROUND(I319*H319,2)</f>
        <v>0</v>
      </c>
      <c r="K319" s="220" t="s">
        <v>278</v>
      </c>
      <c r="L319" s="225"/>
      <c r="M319" s="226" t="s">
        <v>5</v>
      </c>
      <c r="N319" s="227" t="s">
        <v>48</v>
      </c>
      <c r="O319" s="43"/>
      <c r="P319" s="191">
        <f>O319*H319</f>
        <v>0</v>
      </c>
      <c r="Q319" s="191">
        <v>0.50600000000000001</v>
      </c>
      <c r="R319" s="191">
        <f>Q319*H319</f>
        <v>1.518</v>
      </c>
      <c r="S319" s="191">
        <v>0</v>
      </c>
      <c r="T319" s="192">
        <f>S319*H319</f>
        <v>0</v>
      </c>
      <c r="AR319" s="25" t="s">
        <v>322</v>
      </c>
      <c r="AT319" s="25" t="s">
        <v>345</v>
      </c>
      <c r="AU319" s="25" t="s">
        <v>85</v>
      </c>
      <c r="AY319" s="25" t="s">
        <v>264</v>
      </c>
      <c r="BE319" s="193">
        <f>IF(N319="základní",J319,0)</f>
        <v>0</v>
      </c>
      <c r="BF319" s="193">
        <f>IF(N319="snížená",J319,0)</f>
        <v>0</v>
      </c>
      <c r="BG319" s="193">
        <f>IF(N319="zákl. přenesená",J319,0)</f>
        <v>0</v>
      </c>
      <c r="BH319" s="193">
        <f>IF(N319="sníž. přenesená",J319,0)</f>
        <v>0</v>
      </c>
      <c r="BI319" s="193">
        <f>IF(N319="nulová",J319,0)</f>
        <v>0</v>
      </c>
      <c r="BJ319" s="25" t="s">
        <v>24</v>
      </c>
      <c r="BK319" s="193">
        <f>ROUND(I319*H319,2)</f>
        <v>0</v>
      </c>
      <c r="BL319" s="25" t="s">
        <v>270</v>
      </c>
      <c r="BM319" s="25" t="s">
        <v>2877</v>
      </c>
    </row>
    <row r="320" spans="2:65" s="12" customFormat="1">
      <c r="B320" s="194"/>
      <c r="D320" s="195" t="s">
        <v>272</v>
      </c>
      <c r="E320" s="196" t="s">
        <v>5</v>
      </c>
      <c r="F320" s="197" t="s">
        <v>2866</v>
      </c>
      <c r="H320" s="196" t="s">
        <v>5</v>
      </c>
      <c r="I320" s="198"/>
      <c r="L320" s="194"/>
      <c r="M320" s="199"/>
      <c r="N320" s="200"/>
      <c r="O320" s="200"/>
      <c r="P320" s="200"/>
      <c r="Q320" s="200"/>
      <c r="R320" s="200"/>
      <c r="S320" s="200"/>
      <c r="T320" s="201"/>
      <c r="AT320" s="196" t="s">
        <v>272</v>
      </c>
      <c r="AU320" s="196" t="s">
        <v>85</v>
      </c>
      <c r="AV320" s="12" t="s">
        <v>24</v>
      </c>
      <c r="AW320" s="12" t="s">
        <v>41</v>
      </c>
      <c r="AX320" s="12" t="s">
        <v>77</v>
      </c>
      <c r="AY320" s="196" t="s">
        <v>264</v>
      </c>
    </row>
    <row r="321" spans="2:65" s="12" customFormat="1">
      <c r="B321" s="194"/>
      <c r="D321" s="195" t="s">
        <v>272</v>
      </c>
      <c r="E321" s="196" t="s">
        <v>5</v>
      </c>
      <c r="F321" s="197" t="s">
        <v>3111</v>
      </c>
      <c r="H321" s="196" t="s">
        <v>5</v>
      </c>
      <c r="I321" s="198"/>
      <c r="L321" s="194"/>
      <c r="M321" s="199"/>
      <c r="N321" s="200"/>
      <c r="O321" s="200"/>
      <c r="P321" s="200"/>
      <c r="Q321" s="200"/>
      <c r="R321" s="200"/>
      <c r="S321" s="200"/>
      <c r="T321" s="201"/>
      <c r="AT321" s="196" t="s">
        <v>272</v>
      </c>
      <c r="AU321" s="196" t="s">
        <v>85</v>
      </c>
      <c r="AV321" s="12" t="s">
        <v>24</v>
      </c>
      <c r="AW321" s="12" t="s">
        <v>41</v>
      </c>
      <c r="AX321" s="12" t="s">
        <v>77</v>
      </c>
      <c r="AY321" s="196" t="s">
        <v>264</v>
      </c>
    </row>
    <row r="322" spans="2:65" s="13" customFormat="1">
      <c r="B322" s="202"/>
      <c r="D322" s="195" t="s">
        <v>272</v>
      </c>
      <c r="E322" s="203" t="s">
        <v>5</v>
      </c>
      <c r="F322" s="204" t="s">
        <v>93</v>
      </c>
      <c r="H322" s="205">
        <v>3</v>
      </c>
      <c r="I322" s="206"/>
      <c r="L322" s="202"/>
      <c r="M322" s="207"/>
      <c r="N322" s="208"/>
      <c r="O322" s="208"/>
      <c r="P322" s="208"/>
      <c r="Q322" s="208"/>
      <c r="R322" s="208"/>
      <c r="S322" s="208"/>
      <c r="T322" s="209"/>
      <c r="AT322" s="203" t="s">
        <v>272</v>
      </c>
      <c r="AU322" s="203" t="s">
        <v>85</v>
      </c>
      <c r="AV322" s="13" t="s">
        <v>85</v>
      </c>
      <c r="AW322" s="13" t="s">
        <v>41</v>
      </c>
      <c r="AX322" s="13" t="s">
        <v>24</v>
      </c>
      <c r="AY322" s="203" t="s">
        <v>264</v>
      </c>
    </row>
    <row r="323" spans="2:65" s="1" customFormat="1" ht="16.5" customHeight="1">
      <c r="B323" s="181"/>
      <c r="C323" s="218" t="s">
        <v>874</v>
      </c>
      <c r="D323" s="218" t="s">
        <v>345</v>
      </c>
      <c r="E323" s="219" t="s">
        <v>2878</v>
      </c>
      <c r="F323" s="220" t="s">
        <v>2879</v>
      </c>
      <c r="G323" s="221" t="s">
        <v>341</v>
      </c>
      <c r="H323" s="222">
        <v>12</v>
      </c>
      <c r="I323" s="223"/>
      <c r="J323" s="224">
        <f>ROUND(I323*H323,2)</f>
        <v>0</v>
      </c>
      <c r="K323" s="220" t="s">
        <v>278</v>
      </c>
      <c r="L323" s="225"/>
      <c r="M323" s="226" t="s">
        <v>5</v>
      </c>
      <c r="N323" s="227" t="s">
        <v>48</v>
      </c>
      <c r="O323" s="43"/>
      <c r="P323" s="191">
        <f>O323*H323</f>
        <v>0</v>
      </c>
      <c r="Q323" s="191">
        <v>3.9E-2</v>
      </c>
      <c r="R323" s="191">
        <f>Q323*H323</f>
        <v>0.46799999999999997</v>
      </c>
      <c r="S323" s="191">
        <v>0</v>
      </c>
      <c r="T323" s="192">
        <f>S323*H323</f>
        <v>0</v>
      </c>
      <c r="AR323" s="25" t="s">
        <v>322</v>
      </c>
      <c r="AT323" s="25" t="s">
        <v>345</v>
      </c>
      <c r="AU323" s="25" t="s">
        <v>85</v>
      </c>
      <c r="AY323" s="25" t="s">
        <v>264</v>
      </c>
      <c r="BE323" s="193">
        <f>IF(N323="základní",J323,0)</f>
        <v>0</v>
      </c>
      <c r="BF323" s="193">
        <f>IF(N323="snížená",J323,0)</f>
        <v>0</v>
      </c>
      <c r="BG323" s="193">
        <f>IF(N323="zákl. přenesená",J323,0)</f>
        <v>0</v>
      </c>
      <c r="BH323" s="193">
        <f>IF(N323="sníž. přenesená",J323,0)</f>
        <v>0</v>
      </c>
      <c r="BI323" s="193">
        <f>IF(N323="nulová",J323,0)</f>
        <v>0</v>
      </c>
      <c r="BJ323" s="25" t="s">
        <v>24</v>
      </c>
      <c r="BK323" s="193">
        <f>ROUND(I323*H323,2)</f>
        <v>0</v>
      </c>
      <c r="BL323" s="25" t="s">
        <v>270</v>
      </c>
      <c r="BM323" s="25" t="s">
        <v>2880</v>
      </c>
    </row>
    <row r="324" spans="2:65" s="1" customFormat="1" ht="27">
      <c r="B324" s="42"/>
      <c r="D324" s="195" t="s">
        <v>369</v>
      </c>
      <c r="F324" s="228" t="s">
        <v>2881</v>
      </c>
      <c r="I324" s="229"/>
      <c r="L324" s="42"/>
      <c r="M324" s="230"/>
      <c r="N324" s="43"/>
      <c r="O324" s="43"/>
      <c r="P324" s="43"/>
      <c r="Q324" s="43"/>
      <c r="R324" s="43"/>
      <c r="S324" s="43"/>
      <c r="T324" s="71"/>
      <c r="AT324" s="25" t="s">
        <v>369</v>
      </c>
      <c r="AU324" s="25" t="s">
        <v>85</v>
      </c>
    </row>
    <row r="325" spans="2:65" s="12" customFormat="1">
      <c r="B325" s="194"/>
      <c r="D325" s="195" t="s">
        <v>272</v>
      </c>
      <c r="E325" s="196" t="s">
        <v>5</v>
      </c>
      <c r="F325" s="197" t="s">
        <v>2866</v>
      </c>
      <c r="H325" s="196" t="s">
        <v>5</v>
      </c>
      <c r="I325" s="198"/>
      <c r="L325" s="194"/>
      <c r="M325" s="199"/>
      <c r="N325" s="200"/>
      <c r="O325" s="200"/>
      <c r="P325" s="200"/>
      <c r="Q325" s="200"/>
      <c r="R325" s="200"/>
      <c r="S325" s="200"/>
      <c r="T325" s="201"/>
      <c r="AT325" s="196" t="s">
        <v>272</v>
      </c>
      <c r="AU325" s="196" t="s">
        <v>85</v>
      </c>
      <c r="AV325" s="12" t="s">
        <v>24</v>
      </c>
      <c r="AW325" s="12" t="s">
        <v>41</v>
      </c>
      <c r="AX325" s="12" t="s">
        <v>77</v>
      </c>
      <c r="AY325" s="196" t="s">
        <v>264</v>
      </c>
    </row>
    <row r="326" spans="2:65" s="12" customFormat="1">
      <c r="B326" s="194"/>
      <c r="D326" s="195" t="s">
        <v>272</v>
      </c>
      <c r="E326" s="196" t="s">
        <v>5</v>
      </c>
      <c r="F326" s="197" t="s">
        <v>3111</v>
      </c>
      <c r="H326" s="196" t="s">
        <v>5</v>
      </c>
      <c r="I326" s="198"/>
      <c r="L326" s="194"/>
      <c r="M326" s="199"/>
      <c r="N326" s="200"/>
      <c r="O326" s="200"/>
      <c r="P326" s="200"/>
      <c r="Q326" s="200"/>
      <c r="R326" s="200"/>
      <c r="S326" s="200"/>
      <c r="T326" s="201"/>
      <c r="AT326" s="196" t="s">
        <v>272</v>
      </c>
      <c r="AU326" s="196" t="s">
        <v>85</v>
      </c>
      <c r="AV326" s="12" t="s">
        <v>24</v>
      </c>
      <c r="AW326" s="12" t="s">
        <v>41</v>
      </c>
      <c r="AX326" s="12" t="s">
        <v>77</v>
      </c>
      <c r="AY326" s="196" t="s">
        <v>264</v>
      </c>
    </row>
    <row r="327" spans="2:65" s="13" customFormat="1">
      <c r="B327" s="202"/>
      <c r="D327" s="195" t="s">
        <v>272</v>
      </c>
      <c r="E327" s="203" t="s">
        <v>5</v>
      </c>
      <c r="F327" s="204" t="s">
        <v>349</v>
      </c>
      <c r="H327" s="205">
        <v>12</v>
      </c>
      <c r="I327" s="206"/>
      <c r="L327" s="202"/>
      <c r="M327" s="207"/>
      <c r="N327" s="208"/>
      <c r="O327" s="208"/>
      <c r="P327" s="208"/>
      <c r="Q327" s="208"/>
      <c r="R327" s="208"/>
      <c r="S327" s="208"/>
      <c r="T327" s="209"/>
      <c r="AT327" s="203" t="s">
        <v>272</v>
      </c>
      <c r="AU327" s="203" t="s">
        <v>85</v>
      </c>
      <c r="AV327" s="13" t="s">
        <v>85</v>
      </c>
      <c r="AW327" s="13" t="s">
        <v>41</v>
      </c>
      <c r="AX327" s="13" t="s">
        <v>24</v>
      </c>
      <c r="AY327" s="203" t="s">
        <v>264</v>
      </c>
    </row>
    <row r="328" spans="2:65" s="1" customFormat="1" ht="16.5" customHeight="1">
      <c r="B328" s="181"/>
      <c r="C328" s="218" t="s">
        <v>878</v>
      </c>
      <c r="D328" s="218" t="s">
        <v>345</v>
      </c>
      <c r="E328" s="219" t="s">
        <v>2882</v>
      </c>
      <c r="F328" s="220" t="s">
        <v>2883</v>
      </c>
      <c r="G328" s="221" t="s">
        <v>341</v>
      </c>
      <c r="H328" s="222">
        <v>8</v>
      </c>
      <c r="I328" s="223"/>
      <c r="J328" s="224">
        <f>ROUND(I328*H328,2)</f>
        <v>0</v>
      </c>
      <c r="K328" s="220" t="s">
        <v>278</v>
      </c>
      <c r="L328" s="225"/>
      <c r="M328" s="226" t="s">
        <v>5</v>
      </c>
      <c r="N328" s="227" t="s">
        <v>48</v>
      </c>
      <c r="O328" s="43"/>
      <c r="P328" s="191">
        <f>O328*H328</f>
        <v>0</v>
      </c>
      <c r="Q328" s="191">
        <v>1.35</v>
      </c>
      <c r="R328" s="191">
        <f>Q328*H328</f>
        <v>10.8</v>
      </c>
      <c r="S328" s="191">
        <v>0</v>
      </c>
      <c r="T328" s="192">
        <f>S328*H328</f>
        <v>0</v>
      </c>
      <c r="AR328" s="25" t="s">
        <v>322</v>
      </c>
      <c r="AT328" s="25" t="s">
        <v>345</v>
      </c>
      <c r="AU328" s="25" t="s">
        <v>85</v>
      </c>
      <c r="AY328" s="25" t="s">
        <v>264</v>
      </c>
      <c r="BE328" s="193">
        <f>IF(N328="základní",J328,0)</f>
        <v>0</v>
      </c>
      <c r="BF328" s="193">
        <f>IF(N328="snížená",J328,0)</f>
        <v>0</v>
      </c>
      <c r="BG328" s="193">
        <f>IF(N328="zákl. přenesená",J328,0)</f>
        <v>0</v>
      </c>
      <c r="BH328" s="193">
        <f>IF(N328="sníž. přenesená",J328,0)</f>
        <v>0</v>
      </c>
      <c r="BI328" s="193">
        <f>IF(N328="nulová",J328,0)</f>
        <v>0</v>
      </c>
      <c r="BJ328" s="25" t="s">
        <v>24</v>
      </c>
      <c r="BK328" s="193">
        <f>ROUND(I328*H328,2)</f>
        <v>0</v>
      </c>
      <c r="BL328" s="25" t="s">
        <v>270</v>
      </c>
      <c r="BM328" s="25" t="s">
        <v>2884</v>
      </c>
    </row>
    <row r="329" spans="2:65" s="12" customFormat="1">
      <c r="B329" s="194"/>
      <c r="D329" s="195" t="s">
        <v>272</v>
      </c>
      <c r="E329" s="196" t="s">
        <v>5</v>
      </c>
      <c r="F329" s="197" t="s">
        <v>2866</v>
      </c>
      <c r="H329" s="196" t="s">
        <v>5</v>
      </c>
      <c r="I329" s="198"/>
      <c r="L329" s="194"/>
      <c r="M329" s="199"/>
      <c r="N329" s="200"/>
      <c r="O329" s="200"/>
      <c r="P329" s="200"/>
      <c r="Q329" s="200"/>
      <c r="R329" s="200"/>
      <c r="S329" s="200"/>
      <c r="T329" s="201"/>
      <c r="AT329" s="196" t="s">
        <v>272</v>
      </c>
      <c r="AU329" s="196" t="s">
        <v>85</v>
      </c>
      <c r="AV329" s="12" t="s">
        <v>24</v>
      </c>
      <c r="AW329" s="12" t="s">
        <v>41</v>
      </c>
      <c r="AX329" s="12" t="s">
        <v>77</v>
      </c>
      <c r="AY329" s="196" t="s">
        <v>264</v>
      </c>
    </row>
    <row r="330" spans="2:65" s="12" customFormat="1">
      <c r="B330" s="194"/>
      <c r="D330" s="195" t="s">
        <v>272</v>
      </c>
      <c r="E330" s="196" t="s">
        <v>5</v>
      </c>
      <c r="F330" s="197" t="s">
        <v>3111</v>
      </c>
      <c r="H330" s="196" t="s">
        <v>5</v>
      </c>
      <c r="I330" s="198"/>
      <c r="L330" s="194"/>
      <c r="M330" s="199"/>
      <c r="N330" s="200"/>
      <c r="O330" s="200"/>
      <c r="P330" s="200"/>
      <c r="Q330" s="200"/>
      <c r="R330" s="200"/>
      <c r="S330" s="200"/>
      <c r="T330" s="201"/>
      <c r="AT330" s="196" t="s">
        <v>272</v>
      </c>
      <c r="AU330" s="196" t="s">
        <v>85</v>
      </c>
      <c r="AV330" s="12" t="s">
        <v>24</v>
      </c>
      <c r="AW330" s="12" t="s">
        <v>41</v>
      </c>
      <c r="AX330" s="12" t="s">
        <v>77</v>
      </c>
      <c r="AY330" s="196" t="s">
        <v>264</v>
      </c>
    </row>
    <row r="331" spans="2:65" s="13" customFormat="1">
      <c r="B331" s="202"/>
      <c r="D331" s="195" t="s">
        <v>272</v>
      </c>
      <c r="E331" s="203" t="s">
        <v>5</v>
      </c>
      <c r="F331" s="204" t="s">
        <v>322</v>
      </c>
      <c r="H331" s="205">
        <v>8</v>
      </c>
      <c r="I331" s="206"/>
      <c r="L331" s="202"/>
      <c r="M331" s="207"/>
      <c r="N331" s="208"/>
      <c r="O331" s="208"/>
      <c r="P331" s="208"/>
      <c r="Q331" s="208"/>
      <c r="R331" s="208"/>
      <c r="S331" s="208"/>
      <c r="T331" s="209"/>
      <c r="AT331" s="203" t="s">
        <v>272</v>
      </c>
      <c r="AU331" s="203" t="s">
        <v>85</v>
      </c>
      <c r="AV331" s="13" t="s">
        <v>85</v>
      </c>
      <c r="AW331" s="13" t="s">
        <v>41</v>
      </c>
      <c r="AX331" s="13" t="s">
        <v>24</v>
      </c>
      <c r="AY331" s="203" t="s">
        <v>264</v>
      </c>
    </row>
    <row r="332" spans="2:65" s="1" customFormat="1" ht="25.5" customHeight="1">
      <c r="B332" s="181"/>
      <c r="C332" s="182" t="s">
        <v>882</v>
      </c>
      <c r="D332" s="182" t="s">
        <v>266</v>
      </c>
      <c r="E332" s="183" t="s">
        <v>2885</v>
      </c>
      <c r="F332" s="184" t="s">
        <v>2886</v>
      </c>
      <c r="G332" s="185" t="s">
        <v>341</v>
      </c>
      <c r="H332" s="186">
        <v>3</v>
      </c>
      <c r="I332" s="187"/>
      <c r="J332" s="188">
        <f>ROUND(I332*H332,2)</f>
        <v>0</v>
      </c>
      <c r="K332" s="184" t="s">
        <v>278</v>
      </c>
      <c r="L332" s="42"/>
      <c r="M332" s="189" t="s">
        <v>5</v>
      </c>
      <c r="N332" s="190" t="s">
        <v>48</v>
      </c>
      <c r="O332" s="43"/>
      <c r="P332" s="191">
        <f>O332*H332</f>
        <v>0</v>
      </c>
      <c r="Q332" s="191">
        <v>7.0200000000000002E-3</v>
      </c>
      <c r="R332" s="191">
        <f>Q332*H332</f>
        <v>2.1060000000000002E-2</v>
      </c>
      <c r="S332" s="191">
        <v>0</v>
      </c>
      <c r="T332" s="192">
        <f>S332*H332</f>
        <v>0</v>
      </c>
      <c r="AR332" s="25" t="s">
        <v>270</v>
      </c>
      <c r="AT332" s="25" t="s">
        <v>266</v>
      </c>
      <c r="AU332" s="25" t="s">
        <v>85</v>
      </c>
      <c r="AY332" s="25" t="s">
        <v>264</v>
      </c>
      <c r="BE332" s="193">
        <f>IF(N332="základní",J332,0)</f>
        <v>0</v>
      </c>
      <c r="BF332" s="193">
        <f>IF(N332="snížená",J332,0)</f>
        <v>0</v>
      </c>
      <c r="BG332" s="193">
        <f>IF(N332="zákl. přenesená",J332,0)</f>
        <v>0</v>
      </c>
      <c r="BH332" s="193">
        <f>IF(N332="sníž. přenesená",J332,0)</f>
        <v>0</v>
      </c>
      <c r="BI332" s="193">
        <f>IF(N332="nulová",J332,0)</f>
        <v>0</v>
      </c>
      <c r="BJ332" s="25" t="s">
        <v>24</v>
      </c>
      <c r="BK332" s="193">
        <f>ROUND(I332*H332,2)</f>
        <v>0</v>
      </c>
      <c r="BL332" s="25" t="s">
        <v>270</v>
      </c>
      <c r="BM332" s="25" t="s">
        <v>2887</v>
      </c>
    </row>
    <row r="333" spans="2:65" s="12" customFormat="1">
      <c r="B333" s="194"/>
      <c r="D333" s="195" t="s">
        <v>272</v>
      </c>
      <c r="E333" s="196" t="s">
        <v>5</v>
      </c>
      <c r="F333" s="197" t="s">
        <v>2866</v>
      </c>
      <c r="H333" s="196" t="s">
        <v>5</v>
      </c>
      <c r="I333" s="198"/>
      <c r="L333" s="194"/>
      <c r="M333" s="199"/>
      <c r="N333" s="200"/>
      <c r="O333" s="200"/>
      <c r="P333" s="200"/>
      <c r="Q333" s="200"/>
      <c r="R333" s="200"/>
      <c r="S333" s="200"/>
      <c r="T333" s="201"/>
      <c r="AT333" s="196" t="s">
        <v>272</v>
      </c>
      <c r="AU333" s="196" t="s">
        <v>85</v>
      </c>
      <c r="AV333" s="12" t="s">
        <v>24</v>
      </c>
      <c r="AW333" s="12" t="s">
        <v>41</v>
      </c>
      <c r="AX333" s="12" t="s">
        <v>77</v>
      </c>
      <c r="AY333" s="196" t="s">
        <v>264</v>
      </c>
    </row>
    <row r="334" spans="2:65" s="12" customFormat="1">
      <c r="B334" s="194"/>
      <c r="D334" s="195" t="s">
        <v>272</v>
      </c>
      <c r="E334" s="196" t="s">
        <v>5</v>
      </c>
      <c r="F334" s="197" t="s">
        <v>3111</v>
      </c>
      <c r="H334" s="196" t="s">
        <v>5</v>
      </c>
      <c r="I334" s="198"/>
      <c r="L334" s="194"/>
      <c r="M334" s="199"/>
      <c r="N334" s="200"/>
      <c r="O334" s="200"/>
      <c r="P334" s="200"/>
      <c r="Q334" s="200"/>
      <c r="R334" s="200"/>
      <c r="S334" s="200"/>
      <c r="T334" s="201"/>
      <c r="AT334" s="196" t="s">
        <v>272</v>
      </c>
      <c r="AU334" s="196" t="s">
        <v>85</v>
      </c>
      <c r="AV334" s="12" t="s">
        <v>24</v>
      </c>
      <c r="AW334" s="12" t="s">
        <v>41</v>
      </c>
      <c r="AX334" s="12" t="s">
        <v>77</v>
      </c>
      <c r="AY334" s="196" t="s">
        <v>264</v>
      </c>
    </row>
    <row r="335" spans="2:65" s="13" customFormat="1">
      <c r="B335" s="202"/>
      <c r="D335" s="195" t="s">
        <v>272</v>
      </c>
      <c r="E335" s="203" t="s">
        <v>5</v>
      </c>
      <c r="F335" s="204" t="s">
        <v>3112</v>
      </c>
      <c r="H335" s="205">
        <v>3</v>
      </c>
      <c r="I335" s="206"/>
      <c r="L335" s="202"/>
      <c r="M335" s="207"/>
      <c r="N335" s="208"/>
      <c r="O335" s="208"/>
      <c r="P335" s="208"/>
      <c r="Q335" s="208"/>
      <c r="R335" s="208"/>
      <c r="S335" s="208"/>
      <c r="T335" s="209"/>
      <c r="AT335" s="203" t="s">
        <v>272</v>
      </c>
      <c r="AU335" s="203" t="s">
        <v>85</v>
      </c>
      <c r="AV335" s="13" t="s">
        <v>85</v>
      </c>
      <c r="AW335" s="13" t="s">
        <v>41</v>
      </c>
      <c r="AX335" s="13" t="s">
        <v>24</v>
      </c>
      <c r="AY335" s="203" t="s">
        <v>264</v>
      </c>
    </row>
    <row r="336" spans="2:65" s="1" customFormat="1" ht="16.5" customHeight="1">
      <c r="B336" s="181"/>
      <c r="C336" s="218" t="s">
        <v>888</v>
      </c>
      <c r="D336" s="218" t="s">
        <v>345</v>
      </c>
      <c r="E336" s="219" t="s">
        <v>2889</v>
      </c>
      <c r="F336" s="220" t="s">
        <v>2890</v>
      </c>
      <c r="G336" s="221" t="s">
        <v>341</v>
      </c>
      <c r="H336" s="222">
        <v>3</v>
      </c>
      <c r="I336" s="223"/>
      <c r="J336" s="224">
        <f>ROUND(I336*H336,2)</f>
        <v>0</v>
      </c>
      <c r="K336" s="220" t="s">
        <v>278</v>
      </c>
      <c r="L336" s="225"/>
      <c r="M336" s="226" t="s">
        <v>5</v>
      </c>
      <c r="N336" s="227" t="s">
        <v>48</v>
      </c>
      <c r="O336" s="43"/>
      <c r="P336" s="191">
        <f>O336*H336</f>
        <v>0</v>
      </c>
      <c r="Q336" s="191">
        <v>0.124</v>
      </c>
      <c r="R336" s="191">
        <f>Q336*H336</f>
        <v>0.372</v>
      </c>
      <c r="S336" s="191">
        <v>0</v>
      </c>
      <c r="T336" s="192">
        <f>S336*H336</f>
        <v>0</v>
      </c>
      <c r="AR336" s="25" t="s">
        <v>322</v>
      </c>
      <c r="AT336" s="25" t="s">
        <v>345</v>
      </c>
      <c r="AU336" s="25" t="s">
        <v>85</v>
      </c>
      <c r="AY336" s="25" t="s">
        <v>264</v>
      </c>
      <c r="BE336" s="193">
        <f>IF(N336="základní",J336,0)</f>
        <v>0</v>
      </c>
      <c r="BF336" s="193">
        <f>IF(N336="snížená",J336,0)</f>
        <v>0</v>
      </c>
      <c r="BG336" s="193">
        <f>IF(N336="zákl. přenesená",J336,0)</f>
        <v>0</v>
      </c>
      <c r="BH336" s="193">
        <f>IF(N336="sníž. přenesená",J336,0)</f>
        <v>0</v>
      </c>
      <c r="BI336" s="193">
        <f>IF(N336="nulová",J336,0)</f>
        <v>0</v>
      </c>
      <c r="BJ336" s="25" t="s">
        <v>24</v>
      </c>
      <c r="BK336" s="193">
        <f>ROUND(I336*H336,2)</f>
        <v>0</v>
      </c>
      <c r="BL336" s="25" t="s">
        <v>270</v>
      </c>
      <c r="BM336" s="25" t="s">
        <v>2891</v>
      </c>
    </row>
    <row r="337" spans="2:65" s="1" customFormat="1" ht="25.5" customHeight="1">
      <c r="B337" s="181"/>
      <c r="C337" s="182" t="s">
        <v>892</v>
      </c>
      <c r="D337" s="182" t="s">
        <v>266</v>
      </c>
      <c r="E337" s="183" t="s">
        <v>2892</v>
      </c>
      <c r="F337" s="184" t="s">
        <v>2893</v>
      </c>
      <c r="G337" s="185" t="s">
        <v>341</v>
      </c>
      <c r="H337" s="186">
        <v>5</v>
      </c>
      <c r="I337" s="187"/>
      <c r="J337" s="188">
        <f>ROUND(I337*H337,2)</f>
        <v>0</v>
      </c>
      <c r="K337" s="184" t="s">
        <v>278</v>
      </c>
      <c r="L337" s="42"/>
      <c r="M337" s="189" t="s">
        <v>5</v>
      </c>
      <c r="N337" s="190" t="s">
        <v>48</v>
      </c>
      <c r="O337" s="43"/>
      <c r="P337" s="191">
        <f>O337*H337</f>
        <v>0</v>
      </c>
      <c r="Q337" s="191">
        <v>7.0200000000000002E-3</v>
      </c>
      <c r="R337" s="191">
        <f>Q337*H337</f>
        <v>3.5099999999999999E-2</v>
      </c>
      <c r="S337" s="191">
        <v>0</v>
      </c>
      <c r="T337" s="192">
        <f>S337*H337</f>
        <v>0</v>
      </c>
      <c r="AR337" s="25" t="s">
        <v>270</v>
      </c>
      <c r="AT337" s="25" t="s">
        <v>266</v>
      </c>
      <c r="AU337" s="25" t="s">
        <v>85</v>
      </c>
      <c r="AY337" s="25" t="s">
        <v>264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5" t="s">
        <v>24</v>
      </c>
      <c r="BK337" s="193">
        <f>ROUND(I337*H337,2)</f>
        <v>0</v>
      </c>
      <c r="BL337" s="25" t="s">
        <v>270</v>
      </c>
      <c r="BM337" s="25" t="s">
        <v>2894</v>
      </c>
    </row>
    <row r="338" spans="2:65" s="12" customFormat="1">
      <c r="B338" s="194"/>
      <c r="D338" s="195" t="s">
        <v>272</v>
      </c>
      <c r="E338" s="196" t="s">
        <v>5</v>
      </c>
      <c r="F338" s="197" t="s">
        <v>2866</v>
      </c>
      <c r="H338" s="196" t="s">
        <v>5</v>
      </c>
      <c r="I338" s="198"/>
      <c r="L338" s="194"/>
      <c r="M338" s="199"/>
      <c r="N338" s="200"/>
      <c r="O338" s="200"/>
      <c r="P338" s="200"/>
      <c r="Q338" s="200"/>
      <c r="R338" s="200"/>
      <c r="S338" s="200"/>
      <c r="T338" s="201"/>
      <c r="AT338" s="196" t="s">
        <v>272</v>
      </c>
      <c r="AU338" s="196" t="s">
        <v>85</v>
      </c>
      <c r="AV338" s="12" t="s">
        <v>24</v>
      </c>
      <c r="AW338" s="12" t="s">
        <v>41</v>
      </c>
      <c r="AX338" s="12" t="s">
        <v>77</v>
      </c>
      <c r="AY338" s="196" t="s">
        <v>264</v>
      </c>
    </row>
    <row r="339" spans="2:65" s="12" customFormat="1">
      <c r="B339" s="194"/>
      <c r="D339" s="195" t="s">
        <v>272</v>
      </c>
      <c r="E339" s="196" t="s">
        <v>5</v>
      </c>
      <c r="F339" s="197" t="s">
        <v>3111</v>
      </c>
      <c r="H339" s="196" t="s">
        <v>5</v>
      </c>
      <c r="I339" s="198"/>
      <c r="L339" s="194"/>
      <c r="M339" s="199"/>
      <c r="N339" s="200"/>
      <c r="O339" s="200"/>
      <c r="P339" s="200"/>
      <c r="Q339" s="200"/>
      <c r="R339" s="200"/>
      <c r="S339" s="200"/>
      <c r="T339" s="201"/>
      <c r="AT339" s="196" t="s">
        <v>272</v>
      </c>
      <c r="AU339" s="196" t="s">
        <v>85</v>
      </c>
      <c r="AV339" s="12" t="s">
        <v>24</v>
      </c>
      <c r="AW339" s="12" t="s">
        <v>41</v>
      </c>
      <c r="AX339" s="12" t="s">
        <v>77</v>
      </c>
      <c r="AY339" s="196" t="s">
        <v>264</v>
      </c>
    </row>
    <row r="340" spans="2:65" s="13" customFormat="1">
      <c r="B340" s="202"/>
      <c r="D340" s="195" t="s">
        <v>272</v>
      </c>
      <c r="E340" s="203" t="s">
        <v>5</v>
      </c>
      <c r="F340" s="204" t="s">
        <v>3113</v>
      </c>
      <c r="H340" s="205">
        <v>5</v>
      </c>
      <c r="I340" s="206"/>
      <c r="L340" s="202"/>
      <c r="M340" s="207"/>
      <c r="N340" s="208"/>
      <c r="O340" s="208"/>
      <c r="P340" s="208"/>
      <c r="Q340" s="208"/>
      <c r="R340" s="208"/>
      <c r="S340" s="208"/>
      <c r="T340" s="209"/>
      <c r="AT340" s="203" t="s">
        <v>272</v>
      </c>
      <c r="AU340" s="203" t="s">
        <v>85</v>
      </c>
      <c r="AV340" s="13" t="s">
        <v>85</v>
      </c>
      <c r="AW340" s="13" t="s">
        <v>41</v>
      </c>
      <c r="AX340" s="13" t="s">
        <v>24</v>
      </c>
      <c r="AY340" s="203" t="s">
        <v>264</v>
      </c>
    </row>
    <row r="341" spans="2:65" s="1" customFormat="1" ht="16.5" customHeight="1">
      <c r="B341" s="181"/>
      <c r="C341" s="218" t="s">
        <v>896</v>
      </c>
      <c r="D341" s="218" t="s">
        <v>345</v>
      </c>
      <c r="E341" s="219" t="s">
        <v>2896</v>
      </c>
      <c r="F341" s="220" t="s">
        <v>2897</v>
      </c>
      <c r="G341" s="221" t="s">
        <v>341</v>
      </c>
      <c r="H341" s="222">
        <v>5</v>
      </c>
      <c r="I341" s="223"/>
      <c r="J341" s="224">
        <f>ROUND(I341*H341,2)</f>
        <v>0</v>
      </c>
      <c r="K341" s="220" t="s">
        <v>278</v>
      </c>
      <c r="L341" s="225"/>
      <c r="M341" s="226" t="s">
        <v>5</v>
      </c>
      <c r="N341" s="227" t="s">
        <v>48</v>
      </c>
      <c r="O341" s="43"/>
      <c r="P341" s="191">
        <f>O341*H341</f>
        <v>0</v>
      </c>
      <c r="Q341" s="191">
        <v>0.19600000000000001</v>
      </c>
      <c r="R341" s="191">
        <f>Q341*H341</f>
        <v>0.98</v>
      </c>
      <c r="S341" s="191">
        <v>0</v>
      </c>
      <c r="T341" s="192">
        <f>S341*H341</f>
        <v>0</v>
      </c>
      <c r="AR341" s="25" t="s">
        <v>322</v>
      </c>
      <c r="AT341" s="25" t="s">
        <v>345</v>
      </c>
      <c r="AU341" s="25" t="s">
        <v>85</v>
      </c>
      <c r="AY341" s="25" t="s">
        <v>264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5" t="s">
        <v>24</v>
      </c>
      <c r="BK341" s="193">
        <f>ROUND(I341*H341,2)</f>
        <v>0</v>
      </c>
      <c r="BL341" s="25" t="s">
        <v>270</v>
      </c>
      <c r="BM341" s="25" t="s">
        <v>2898</v>
      </c>
    </row>
    <row r="342" spans="2:65" s="1" customFormat="1" ht="16.5" customHeight="1">
      <c r="B342" s="181"/>
      <c r="C342" s="182" t="s">
        <v>900</v>
      </c>
      <c r="D342" s="182" t="s">
        <v>266</v>
      </c>
      <c r="E342" s="183" t="s">
        <v>2899</v>
      </c>
      <c r="F342" s="184" t="s">
        <v>2900</v>
      </c>
      <c r="G342" s="185" t="s">
        <v>308</v>
      </c>
      <c r="H342" s="186">
        <v>63.5</v>
      </c>
      <c r="I342" s="187"/>
      <c r="J342" s="188">
        <f>ROUND(I342*H342,2)</f>
        <v>0</v>
      </c>
      <c r="K342" s="184" t="s">
        <v>309</v>
      </c>
      <c r="L342" s="42"/>
      <c r="M342" s="189" t="s">
        <v>5</v>
      </c>
      <c r="N342" s="190" t="s">
        <v>48</v>
      </c>
      <c r="O342" s="43"/>
      <c r="P342" s="191">
        <f>O342*H342</f>
        <v>0</v>
      </c>
      <c r="Q342" s="191">
        <v>0</v>
      </c>
      <c r="R342" s="191">
        <f>Q342*H342</f>
        <v>0</v>
      </c>
      <c r="S342" s="191">
        <v>0</v>
      </c>
      <c r="T342" s="192">
        <f>S342*H342</f>
        <v>0</v>
      </c>
      <c r="AR342" s="25" t="s">
        <v>270</v>
      </c>
      <c r="AT342" s="25" t="s">
        <v>266</v>
      </c>
      <c r="AU342" s="25" t="s">
        <v>85</v>
      </c>
      <c r="AY342" s="25" t="s">
        <v>264</v>
      </c>
      <c r="BE342" s="193">
        <f>IF(N342="základní",J342,0)</f>
        <v>0</v>
      </c>
      <c r="BF342" s="193">
        <f>IF(N342="snížená",J342,0)</f>
        <v>0</v>
      </c>
      <c r="BG342" s="193">
        <f>IF(N342="zákl. přenesená",J342,0)</f>
        <v>0</v>
      </c>
      <c r="BH342" s="193">
        <f>IF(N342="sníž. přenesená",J342,0)</f>
        <v>0</v>
      </c>
      <c r="BI342" s="193">
        <f>IF(N342="nulová",J342,0)</f>
        <v>0</v>
      </c>
      <c r="BJ342" s="25" t="s">
        <v>24</v>
      </c>
      <c r="BK342" s="193">
        <f>ROUND(I342*H342,2)</f>
        <v>0</v>
      </c>
      <c r="BL342" s="25" t="s">
        <v>270</v>
      </c>
      <c r="BM342" s="25" t="s">
        <v>2901</v>
      </c>
    </row>
    <row r="343" spans="2:65" s="12" customFormat="1">
      <c r="B343" s="194"/>
      <c r="D343" s="195" t="s">
        <v>272</v>
      </c>
      <c r="E343" s="196" t="s">
        <v>5</v>
      </c>
      <c r="F343" s="197" t="s">
        <v>3068</v>
      </c>
      <c r="H343" s="196" t="s">
        <v>5</v>
      </c>
      <c r="I343" s="198"/>
      <c r="L343" s="194"/>
      <c r="M343" s="199"/>
      <c r="N343" s="200"/>
      <c r="O343" s="200"/>
      <c r="P343" s="200"/>
      <c r="Q343" s="200"/>
      <c r="R343" s="200"/>
      <c r="S343" s="200"/>
      <c r="T343" s="201"/>
      <c r="AT343" s="196" t="s">
        <v>272</v>
      </c>
      <c r="AU343" s="196" t="s">
        <v>85</v>
      </c>
      <c r="AV343" s="12" t="s">
        <v>24</v>
      </c>
      <c r="AW343" s="12" t="s">
        <v>41</v>
      </c>
      <c r="AX343" s="12" t="s">
        <v>77</v>
      </c>
      <c r="AY343" s="196" t="s">
        <v>264</v>
      </c>
    </row>
    <row r="344" spans="2:65" s="13" customFormat="1">
      <c r="B344" s="202"/>
      <c r="D344" s="195" t="s">
        <v>272</v>
      </c>
      <c r="E344" s="203" t="s">
        <v>5</v>
      </c>
      <c r="F344" s="204" t="s">
        <v>3097</v>
      </c>
      <c r="H344" s="205">
        <v>63.5</v>
      </c>
      <c r="I344" s="206"/>
      <c r="L344" s="202"/>
      <c r="M344" s="207"/>
      <c r="N344" s="208"/>
      <c r="O344" s="208"/>
      <c r="P344" s="208"/>
      <c r="Q344" s="208"/>
      <c r="R344" s="208"/>
      <c r="S344" s="208"/>
      <c r="T344" s="209"/>
      <c r="AT344" s="203" t="s">
        <v>272</v>
      </c>
      <c r="AU344" s="203" t="s">
        <v>85</v>
      </c>
      <c r="AV344" s="13" t="s">
        <v>85</v>
      </c>
      <c r="AW344" s="13" t="s">
        <v>41</v>
      </c>
      <c r="AX344" s="13" t="s">
        <v>24</v>
      </c>
      <c r="AY344" s="203" t="s">
        <v>264</v>
      </c>
    </row>
    <row r="345" spans="2:65" s="1" customFormat="1" ht="25.5" customHeight="1">
      <c r="B345" s="181"/>
      <c r="C345" s="182" t="s">
        <v>904</v>
      </c>
      <c r="D345" s="182" t="s">
        <v>266</v>
      </c>
      <c r="E345" s="183" t="s">
        <v>2903</v>
      </c>
      <c r="F345" s="184" t="s">
        <v>2904</v>
      </c>
      <c r="G345" s="185" t="s">
        <v>308</v>
      </c>
      <c r="H345" s="186">
        <v>155.9</v>
      </c>
      <c r="I345" s="187"/>
      <c r="J345" s="188">
        <f>ROUND(I345*H345,2)</f>
        <v>0</v>
      </c>
      <c r="K345" s="184" t="s">
        <v>309</v>
      </c>
      <c r="L345" s="42"/>
      <c r="M345" s="189" t="s">
        <v>5</v>
      </c>
      <c r="N345" s="190" t="s">
        <v>48</v>
      </c>
      <c r="O345" s="43"/>
      <c r="P345" s="191">
        <f>O345*H345</f>
        <v>0</v>
      </c>
      <c r="Q345" s="191">
        <v>0</v>
      </c>
      <c r="R345" s="191">
        <f>Q345*H345</f>
        <v>0</v>
      </c>
      <c r="S345" s="191">
        <v>0</v>
      </c>
      <c r="T345" s="192">
        <f>S345*H345</f>
        <v>0</v>
      </c>
      <c r="AR345" s="25" t="s">
        <v>270</v>
      </c>
      <c r="AT345" s="25" t="s">
        <v>266</v>
      </c>
      <c r="AU345" s="25" t="s">
        <v>85</v>
      </c>
      <c r="AY345" s="25" t="s">
        <v>264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5" t="s">
        <v>24</v>
      </c>
      <c r="BK345" s="193">
        <f>ROUND(I345*H345,2)</f>
        <v>0</v>
      </c>
      <c r="BL345" s="25" t="s">
        <v>270</v>
      </c>
      <c r="BM345" s="25" t="s">
        <v>2905</v>
      </c>
    </row>
    <row r="346" spans="2:65" s="12" customFormat="1">
      <c r="B346" s="194"/>
      <c r="D346" s="195" t="s">
        <v>272</v>
      </c>
      <c r="E346" s="196" t="s">
        <v>5</v>
      </c>
      <c r="F346" s="197" t="s">
        <v>3058</v>
      </c>
      <c r="H346" s="196" t="s">
        <v>5</v>
      </c>
      <c r="I346" s="198"/>
      <c r="L346" s="194"/>
      <c r="M346" s="199"/>
      <c r="N346" s="200"/>
      <c r="O346" s="200"/>
      <c r="P346" s="200"/>
      <c r="Q346" s="200"/>
      <c r="R346" s="200"/>
      <c r="S346" s="200"/>
      <c r="T346" s="201"/>
      <c r="AT346" s="196" t="s">
        <v>272</v>
      </c>
      <c r="AU346" s="196" t="s">
        <v>85</v>
      </c>
      <c r="AV346" s="12" t="s">
        <v>24</v>
      </c>
      <c r="AW346" s="12" t="s">
        <v>41</v>
      </c>
      <c r="AX346" s="12" t="s">
        <v>77</v>
      </c>
      <c r="AY346" s="196" t="s">
        <v>264</v>
      </c>
    </row>
    <row r="347" spans="2:65" s="13" customFormat="1">
      <c r="B347" s="202"/>
      <c r="D347" s="195" t="s">
        <v>272</v>
      </c>
      <c r="E347" s="203" t="s">
        <v>5</v>
      </c>
      <c r="F347" s="204" t="s">
        <v>3099</v>
      </c>
      <c r="H347" s="205">
        <v>155.9</v>
      </c>
      <c r="I347" s="206"/>
      <c r="L347" s="202"/>
      <c r="M347" s="207"/>
      <c r="N347" s="208"/>
      <c r="O347" s="208"/>
      <c r="P347" s="208"/>
      <c r="Q347" s="208"/>
      <c r="R347" s="208"/>
      <c r="S347" s="208"/>
      <c r="T347" s="209"/>
      <c r="AT347" s="203" t="s">
        <v>272</v>
      </c>
      <c r="AU347" s="203" t="s">
        <v>85</v>
      </c>
      <c r="AV347" s="13" t="s">
        <v>85</v>
      </c>
      <c r="AW347" s="13" t="s">
        <v>41</v>
      </c>
      <c r="AX347" s="13" t="s">
        <v>24</v>
      </c>
      <c r="AY347" s="203" t="s">
        <v>264</v>
      </c>
    </row>
    <row r="348" spans="2:65" s="11" customFormat="1" ht="29.85" customHeight="1">
      <c r="B348" s="168"/>
      <c r="D348" s="169" t="s">
        <v>76</v>
      </c>
      <c r="E348" s="179" t="s">
        <v>331</v>
      </c>
      <c r="F348" s="179" t="s">
        <v>2045</v>
      </c>
      <c r="I348" s="171"/>
      <c r="J348" s="180">
        <f>BK348</f>
        <v>0</v>
      </c>
      <c r="L348" s="168"/>
      <c r="M348" s="173"/>
      <c r="N348" s="174"/>
      <c r="O348" s="174"/>
      <c r="P348" s="175">
        <f>SUM(P349:P364)</f>
        <v>0</v>
      </c>
      <c r="Q348" s="174"/>
      <c r="R348" s="175">
        <f>SUM(R349:R364)</f>
        <v>0</v>
      </c>
      <c r="S348" s="174"/>
      <c r="T348" s="176">
        <f>SUM(T349:T364)</f>
        <v>0</v>
      </c>
      <c r="AR348" s="169" t="s">
        <v>24</v>
      </c>
      <c r="AT348" s="177" t="s">
        <v>76</v>
      </c>
      <c r="AU348" s="177" t="s">
        <v>24</v>
      </c>
      <c r="AY348" s="169" t="s">
        <v>264</v>
      </c>
      <c r="BK348" s="178">
        <f>SUM(BK349:BK364)</f>
        <v>0</v>
      </c>
    </row>
    <row r="349" spans="2:65" s="1" customFormat="1" ht="25.5" customHeight="1">
      <c r="B349" s="181"/>
      <c r="C349" s="182" t="s">
        <v>908</v>
      </c>
      <c r="D349" s="182" t="s">
        <v>266</v>
      </c>
      <c r="E349" s="183" t="s">
        <v>2906</v>
      </c>
      <c r="F349" s="184" t="s">
        <v>2907</v>
      </c>
      <c r="G349" s="185" t="s">
        <v>341</v>
      </c>
      <c r="H349" s="186">
        <v>3</v>
      </c>
      <c r="I349" s="187"/>
      <c r="J349" s="188">
        <f>ROUND(I349*H349,2)</f>
        <v>0</v>
      </c>
      <c r="K349" s="184" t="s">
        <v>309</v>
      </c>
      <c r="L349" s="42"/>
      <c r="M349" s="189" t="s">
        <v>5</v>
      </c>
      <c r="N349" s="190" t="s">
        <v>48</v>
      </c>
      <c r="O349" s="43"/>
      <c r="P349" s="191">
        <f>O349*H349</f>
        <v>0</v>
      </c>
      <c r="Q349" s="191">
        <v>0</v>
      </c>
      <c r="R349" s="191">
        <f>Q349*H349</f>
        <v>0</v>
      </c>
      <c r="S349" s="191">
        <v>0</v>
      </c>
      <c r="T349" s="192">
        <f>S349*H349</f>
        <v>0</v>
      </c>
      <c r="AR349" s="25" t="s">
        <v>270</v>
      </c>
      <c r="AT349" s="25" t="s">
        <v>266</v>
      </c>
      <c r="AU349" s="25" t="s">
        <v>85</v>
      </c>
      <c r="AY349" s="25" t="s">
        <v>264</v>
      </c>
      <c r="BE349" s="193">
        <f>IF(N349="základní",J349,0)</f>
        <v>0</v>
      </c>
      <c r="BF349" s="193">
        <f>IF(N349="snížená",J349,0)</f>
        <v>0</v>
      </c>
      <c r="BG349" s="193">
        <f>IF(N349="zákl. přenesená",J349,0)</f>
        <v>0</v>
      </c>
      <c r="BH349" s="193">
        <f>IF(N349="sníž. přenesená",J349,0)</f>
        <v>0</v>
      </c>
      <c r="BI349" s="193">
        <f>IF(N349="nulová",J349,0)</f>
        <v>0</v>
      </c>
      <c r="BJ349" s="25" t="s">
        <v>24</v>
      </c>
      <c r="BK349" s="193">
        <f>ROUND(I349*H349,2)</f>
        <v>0</v>
      </c>
      <c r="BL349" s="25" t="s">
        <v>270</v>
      </c>
      <c r="BM349" s="25" t="s">
        <v>3114</v>
      </c>
    </row>
    <row r="350" spans="2:65" s="1" customFormat="1" ht="27">
      <c r="B350" s="42"/>
      <c r="D350" s="195" t="s">
        <v>369</v>
      </c>
      <c r="F350" s="228" t="s">
        <v>2909</v>
      </c>
      <c r="I350" s="229"/>
      <c r="L350" s="42"/>
      <c r="M350" s="230"/>
      <c r="N350" s="43"/>
      <c r="O350" s="43"/>
      <c r="P350" s="43"/>
      <c r="Q350" s="43"/>
      <c r="R350" s="43"/>
      <c r="S350" s="43"/>
      <c r="T350" s="71"/>
      <c r="AT350" s="25" t="s">
        <v>369</v>
      </c>
      <c r="AU350" s="25" t="s">
        <v>85</v>
      </c>
    </row>
    <row r="351" spans="2:65" s="1" customFormat="1" ht="16.5" customHeight="1">
      <c r="B351" s="181"/>
      <c r="C351" s="182" t="s">
        <v>914</v>
      </c>
      <c r="D351" s="182" t="s">
        <v>266</v>
      </c>
      <c r="E351" s="183" t="s">
        <v>2910</v>
      </c>
      <c r="F351" s="184" t="s">
        <v>2911</v>
      </c>
      <c r="G351" s="185" t="s">
        <v>308</v>
      </c>
      <c r="H351" s="186">
        <v>400</v>
      </c>
      <c r="I351" s="187"/>
      <c r="J351" s="188">
        <f>ROUND(I351*H351,2)</f>
        <v>0</v>
      </c>
      <c r="K351" s="184" t="s">
        <v>309</v>
      </c>
      <c r="L351" s="42"/>
      <c r="M351" s="189" t="s">
        <v>5</v>
      </c>
      <c r="N351" s="190" t="s">
        <v>48</v>
      </c>
      <c r="O351" s="43"/>
      <c r="P351" s="191">
        <f>O351*H351</f>
        <v>0</v>
      </c>
      <c r="Q351" s="191">
        <v>0</v>
      </c>
      <c r="R351" s="191">
        <f>Q351*H351</f>
        <v>0</v>
      </c>
      <c r="S351" s="191">
        <v>0</v>
      </c>
      <c r="T351" s="192">
        <f>S351*H351</f>
        <v>0</v>
      </c>
      <c r="AR351" s="25" t="s">
        <v>270</v>
      </c>
      <c r="AT351" s="25" t="s">
        <v>266</v>
      </c>
      <c r="AU351" s="25" t="s">
        <v>85</v>
      </c>
      <c r="AY351" s="25" t="s">
        <v>264</v>
      </c>
      <c r="BE351" s="193">
        <f>IF(N351="základní",J351,0)</f>
        <v>0</v>
      </c>
      <c r="BF351" s="193">
        <f>IF(N351="snížená",J351,0)</f>
        <v>0</v>
      </c>
      <c r="BG351" s="193">
        <f>IF(N351="zákl. přenesená",J351,0)</f>
        <v>0</v>
      </c>
      <c r="BH351" s="193">
        <f>IF(N351="sníž. přenesená",J351,0)</f>
        <v>0</v>
      </c>
      <c r="BI351" s="193">
        <f>IF(N351="nulová",J351,0)</f>
        <v>0</v>
      </c>
      <c r="BJ351" s="25" t="s">
        <v>24</v>
      </c>
      <c r="BK351" s="193">
        <f>ROUND(I351*H351,2)</f>
        <v>0</v>
      </c>
      <c r="BL351" s="25" t="s">
        <v>270</v>
      </c>
      <c r="BM351" s="25" t="s">
        <v>3115</v>
      </c>
    </row>
    <row r="352" spans="2:65" s="12" customFormat="1">
      <c r="B352" s="194"/>
      <c r="D352" s="195" t="s">
        <v>272</v>
      </c>
      <c r="E352" s="196" t="s">
        <v>5</v>
      </c>
      <c r="F352" s="197" t="s">
        <v>3116</v>
      </c>
      <c r="H352" s="196" t="s">
        <v>5</v>
      </c>
      <c r="I352" s="198"/>
      <c r="L352" s="194"/>
      <c r="M352" s="199"/>
      <c r="N352" s="200"/>
      <c r="O352" s="200"/>
      <c r="P352" s="200"/>
      <c r="Q352" s="200"/>
      <c r="R352" s="200"/>
      <c r="S352" s="200"/>
      <c r="T352" s="201"/>
      <c r="AT352" s="196" t="s">
        <v>272</v>
      </c>
      <c r="AU352" s="196" t="s">
        <v>85</v>
      </c>
      <c r="AV352" s="12" t="s">
        <v>24</v>
      </c>
      <c r="AW352" s="12" t="s">
        <v>41</v>
      </c>
      <c r="AX352" s="12" t="s">
        <v>77</v>
      </c>
      <c r="AY352" s="196" t="s">
        <v>264</v>
      </c>
    </row>
    <row r="353" spans="2:65" s="13" customFormat="1">
      <c r="B353" s="202"/>
      <c r="D353" s="195" t="s">
        <v>272</v>
      </c>
      <c r="E353" s="203" t="s">
        <v>5</v>
      </c>
      <c r="F353" s="204" t="s">
        <v>3117</v>
      </c>
      <c r="H353" s="205">
        <v>400</v>
      </c>
      <c r="I353" s="206"/>
      <c r="L353" s="202"/>
      <c r="M353" s="207"/>
      <c r="N353" s="208"/>
      <c r="O353" s="208"/>
      <c r="P353" s="208"/>
      <c r="Q353" s="208"/>
      <c r="R353" s="208"/>
      <c r="S353" s="208"/>
      <c r="T353" s="209"/>
      <c r="AT353" s="203" t="s">
        <v>272</v>
      </c>
      <c r="AU353" s="203" t="s">
        <v>85</v>
      </c>
      <c r="AV353" s="13" t="s">
        <v>85</v>
      </c>
      <c r="AW353" s="13" t="s">
        <v>41</v>
      </c>
      <c r="AX353" s="13" t="s">
        <v>24</v>
      </c>
      <c r="AY353" s="203" t="s">
        <v>264</v>
      </c>
    </row>
    <row r="354" spans="2:65" s="1" customFormat="1" ht="16.5" customHeight="1">
      <c r="B354" s="181"/>
      <c r="C354" s="182" t="s">
        <v>919</v>
      </c>
      <c r="D354" s="182" t="s">
        <v>266</v>
      </c>
      <c r="E354" s="183" t="s">
        <v>2915</v>
      </c>
      <c r="F354" s="184" t="s">
        <v>2916</v>
      </c>
      <c r="G354" s="185" t="s">
        <v>293</v>
      </c>
      <c r="H354" s="186">
        <v>450</v>
      </c>
      <c r="I354" s="187"/>
      <c r="J354" s="188">
        <f>ROUND(I354*H354,2)</f>
        <v>0</v>
      </c>
      <c r="K354" s="184" t="s">
        <v>309</v>
      </c>
      <c r="L354" s="42"/>
      <c r="M354" s="189" t="s">
        <v>5</v>
      </c>
      <c r="N354" s="190" t="s">
        <v>48</v>
      </c>
      <c r="O354" s="43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AR354" s="25" t="s">
        <v>270</v>
      </c>
      <c r="AT354" s="25" t="s">
        <v>266</v>
      </c>
      <c r="AU354" s="25" t="s">
        <v>85</v>
      </c>
      <c r="AY354" s="25" t="s">
        <v>264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25" t="s">
        <v>24</v>
      </c>
      <c r="BK354" s="193">
        <f>ROUND(I354*H354,2)</f>
        <v>0</v>
      </c>
      <c r="BL354" s="25" t="s">
        <v>270</v>
      </c>
      <c r="BM354" s="25" t="s">
        <v>3118</v>
      </c>
    </row>
    <row r="355" spans="2:65" s="12" customFormat="1">
      <c r="B355" s="194"/>
      <c r="D355" s="195" t="s">
        <v>272</v>
      </c>
      <c r="E355" s="196" t="s">
        <v>5</v>
      </c>
      <c r="F355" s="197" t="s">
        <v>3119</v>
      </c>
      <c r="H355" s="196" t="s">
        <v>5</v>
      </c>
      <c r="I355" s="198"/>
      <c r="L355" s="194"/>
      <c r="M355" s="199"/>
      <c r="N355" s="200"/>
      <c r="O355" s="200"/>
      <c r="P355" s="200"/>
      <c r="Q355" s="200"/>
      <c r="R355" s="200"/>
      <c r="S355" s="200"/>
      <c r="T355" s="201"/>
      <c r="AT355" s="196" t="s">
        <v>272</v>
      </c>
      <c r="AU355" s="196" t="s">
        <v>85</v>
      </c>
      <c r="AV355" s="12" t="s">
        <v>24</v>
      </c>
      <c r="AW355" s="12" t="s">
        <v>41</v>
      </c>
      <c r="AX355" s="12" t="s">
        <v>77</v>
      </c>
      <c r="AY355" s="196" t="s">
        <v>264</v>
      </c>
    </row>
    <row r="356" spans="2:65" s="13" customFormat="1">
      <c r="B356" s="202"/>
      <c r="D356" s="195" t="s">
        <v>272</v>
      </c>
      <c r="E356" s="203" t="s">
        <v>5</v>
      </c>
      <c r="F356" s="204" t="s">
        <v>3120</v>
      </c>
      <c r="H356" s="205">
        <v>450</v>
      </c>
      <c r="I356" s="206"/>
      <c r="L356" s="202"/>
      <c r="M356" s="207"/>
      <c r="N356" s="208"/>
      <c r="O356" s="208"/>
      <c r="P356" s="208"/>
      <c r="Q356" s="208"/>
      <c r="R356" s="208"/>
      <c r="S356" s="208"/>
      <c r="T356" s="209"/>
      <c r="AT356" s="203" t="s">
        <v>272</v>
      </c>
      <c r="AU356" s="203" t="s">
        <v>85</v>
      </c>
      <c r="AV356" s="13" t="s">
        <v>85</v>
      </c>
      <c r="AW356" s="13" t="s">
        <v>41</v>
      </c>
      <c r="AX356" s="13" t="s">
        <v>24</v>
      </c>
      <c r="AY356" s="203" t="s">
        <v>264</v>
      </c>
    </row>
    <row r="357" spans="2:65" s="1" customFormat="1" ht="16.5" customHeight="1">
      <c r="B357" s="181"/>
      <c r="C357" s="182" t="s">
        <v>924</v>
      </c>
      <c r="D357" s="182" t="s">
        <v>266</v>
      </c>
      <c r="E357" s="183" t="s">
        <v>2920</v>
      </c>
      <c r="F357" s="184" t="s">
        <v>2921</v>
      </c>
      <c r="G357" s="185" t="s">
        <v>341</v>
      </c>
      <c r="H357" s="186">
        <v>1</v>
      </c>
      <c r="I357" s="187"/>
      <c r="J357" s="188">
        <f>ROUND(I357*H357,2)</f>
        <v>0</v>
      </c>
      <c r="K357" s="184" t="s">
        <v>309</v>
      </c>
      <c r="L357" s="42"/>
      <c r="M357" s="189" t="s">
        <v>5</v>
      </c>
      <c r="N357" s="190" t="s">
        <v>48</v>
      </c>
      <c r="O357" s="43"/>
      <c r="P357" s="191">
        <f>O357*H357</f>
        <v>0</v>
      </c>
      <c r="Q357" s="191">
        <v>0</v>
      </c>
      <c r="R357" s="191">
        <f>Q357*H357</f>
        <v>0</v>
      </c>
      <c r="S357" s="191">
        <v>0</v>
      </c>
      <c r="T357" s="192">
        <f>S357*H357</f>
        <v>0</v>
      </c>
      <c r="AR357" s="25" t="s">
        <v>270</v>
      </c>
      <c r="AT357" s="25" t="s">
        <v>266</v>
      </c>
      <c r="AU357" s="25" t="s">
        <v>85</v>
      </c>
      <c r="AY357" s="25" t="s">
        <v>264</v>
      </c>
      <c r="BE357" s="193">
        <f>IF(N357="základní",J357,0)</f>
        <v>0</v>
      </c>
      <c r="BF357" s="193">
        <f>IF(N357="snížená",J357,0)</f>
        <v>0</v>
      </c>
      <c r="BG357" s="193">
        <f>IF(N357="zákl. přenesená",J357,0)</f>
        <v>0</v>
      </c>
      <c r="BH357" s="193">
        <f>IF(N357="sníž. přenesená",J357,0)</f>
        <v>0</v>
      </c>
      <c r="BI357" s="193">
        <f>IF(N357="nulová",J357,0)</f>
        <v>0</v>
      </c>
      <c r="BJ357" s="25" t="s">
        <v>24</v>
      </c>
      <c r="BK357" s="193">
        <f>ROUND(I357*H357,2)</f>
        <v>0</v>
      </c>
      <c r="BL357" s="25" t="s">
        <v>270</v>
      </c>
      <c r="BM357" s="25" t="s">
        <v>3121</v>
      </c>
    </row>
    <row r="358" spans="2:65" s="1" customFormat="1" ht="25.5" customHeight="1">
      <c r="B358" s="181"/>
      <c r="C358" s="182" t="s">
        <v>929</v>
      </c>
      <c r="D358" s="182" t="s">
        <v>266</v>
      </c>
      <c r="E358" s="183" t="s">
        <v>2923</v>
      </c>
      <c r="F358" s="184" t="s">
        <v>2924</v>
      </c>
      <c r="G358" s="185" t="s">
        <v>308</v>
      </c>
      <c r="H358" s="186">
        <v>286.26</v>
      </c>
      <c r="I358" s="187"/>
      <c r="J358" s="188">
        <f>ROUND(I358*H358,2)</f>
        <v>0</v>
      </c>
      <c r="K358" s="184" t="s">
        <v>278</v>
      </c>
      <c r="L358" s="42"/>
      <c r="M358" s="189" t="s">
        <v>5</v>
      </c>
      <c r="N358" s="190" t="s">
        <v>48</v>
      </c>
      <c r="O358" s="43"/>
      <c r="P358" s="191">
        <f>O358*H358</f>
        <v>0</v>
      </c>
      <c r="Q358" s="191">
        <v>0</v>
      </c>
      <c r="R358" s="191">
        <f>Q358*H358</f>
        <v>0</v>
      </c>
      <c r="S358" s="191">
        <v>0</v>
      </c>
      <c r="T358" s="192">
        <f>S358*H358</f>
        <v>0</v>
      </c>
      <c r="AR358" s="25" t="s">
        <v>270</v>
      </c>
      <c r="AT358" s="25" t="s">
        <v>266</v>
      </c>
      <c r="AU358" s="25" t="s">
        <v>85</v>
      </c>
      <c r="AY358" s="25" t="s">
        <v>264</v>
      </c>
      <c r="BE358" s="193">
        <f>IF(N358="základní",J358,0)</f>
        <v>0</v>
      </c>
      <c r="BF358" s="193">
        <f>IF(N358="snížená",J358,0)</f>
        <v>0</v>
      </c>
      <c r="BG358" s="193">
        <f>IF(N358="zákl. přenesená",J358,0)</f>
        <v>0</v>
      </c>
      <c r="BH358" s="193">
        <f>IF(N358="sníž. přenesená",J358,0)</f>
        <v>0</v>
      </c>
      <c r="BI358" s="193">
        <f>IF(N358="nulová",J358,0)</f>
        <v>0</v>
      </c>
      <c r="BJ358" s="25" t="s">
        <v>24</v>
      </c>
      <c r="BK358" s="193">
        <f>ROUND(I358*H358,2)</f>
        <v>0</v>
      </c>
      <c r="BL358" s="25" t="s">
        <v>270</v>
      </c>
      <c r="BM358" s="25" t="s">
        <v>2925</v>
      </c>
    </row>
    <row r="359" spans="2:65" s="12" customFormat="1">
      <c r="B359" s="194"/>
      <c r="D359" s="195" t="s">
        <v>272</v>
      </c>
      <c r="E359" s="196" t="s">
        <v>5</v>
      </c>
      <c r="F359" s="197" t="s">
        <v>2926</v>
      </c>
      <c r="H359" s="196" t="s">
        <v>5</v>
      </c>
      <c r="I359" s="198"/>
      <c r="L359" s="194"/>
      <c r="M359" s="199"/>
      <c r="N359" s="200"/>
      <c r="O359" s="200"/>
      <c r="P359" s="200"/>
      <c r="Q359" s="200"/>
      <c r="R359" s="200"/>
      <c r="S359" s="200"/>
      <c r="T359" s="201"/>
      <c r="AT359" s="196" t="s">
        <v>272</v>
      </c>
      <c r="AU359" s="196" t="s">
        <v>85</v>
      </c>
      <c r="AV359" s="12" t="s">
        <v>24</v>
      </c>
      <c r="AW359" s="12" t="s">
        <v>41</v>
      </c>
      <c r="AX359" s="12" t="s">
        <v>77</v>
      </c>
      <c r="AY359" s="196" t="s">
        <v>264</v>
      </c>
    </row>
    <row r="360" spans="2:65" s="12" customFormat="1">
      <c r="B360" s="194"/>
      <c r="D360" s="195" t="s">
        <v>272</v>
      </c>
      <c r="E360" s="196" t="s">
        <v>5</v>
      </c>
      <c r="F360" s="197" t="s">
        <v>2657</v>
      </c>
      <c r="H360" s="196" t="s">
        <v>5</v>
      </c>
      <c r="I360" s="198"/>
      <c r="L360" s="194"/>
      <c r="M360" s="199"/>
      <c r="N360" s="200"/>
      <c r="O360" s="200"/>
      <c r="P360" s="200"/>
      <c r="Q360" s="200"/>
      <c r="R360" s="200"/>
      <c r="S360" s="200"/>
      <c r="T360" s="201"/>
      <c r="AT360" s="196" t="s">
        <v>272</v>
      </c>
      <c r="AU360" s="196" t="s">
        <v>85</v>
      </c>
      <c r="AV360" s="12" t="s">
        <v>24</v>
      </c>
      <c r="AW360" s="12" t="s">
        <v>41</v>
      </c>
      <c r="AX360" s="12" t="s">
        <v>77</v>
      </c>
      <c r="AY360" s="196" t="s">
        <v>264</v>
      </c>
    </row>
    <row r="361" spans="2:65" s="13" customFormat="1">
      <c r="B361" s="202"/>
      <c r="D361" s="195" t="s">
        <v>272</v>
      </c>
      <c r="E361" s="203" t="s">
        <v>5</v>
      </c>
      <c r="F361" s="204" t="s">
        <v>3122</v>
      </c>
      <c r="H361" s="205">
        <v>176.26</v>
      </c>
      <c r="I361" s="206"/>
      <c r="L361" s="202"/>
      <c r="M361" s="207"/>
      <c r="N361" s="208"/>
      <c r="O361" s="208"/>
      <c r="P361" s="208"/>
      <c r="Q361" s="208"/>
      <c r="R361" s="208"/>
      <c r="S361" s="208"/>
      <c r="T361" s="209"/>
      <c r="AT361" s="203" t="s">
        <v>272</v>
      </c>
      <c r="AU361" s="203" t="s">
        <v>85</v>
      </c>
      <c r="AV361" s="13" t="s">
        <v>85</v>
      </c>
      <c r="AW361" s="13" t="s">
        <v>41</v>
      </c>
      <c r="AX361" s="13" t="s">
        <v>77</v>
      </c>
      <c r="AY361" s="203" t="s">
        <v>264</v>
      </c>
    </row>
    <row r="362" spans="2:65" s="12" customFormat="1" ht="27">
      <c r="B362" s="194"/>
      <c r="D362" s="195" t="s">
        <v>272</v>
      </c>
      <c r="E362" s="196" t="s">
        <v>5</v>
      </c>
      <c r="F362" s="197" t="s">
        <v>3051</v>
      </c>
      <c r="H362" s="196" t="s">
        <v>5</v>
      </c>
      <c r="I362" s="198"/>
      <c r="L362" s="194"/>
      <c r="M362" s="199"/>
      <c r="N362" s="200"/>
      <c r="O362" s="200"/>
      <c r="P362" s="200"/>
      <c r="Q362" s="200"/>
      <c r="R362" s="200"/>
      <c r="S362" s="200"/>
      <c r="T362" s="201"/>
      <c r="AT362" s="196" t="s">
        <v>272</v>
      </c>
      <c r="AU362" s="196" t="s">
        <v>85</v>
      </c>
      <c r="AV362" s="12" t="s">
        <v>24</v>
      </c>
      <c r="AW362" s="12" t="s">
        <v>41</v>
      </c>
      <c r="AX362" s="12" t="s">
        <v>77</v>
      </c>
      <c r="AY362" s="196" t="s">
        <v>264</v>
      </c>
    </row>
    <row r="363" spans="2:65" s="13" customFormat="1">
      <c r="B363" s="202"/>
      <c r="D363" s="195" t="s">
        <v>272</v>
      </c>
      <c r="E363" s="203" t="s">
        <v>5</v>
      </c>
      <c r="F363" s="204" t="s">
        <v>3123</v>
      </c>
      <c r="H363" s="205">
        <v>110</v>
      </c>
      <c r="I363" s="206"/>
      <c r="L363" s="202"/>
      <c r="M363" s="207"/>
      <c r="N363" s="208"/>
      <c r="O363" s="208"/>
      <c r="P363" s="208"/>
      <c r="Q363" s="208"/>
      <c r="R363" s="208"/>
      <c r="S363" s="208"/>
      <c r="T363" s="209"/>
      <c r="AT363" s="203" t="s">
        <v>272</v>
      </c>
      <c r="AU363" s="203" t="s">
        <v>85</v>
      </c>
      <c r="AV363" s="13" t="s">
        <v>85</v>
      </c>
      <c r="AW363" s="13" t="s">
        <v>41</v>
      </c>
      <c r="AX363" s="13" t="s">
        <v>77</v>
      </c>
      <c r="AY363" s="203" t="s">
        <v>264</v>
      </c>
    </row>
    <row r="364" spans="2:65" s="14" customFormat="1">
      <c r="B364" s="210"/>
      <c r="D364" s="195" t="s">
        <v>272</v>
      </c>
      <c r="E364" s="211" t="s">
        <v>5</v>
      </c>
      <c r="F364" s="212" t="s">
        <v>290</v>
      </c>
      <c r="H364" s="213">
        <v>286.26</v>
      </c>
      <c r="I364" s="214"/>
      <c r="L364" s="210"/>
      <c r="M364" s="215"/>
      <c r="N364" s="216"/>
      <c r="O364" s="216"/>
      <c r="P364" s="216"/>
      <c r="Q364" s="216"/>
      <c r="R364" s="216"/>
      <c r="S364" s="216"/>
      <c r="T364" s="217"/>
      <c r="AT364" s="211" t="s">
        <v>272</v>
      </c>
      <c r="AU364" s="211" t="s">
        <v>85</v>
      </c>
      <c r="AV364" s="14" t="s">
        <v>270</v>
      </c>
      <c r="AW364" s="14" t="s">
        <v>41</v>
      </c>
      <c r="AX364" s="14" t="s">
        <v>24</v>
      </c>
      <c r="AY364" s="211" t="s">
        <v>264</v>
      </c>
    </row>
    <row r="365" spans="2:65" s="11" customFormat="1" ht="29.85" customHeight="1">
      <c r="B365" s="168"/>
      <c r="D365" s="169" t="s">
        <v>76</v>
      </c>
      <c r="E365" s="179" t="s">
        <v>621</v>
      </c>
      <c r="F365" s="179" t="s">
        <v>622</v>
      </c>
      <c r="I365" s="171"/>
      <c r="J365" s="180">
        <f>BK365</f>
        <v>0</v>
      </c>
      <c r="L365" s="168"/>
      <c r="M365" s="173"/>
      <c r="N365" s="174"/>
      <c r="O365" s="174"/>
      <c r="P365" s="175">
        <f>SUM(P366:P383)</f>
        <v>0</v>
      </c>
      <c r="Q365" s="174"/>
      <c r="R365" s="175">
        <f>SUM(R366:R383)</f>
        <v>0</v>
      </c>
      <c r="S365" s="174"/>
      <c r="T365" s="176">
        <f>SUM(T366:T383)</f>
        <v>0</v>
      </c>
      <c r="AR365" s="169" t="s">
        <v>24</v>
      </c>
      <c r="AT365" s="177" t="s">
        <v>76</v>
      </c>
      <c r="AU365" s="177" t="s">
        <v>24</v>
      </c>
      <c r="AY365" s="169" t="s">
        <v>264</v>
      </c>
      <c r="BK365" s="178">
        <f>SUM(BK366:BK383)</f>
        <v>0</v>
      </c>
    </row>
    <row r="366" spans="2:65" s="1" customFormat="1" ht="25.5" customHeight="1">
      <c r="B366" s="181"/>
      <c r="C366" s="182" t="s">
        <v>936</v>
      </c>
      <c r="D366" s="182" t="s">
        <v>266</v>
      </c>
      <c r="E366" s="183" t="s">
        <v>2156</v>
      </c>
      <c r="F366" s="184" t="s">
        <v>2157</v>
      </c>
      <c r="G366" s="185" t="s">
        <v>317</v>
      </c>
      <c r="H366" s="186">
        <v>160.30600000000001</v>
      </c>
      <c r="I366" s="187"/>
      <c r="J366" s="188">
        <f>ROUND(I366*H366,2)</f>
        <v>0</v>
      </c>
      <c r="K366" s="184" t="s">
        <v>278</v>
      </c>
      <c r="L366" s="42"/>
      <c r="M366" s="189" t="s">
        <v>5</v>
      </c>
      <c r="N366" s="190" t="s">
        <v>48</v>
      </c>
      <c r="O366" s="43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AR366" s="25" t="s">
        <v>270</v>
      </c>
      <c r="AT366" s="25" t="s">
        <v>266</v>
      </c>
      <c r="AU366" s="25" t="s">
        <v>85</v>
      </c>
      <c r="AY366" s="25" t="s">
        <v>264</v>
      </c>
      <c r="BE366" s="193">
        <f>IF(N366="základní",J366,0)</f>
        <v>0</v>
      </c>
      <c r="BF366" s="193">
        <f>IF(N366="snížená",J366,0)</f>
        <v>0</v>
      </c>
      <c r="BG366" s="193">
        <f>IF(N366="zákl. přenesená",J366,0)</f>
        <v>0</v>
      </c>
      <c r="BH366" s="193">
        <f>IF(N366="sníž. přenesená",J366,0)</f>
        <v>0</v>
      </c>
      <c r="BI366" s="193">
        <f>IF(N366="nulová",J366,0)</f>
        <v>0</v>
      </c>
      <c r="BJ366" s="25" t="s">
        <v>24</v>
      </c>
      <c r="BK366" s="193">
        <f>ROUND(I366*H366,2)</f>
        <v>0</v>
      </c>
      <c r="BL366" s="25" t="s">
        <v>270</v>
      </c>
      <c r="BM366" s="25" t="s">
        <v>2932</v>
      </c>
    </row>
    <row r="367" spans="2:65" s="13" customFormat="1">
      <c r="B367" s="202"/>
      <c r="D367" s="195" t="s">
        <v>272</v>
      </c>
      <c r="E367" s="203" t="s">
        <v>5</v>
      </c>
      <c r="F367" s="204" t="s">
        <v>3124</v>
      </c>
      <c r="H367" s="205">
        <v>160.30600000000001</v>
      </c>
      <c r="I367" s="206"/>
      <c r="L367" s="202"/>
      <c r="M367" s="207"/>
      <c r="N367" s="208"/>
      <c r="O367" s="208"/>
      <c r="P367" s="208"/>
      <c r="Q367" s="208"/>
      <c r="R367" s="208"/>
      <c r="S367" s="208"/>
      <c r="T367" s="209"/>
      <c r="AT367" s="203" t="s">
        <v>272</v>
      </c>
      <c r="AU367" s="203" t="s">
        <v>85</v>
      </c>
      <c r="AV367" s="13" t="s">
        <v>85</v>
      </c>
      <c r="AW367" s="13" t="s">
        <v>41</v>
      </c>
      <c r="AX367" s="13" t="s">
        <v>24</v>
      </c>
      <c r="AY367" s="203" t="s">
        <v>264</v>
      </c>
    </row>
    <row r="368" spans="2:65" s="1" customFormat="1" ht="25.5" customHeight="1">
      <c r="B368" s="181"/>
      <c r="C368" s="182" t="s">
        <v>940</v>
      </c>
      <c r="D368" s="182" t="s">
        <v>266</v>
      </c>
      <c r="E368" s="183" t="s">
        <v>2160</v>
      </c>
      <c r="F368" s="184" t="s">
        <v>2161</v>
      </c>
      <c r="G368" s="185" t="s">
        <v>317</v>
      </c>
      <c r="H368" s="186">
        <v>1442.7539999999999</v>
      </c>
      <c r="I368" s="187"/>
      <c r="J368" s="188">
        <f>ROUND(I368*H368,2)</f>
        <v>0</v>
      </c>
      <c r="K368" s="184" t="s">
        <v>278</v>
      </c>
      <c r="L368" s="42"/>
      <c r="M368" s="189" t="s">
        <v>5</v>
      </c>
      <c r="N368" s="190" t="s">
        <v>48</v>
      </c>
      <c r="O368" s="43"/>
      <c r="P368" s="191">
        <f>O368*H368</f>
        <v>0</v>
      </c>
      <c r="Q368" s="191">
        <v>0</v>
      </c>
      <c r="R368" s="191">
        <f>Q368*H368</f>
        <v>0</v>
      </c>
      <c r="S368" s="191">
        <v>0</v>
      </c>
      <c r="T368" s="192">
        <f>S368*H368</f>
        <v>0</v>
      </c>
      <c r="AR368" s="25" t="s">
        <v>270</v>
      </c>
      <c r="AT368" s="25" t="s">
        <v>266</v>
      </c>
      <c r="AU368" s="25" t="s">
        <v>85</v>
      </c>
      <c r="AY368" s="25" t="s">
        <v>264</v>
      </c>
      <c r="BE368" s="193">
        <f>IF(N368="základní",J368,0)</f>
        <v>0</v>
      </c>
      <c r="BF368" s="193">
        <f>IF(N368="snížená",J368,0)</f>
        <v>0</v>
      </c>
      <c r="BG368" s="193">
        <f>IF(N368="zákl. přenesená",J368,0)</f>
        <v>0</v>
      </c>
      <c r="BH368" s="193">
        <f>IF(N368="sníž. přenesená",J368,0)</f>
        <v>0</v>
      </c>
      <c r="BI368" s="193">
        <f>IF(N368="nulová",J368,0)</f>
        <v>0</v>
      </c>
      <c r="BJ368" s="25" t="s">
        <v>24</v>
      </c>
      <c r="BK368" s="193">
        <f>ROUND(I368*H368,2)</f>
        <v>0</v>
      </c>
      <c r="BL368" s="25" t="s">
        <v>270</v>
      </c>
      <c r="BM368" s="25" t="s">
        <v>2934</v>
      </c>
    </row>
    <row r="369" spans="2:65" s="12" customFormat="1">
      <c r="B369" s="194"/>
      <c r="D369" s="195" t="s">
        <v>272</v>
      </c>
      <c r="E369" s="196" t="s">
        <v>5</v>
      </c>
      <c r="F369" s="197" t="s">
        <v>2163</v>
      </c>
      <c r="H369" s="196" t="s">
        <v>5</v>
      </c>
      <c r="I369" s="198"/>
      <c r="L369" s="194"/>
      <c r="M369" s="199"/>
      <c r="N369" s="200"/>
      <c r="O369" s="200"/>
      <c r="P369" s="200"/>
      <c r="Q369" s="200"/>
      <c r="R369" s="200"/>
      <c r="S369" s="200"/>
      <c r="T369" s="201"/>
      <c r="AT369" s="196" t="s">
        <v>272</v>
      </c>
      <c r="AU369" s="196" t="s">
        <v>85</v>
      </c>
      <c r="AV369" s="12" t="s">
        <v>24</v>
      </c>
      <c r="AW369" s="12" t="s">
        <v>41</v>
      </c>
      <c r="AX369" s="12" t="s">
        <v>77</v>
      </c>
      <c r="AY369" s="196" t="s">
        <v>264</v>
      </c>
    </row>
    <row r="370" spans="2:65" s="12" customFormat="1">
      <c r="B370" s="194"/>
      <c r="D370" s="195" t="s">
        <v>272</v>
      </c>
      <c r="E370" s="196" t="s">
        <v>5</v>
      </c>
      <c r="F370" s="197" t="s">
        <v>2164</v>
      </c>
      <c r="H370" s="196" t="s">
        <v>5</v>
      </c>
      <c r="I370" s="198"/>
      <c r="L370" s="194"/>
      <c r="M370" s="199"/>
      <c r="N370" s="200"/>
      <c r="O370" s="200"/>
      <c r="P370" s="200"/>
      <c r="Q370" s="200"/>
      <c r="R370" s="200"/>
      <c r="S370" s="200"/>
      <c r="T370" s="201"/>
      <c r="AT370" s="196" t="s">
        <v>272</v>
      </c>
      <c r="AU370" s="196" t="s">
        <v>85</v>
      </c>
      <c r="AV370" s="12" t="s">
        <v>24</v>
      </c>
      <c r="AW370" s="12" t="s">
        <v>41</v>
      </c>
      <c r="AX370" s="12" t="s">
        <v>77</v>
      </c>
      <c r="AY370" s="196" t="s">
        <v>264</v>
      </c>
    </row>
    <row r="371" spans="2:65" s="13" customFormat="1">
      <c r="B371" s="202"/>
      <c r="D371" s="195" t="s">
        <v>272</v>
      </c>
      <c r="E371" s="203" t="s">
        <v>5</v>
      </c>
      <c r="F371" s="204" t="s">
        <v>3125</v>
      </c>
      <c r="H371" s="205">
        <v>1442.7539999999999</v>
      </c>
      <c r="I371" s="206"/>
      <c r="L371" s="202"/>
      <c r="M371" s="207"/>
      <c r="N371" s="208"/>
      <c r="O371" s="208"/>
      <c r="P371" s="208"/>
      <c r="Q371" s="208"/>
      <c r="R371" s="208"/>
      <c r="S371" s="208"/>
      <c r="T371" s="209"/>
      <c r="AT371" s="203" t="s">
        <v>272</v>
      </c>
      <c r="AU371" s="203" t="s">
        <v>85</v>
      </c>
      <c r="AV371" s="13" t="s">
        <v>85</v>
      </c>
      <c r="AW371" s="13" t="s">
        <v>41</v>
      </c>
      <c r="AX371" s="13" t="s">
        <v>24</v>
      </c>
      <c r="AY371" s="203" t="s">
        <v>264</v>
      </c>
    </row>
    <row r="372" spans="2:65" s="1" customFormat="1" ht="25.5" customHeight="1">
      <c r="B372" s="181"/>
      <c r="C372" s="182" t="s">
        <v>946</v>
      </c>
      <c r="D372" s="182" t="s">
        <v>266</v>
      </c>
      <c r="E372" s="183" t="s">
        <v>2166</v>
      </c>
      <c r="F372" s="184" t="s">
        <v>2167</v>
      </c>
      <c r="G372" s="185" t="s">
        <v>317</v>
      </c>
      <c r="H372" s="186">
        <v>128.81700000000001</v>
      </c>
      <c r="I372" s="187"/>
      <c r="J372" s="188">
        <f>ROUND(I372*H372,2)</f>
        <v>0</v>
      </c>
      <c r="K372" s="184" t="s">
        <v>278</v>
      </c>
      <c r="L372" s="42"/>
      <c r="M372" s="189" t="s">
        <v>5</v>
      </c>
      <c r="N372" s="190" t="s">
        <v>48</v>
      </c>
      <c r="O372" s="43"/>
      <c r="P372" s="191">
        <f>O372*H372</f>
        <v>0</v>
      </c>
      <c r="Q372" s="191">
        <v>0</v>
      </c>
      <c r="R372" s="191">
        <f>Q372*H372</f>
        <v>0</v>
      </c>
      <c r="S372" s="191">
        <v>0</v>
      </c>
      <c r="T372" s="192">
        <f>S372*H372</f>
        <v>0</v>
      </c>
      <c r="AR372" s="25" t="s">
        <v>270</v>
      </c>
      <c r="AT372" s="25" t="s">
        <v>266</v>
      </c>
      <c r="AU372" s="25" t="s">
        <v>85</v>
      </c>
      <c r="AY372" s="25" t="s">
        <v>264</v>
      </c>
      <c r="BE372" s="193">
        <f>IF(N372="základní",J372,0)</f>
        <v>0</v>
      </c>
      <c r="BF372" s="193">
        <f>IF(N372="snížená",J372,0)</f>
        <v>0</v>
      </c>
      <c r="BG372" s="193">
        <f>IF(N372="zákl. přenesená",J372,0)</f>
        <v>0</v>
      </c>
      <c r="BH372" s="193">
        <f>IF(N372="sníž. přenesená",J372,0)</f>
        <v>0</v>
      </c>
      <c r="BI372" s="193">
        <f>IF(N372="nulová",J372,0)</f>
        <v>0</v>
      </c>
      <c r="BJ372" s="25" t="s">
        <v>24</v>
      </c>
      <c r="BK372" s="193">
        <f>ROUND(I372*H372,2)</f>
        <v>0</v>
      </c>
      <c r="BL372" s="25" t="s">
        <v>270</v>
      </c>
      <c r="BM372" s="25" t="s">
        <v>2936</v>
      </c>
    </row>
    <row r="373" spans="2:65" s="13" customFormat="1">
      <c r="B373" s="202"/>
      <c r="D373" s="195" t="s">
        <v>272</v>
      </c>
      <c r="E373" s="203" t="s">
        <v>5</v>
      </c>
      <c r="F373" s="204" t="s">
        <v>3126</v>
      </c>
      <c r="H373" s="205">
        <v>128.81700000000001</v>
      </c>
      <c r="I373" s="206"/>
      <c r="L373" s="202"/>
      <c r="M373" s="207"/>
      <c r="N373" s="208"/>
      <c r="O373" s="208"/>
      <c r="P373" s="208"/>
      <c r="Q373" s="208"/>
      <c r="R373" s="208"/>
      <c r="S373" s="208"/>
      <c r="T373" s="209"/>
      <c r="AT373" s="203" t="s">
        <v>272</v>
      </c>
      <c r="AU373" s="203" t="s">
        <v>85</v>
      </c>
      <c r="AV373" s="13" t="s">
        <v>85</v>
      </c>
      <c r="AW373" s="13" t="s">
        <v>41</v>
      </c>
      <c r="AX373" s="13" t="s">
        <v>24</v>
      </c>
      <c r="AY373" s="203" t="s">
        <v>264</v>
      </c>
    </row>
    <row r="374" spans="2:65" s="1" customFormat="1" ht="25.5" customHeight="1">
      <c r="B374" s="181"/>
      <c r="C374" s="182" t="s">
        <v>954</v>
      </c>
      <c r="D374" s="182" t="s">
        <v>266</v>
      </c>
      <c r="E374" s="183" t="s">
        <v>2170</v>
      </c>
      <c r="F374" s="184" t="s">
        <v>2161</v>
      </c>
      <c r="G374" s="185" t="s">
        <v>317</v>
      </c>
      <c r="H374" s="186">
        <v>1159.3530000000001</v>
      </c>
      <c r="I374" s="187"/>
      <c r="J374" s="188">
        <f>ROUND(I374*H374,2)</f>
        <v>0</v>
      </c>
      <c r="K374" s="184" t="s">
        <v>278</v>
      </c>
      <c r="L374" s="42"/>
      <c r="M374" s="189" t="s">
        <v>5</v>
      </c>
      <c r="N374" s="190" t="s">
        <v>48</v>
      </c>
      <c r="O374" s="43"/>
      <c r="P374" s="191">
        <f>O374*H374</f>
        <v>0</v>
      </c>
      <c r="Q374" s="191">
        <v>0</v>
      </c>
      <c r="R374" s="191">
        <f>Q374*H374</f>
        <v>0</v>
      </c>
      <c r="S374" s="191">
        <v>0</v>
      </c>
      <c r="T374" s="192">
        <f>S374*H374</f>
        <v>0</v>
      </c>
      <c r="AR374" s="25" t="s">
        <v>270</v>
      </c>
      <c r="AT374" s="25" t="s">
        <v>266</v>
      </c>
      <c r="AU374" s="25" t="s">
        <v>85</v>
      </c>
      <c r="AY374" s="25" t="s">
        <v>264</v>
      </c>
      <c r="BE374" s="193">
        <f>IF(N374="základní",J374,0)</f>
        <v>0</v>
      </c>
      <c r="BF374" s="193">
        <f>IF(N374="snížená",J374,0)</f>
        <v>0</v>
      </c>
      <c r="BG374" s="193">
        <f>IF(N374="zákl. přenesená",J374,0)</f>
        <v>0</v>
      </c>
      <c r="BH374" s="193">
        <f>IF(N374="sníž. přenesená",J374,0)</f>
        <v>0</v>
      </c>
      <c r="BI374" s="193">
        <f>IF(N374="nulová",J374,0)</f>
        <v>0</v>
      </c>
      <c r="BJ374" s="25" t="s">
        <v>24</v>
      </c>
      <c r="BK374" s="193">
        <f>ROUND(I374*H374,2)</f>
        <v>0</v>
      </c>
      <c r="BL374" s="25" t="s">
        <v>270</v>
      </c>
      <c r="BM374" s="25" t="s">
        <v>2939</v>
      </c>
    </row>
    <row r="375" spans="2:65" s="12" customFormat="1">
      <c r="B375" s="194"/>
      <c r="D375" s="195" t="s">
        <v>272</v>
      </c>
      <c r="E375" s="196" t="s">
        <v>5</v>
      </c>
      <c r="F375" s="197" t="s">
        <v>2172</v>
      </c>
      <c r="H375" s="196" t="s">
        <v>5</v>
      </c>
      <c r="I375" s="198"/>
      <c r="L375" s="194"/>
      <c r="M375" s="199"/>
      <c r="N375" s="200"/>
      <c r="O375" s="200"/>
      <c r="P375" s="200"/>
      <c r="Q375" s="200"/>
      <c r="R375" s="200"/>
      <c r="S375" s="200"/>
      <c r="T375" s="201"/>
      <c r="AT375" s="196" t="s">
        <v>272</v>
      </c>
      <c r="AU375" s="196" t="s">
        <v>85</v>
      </c>
      <c r="AV375" s="12" t="s">
        <v>24</v>
      </c>
      <c r="AW375" s="12" t="s">
        <v>41</v>
      </c>
      <c r="AX375" s="12" t="s">
        <v>77</v>
      </c>
      <c r="AY375" s="196" t="s">
        <v>264</v>
      </c>
    </row>
    <row r="376" spans="2:65" s="12" customFormat="1">
      <c r="B376" s="194"/>
      <c r="D376" s="195" t="s">
        <v>272</v>
      </c>
      <c r="E376" s="196" t="s">
        <v>5</v>
      </c>
      <c r="F376" s="197" t="s">
        <v>2164</v>
      </c>
      <c r="H376" s="196" t="s">
        <v>5</v>
      </c>
      <c r="I376" s="198"/>
      <c r="L376" s="194"/>
      <c r="M376" s="199"/>
      <c r="N376" s="200"/>
      <c r="O376" s="200"/>
      <c r="P376" s="200"/>
      <c r="Q376" s="200"/>
      <c r="R376" s="200"/>
      <c r="S376" s="200"/>
      <c r="T376" s="201"/>
      <c r="AT376" s="196" t="s">
        <v>272</v>
      </c>
      <c r="AU376" s="196" t="s">
        <v>85</v>
      </c>
      <c r="AV376" s="12" t="s">
        <v>24</v>
      </c>
      <c r="AW376" s="12" t="s">
        <v>41</v>
      </c>
      <c r="AX376" s="12" t="s">
        <v>77</v>
      </c>
      <c r="AY376" s="196" t="s">
        <v>264</v>
      </c>
    </row>
    <row r="377" spans="2:65" s="13" customFormat="1">
      <c r="B377" s="202"/>
      <c r="D377" s="195" t="s">
        <v>272</v>
      </c>
      <c r="E377" s="203" t="s">
        <v>5</v>
      </c>
      <c r="F377" s="204" t="s">
        <v>3127</v>
      </c>
      <c r="H377" s="205">
        <v>1159.3530000000001</v>
      </c>
      <c r="I377" s="206"/>
      <c r="L377" s="202"/>
      <c r="M377" s="207"/>
      <c r="N377" s="208"/>
      <c r="O377" s="208"/>
      <c r="P377" s="208"/>
      <c r="Q377" s="208"/>
      <c r="R377" s="208"/>
      <c r="S377" s="208"/>
      <c r="T377" s="209"/>
      <c r="AT377" s="203" t="s">
        <v>272</v>
      </c>
      <c r="AU377" s="203" t="s">
        <v>85</v>
      </c>
      <c r="AV377" s="13" t="s">
        <v>85</v>
      </c>
      <c r="AW377" s="13" t="s">
        <v>41</v>
      </c>
      <c r="AX377" s="13" t="s">
        <v>24</v>
      </c>
      <c r="AY377" s="203" t="s">
        <v>264</v>
      </c>
    </row>
    <row r="378" spans="2:65" s="1" customFormat="1" ht="16.5" customHeight="1">
      <c r="B378" s="181"/>
      <c r="C378" s="182" t="s">
        <v>962</v>
      </c>
      <c r="D378" s="182" t="s">
        <v>266</v>
      </c>
      <c r="E378" s="183" t="s">
        <v>2174</v>
      </c>
      <c r="F378" s="184" t="s">
        <v>2175</v>
      </c>
      <c r="G378" s="185" t="s">
        <v>317</v>
      </c>
      <c r="H378" s="186">
        <v>294.84800000000001</v>
      </c>
      <c r="I378" s="187"/>
      <c r="J378" s="188">
        <f>ROUND(I378*H378,2)</f>
        <v>0</v>
      </c>
      <c r="K378" s="184" t="s">
        <v>278</v>
      </c>
      <c r="L378" s="42"/>
      <c r="M378" s="189" t="s">
        <v>5</v>
      </c>
      <c r="N378" s="190" t="s">
        <v>48</v>
      </c>
      <c r="O378" s="43"/>
      <c r="P378" s="191">
        <f>O378*H378</f>
        <v>0</v>
      </c>
      <c r="Q378" s="191">
        <v>0</v>
      </c>
      <c r="R378" s="191">
        <f>Q378*H378</f>
        <v>0</v>
      </c>
      <c r="S378" s="191">
        <v>0</v>
      </c>
      <c r="T378" s="192">
        <f>S378*H378</f>
        <v>0</v>
      </c>
      <c r="AR378" s="25" t="s">
        <v>270</v>
      </c>
      <c r="AT378" s="25" t="s">
        <v>266</v>
      </c>
      <c r="AU378" s="25" t="s">
        <v>85</v>
      </c>
      <c r="AY378" s="25" t="s">
        <v>264</v>
      </c>
      <c r="BE378" s="193">
        <f>IF(N378="základní",J378,0)</f>
        <v>0</v>
      </c>
      <c r="BF378" s="193">
        <f>IF(N378="snížená",J378,0)</f>
        <v>0</v>
      </c>
      <c r="BG378" s="193">
        <f>IF(N378="zákl. přenesená",J378,0)</f>
        <v>0</v>
      </c>
      <c r="BH378" s="193">
        <f>IF(N378="sníž. přenesená",J378,0)</f>
        <v>0</v>
      </c>
      <c r="BI378" s="193">
        <f>IF(N378="nulová",J378,0)</f>
        <v>0</v>
      </c>
      <c r="BJ378" s="25" t="s">
        <v>24</v>
      </c>
      <c r="BK378" s="193">
        <f>ROUND(I378*H378,2)</f>
        <v>0</v>
      </c>
      <c r="BL378" s="25" t="s">
        <v>270</v>
      </c>
      <c r="BM378" s="25" t="s">
        <v>2946</v>
      </c>
    </row>
    <row r="379" spans="2:65" s="1" customFormat="1" ht="25.5" customHeight="1">
      <c r="B379" s="181"/>
      <c r="C379" s="182" t="s">
        <v>972</v>
      </c>
      <c r="D379" s="182" t="s">
        <v>266</v>
      </c>
      <c r="E379" s="183" t="s">
        <v>2177</v>
      </c>
      <c r="F379" s="184" t="s">
        <v>2178</v>
      </c>
      <c r="G379" s="185" t="s">
        <v>317</v>
      </c>
      <c r="H379" s="186">
        <v>128.81700000000001</v>
      </c>
      <c r="I379" s="187"/>
      <c r="J379" s="188">
        <f>ROUND(I379*H379,2)</f>
        <v>0</v>
      </c>
      <c r="K379" s="184" t="s">
        <v>334</v>
      </c>
      <c r="L379" s="42"/>
      <c r="M379" s="189" t="s">
        <v>5</v>
      </c>
      <c r="N379" s="190" t="s">
        <v>48</v>
      </c>
      <c r="O379" s="43"/>
      <c r="P379" s="191">
        <f>O379*H379</f>
        <v>0</v>
      </c>
      <c r="Q379" s="191">
        <v>0</v>
      </c>
      <c r="R379" s="191">
        <f>Q379*H379</f>
        <v>0</v>
      </c>
      <c r="S379" s="191">
        <v>0</v>
      </c>
      <c r="T379" s="192">
        <f>S379*H379</f>
        <v>0</v>
      </c>
      <c r="AR379" s="25" t="s">
        <v>270</v>
      </c>
      <c r="AT379" s="25" t="s">
        <v>266</v>
      </c>
      <c r="AU379" s="25" t="s">
        <v>85</v>
      </c>
      <c r="AY379" s="25" t="s">
        <v>264</v>
      </c>
      <c r="BE379" s="193">
        <f>IF(N379="základní",J379,0)</f>
        <v>0</v>
      </c>
      <c r="BF379" s="193">
        <f>IF(N379="snížená",J379,0)</f>
        <v>0</v>
      </c>
      <c r="BG379" s="193">
        <f>IF(N379="zákl. přenesená",J379,0)</f>
        <v>0</v>
      </c>
      <c r="BH379" s="193">
        <f>IF(N379="sníž. přenesená",J379,0)</f>
        <v>0</v>
      </c>
      <c r="BI379" s="193">
        <f>IF(N379="nulová",J379,0)</f>
        <v>0</v>
      </c>
      <c r="BJ379" s="25" t="s">
        <v>24</v>
      </c>
      <c r="BK379" s="193">
        <f>ROUND(I379*H379,2)</f>
        <v>0</v>
      </c>
      <c r="BL379" s="25" t="s">
        <v>270</v>
      </c>
      <c r="BM379" s="25" t="s">
        <v>3128</v>
      </c>
    </row>
    <row r="380" spans="2:65" s="12" customFormat="1">
      <c r="B380" s="194"/>
      <c r="D380" s="195" t="s">
        <v>272</v>
      </c>
      <c r="E380" s="196" t="s">
        <v>5</v>
      </c>
      <c r="F380" s="197" t="s">
        <v>2180</v>
      </c>
      <c r="H380" s="196" t="s">
        <v>5</v>
      </c>
      <c r="I380" s="198"/>
      <c r="L380" s="194"/>
      <c r="M380" s="199"/>
      <c r="N380" s="200"/>
      <c r="O380" s="200"/>
      <c r="P380" s="200"/>
      <c r="Q380" s="200"/>
      <c r="R380" s="200"/>
      <c r="S380" s="200"/>
      <c r="T380" s="201"/>
      <c r="AT380" s="196" t="s">
        <v>272</v>
      </c>
      <c r="AU380" s="196" t="s">
        <v>85</v>
      </c>
      <c r="AV380" s="12" t="s">
        <v>24</v>
      </c>
      <c r="AW380" s="12" t="s">
        <v>41</v>
      </c>
      <c r="AX380" s="12" t="s">
        <v>77</v>
      </c>
      <c r="AY380" s="196" t="s">
        <v>264</v>
      </c>
    </row>
    <row r="381" spans="2:65" s="13" customFormat="1">
      <c r="B381" s="202"/>
      <c r="D381" s="195" t="s">
        <v>272</v>
      </c>
      <c r="E381" s="203" t="s">
        <v>5</v>
      </c>
      <c r="F381" s="204" t="s">
        <v>3126</v>
      </c>
      <c r="H381" s="205">
        <v>128.81700000000001</v>
      </c>
      <c r="I381" s="206"/>
      <c r="L381" s="202"/>
      <c r="M381" s="207"/>
      <c r="N381" s="208"/>
      <c r="O381" s="208"/>
      <c r="P381" s="208"/>
      <c r="Q381" s="208"/>
      <c r="R381" s="208"/>
      <c r="S381" s="208"/>
      <c r="T381" s="209"/>
      <c r="AT381" s="203" t="s">
        <v>272</v>
      </c>
      <c r="AU381" s="203" t="s">
        <v>85</v>
      </c>
      <c r="AV381" s="13" t="s">
        <v>85</v>
      </c>
      <c r="AW381" s="13" t="s">
        <v>41</v>
      </c>
      <c r="AX381" s="13" t="s">
        <v>24</v>
      </c>
      <c r="AY381" s="203" t="s">
        <v>264</v>
      </c>
    </row>
    <row r="382" spans="2:65" s="1" customFormat="1" ht="16.5" customHeight="1">
      <c r="B382" s="181"/>
      <c r="C382" s="182" t="s">
        <v>977</v>
      </c>
      <c r="D382" s="182" t="s">
        <v>266</v>
      </c>
      <c r="E382" s="183" t="s">
        <v>2181</v>
      </c>
      <c r="F382" s="184" t="s">
        <v>2182</v>
      </c>
      <c r="G382" s="185" t="s">
        <v>317</v>
      </c>
      <c r="H382" s="186">
        <v>160.30600000000001</v>
      </c>
      <c r="I382" s="187"/>
      <c r="J382" s="188">
        <f>ROUND(I382*H382,2)</f>
        <v>0</v>
      </c>
      <c r="K382" s="184" t="s">
        <v>278</v>
      </c>
      <c r="L382" s="42"/>
      <c r="M382" s="189" t="s">
        <v>5</v>
      </c>
      <c r="N382" s="190" t="s">
        <v>48</v>
      </c>
      <c r="O382" s="43"/>
      <c r="P382" s="191">
        <f>O382*H382</f>
        <v>0</v>
      </c>
      <c r="Q382" s="191">
        <v>0</v>
      </c>
      <c r="R382" s="191">
        <f>Q382*H382</f>
        <v>0</v>
      </c>
      <c r="S382" s="191">
        <v>0</v>
      </c>
      <c r="T382" s="192">
        <f>S382*H382</f>
        <v>0</v>
      </c>
      <c r="AR382" s="25" t="s">
        <v>270</v>
      </c>
      <c r="AT382" s="25" t="s">
        <v>266</v>
      </c>
      <c r="AU382" s="25" t="s">
        <v>85</v>
      </c>
      <c r="AY382" s="25" t="s">
        <v>264</v>
      </c>
      <c r="BE382" s="193">
        <f>IF(N382="základní",J382,0)</f>
        <v>0</v>
      </c>
      <c r="BF382" s="193">
        <f>IF(N382="snížená",J382,0)</f>
        <v>0</v>
      </c>
      <c r="BG382" s="193">
        <f>IF(N382="zákl. přenesená",J382,0)</f>
        <v>0</v>
      </c>
      <c r="BH382" s="193">
        <f>IF(N382="sníž. přenesená",J382,0)</f>
        <v>0</v>
      </c>
      <c r="BI382" s="193">
        <f>IF(N382="nulová",J382,0)</f>
        <v>0</v>
      </c>
      <c r="BJ382" s="25" t="s">
        <v>24</v>
      </c>
      <c r="BK382" s="193">
        <f>ROUND(I382*H382,2)</f>
        <v>0</v>
      </c>
      <c r="BL382" s="25" t="s">
        <v>270</v>
      </c>
      <c r="BM382" s="25" t="s">
        <v>2957</v>
      </c>
    </row>
    <row r="383" spans="2:65" s="13" customFormat="1">
      <c r="B383" s="202"/>
      <c r="D383" s="195" t="s">
        <v>272</v>
      </c>
      <c r="E383" s="203" t="s">
        <v>5</v>
      </c>
      <c r="F383" s="204" t="s">
        <v>3124</v>
      </c>
      <c r="H383" s="205">
        <v>160.30600000000001</v>
      </c>
      <c r="I383" s="206"/>
      <c r="L383" s="202"/>
      <c r="M383" s="207"/>
      <c r="N383" s="208"/>
      <c r="O383" s="208"/>
      <c r="P383" s="208"/>
      <c r="Q383" s="208"/>
      <c r="R383" s="208"/>
      <c r="S383" s="208"/>
      <c r="T383" s="209"/>
      <c r="AT383" s="203" t="s">
        <v>272</v>
      </c>
      <c r="AU383" s="203" t="s">
        <v>85</v>
      </c>
      <c r="AV383" s="13" t="s">
        <v>85</v>
      </c>
      <c r="AW383" s="13" t="s">
        <v>41</v>
      </c>
      <c r="AX383" s="13" t="s">
        <v>24</v>
      </c>
      <c r="AY383" s="203" t="s">
        <v>264</v>
      </c>
    </row>
    <row r="384" spans="2:65" s="11" customFormat="1" ht="29.85" customHeight="1">
      <c r="B384" s="168"/>
      <c r="D384" s="169" t="s">
        <v>76</v>
      </c>
      <c r="E384" s="179" t="s">
        <v>377</v>
      </c>
      <c r="F384" s="179" t="s">
        <v>378</v>
      </c>
      <c r="I384" s="171"/>
      <c r="J384" s="180">
        <f>BK384</f>
        <v>0</v>
      </c>
      <c r="L384" s="168"/>
      <c r="M384" s="173"/>
      <c r="N384" s="174"/>
      <c r="O384" s="174"/>
      <c r="P384" s="175">
        <f>P385</f>
        <v>0</v>
      </c>
      <c r="Q384" s="174"/>
      <c r="R384" s="175">
        <f>R385</f>
        <v>0</v>
      </c>
      <c r="S384" s="174"/>
      <c r="T384" s="176">
        <f>T385</f>
        <v>0</v>
      </c>
      <c r="AR384" s="169" t="s">
        <v>24</v>
      </c>
      <c r="AT384" s="177" t="s">
        <v>76</v>
      </c>
      <c r="AU384" s="177" t="s">
        <v>24</v>
      </c>
      <c r="AY384" s="169" t="s">
        <v>264</v>
      </c>
      <c r="BK384" s="178">
        <f>BK385</f>
        <v>0</v>
      </c>
    </row>
    <row r="385" spans="2:65" s="1" customFormat="1" ht="38.25" customHeight="1">
      <c r="B385" s="181"/>
      <c r="C385" s="182" t="s">
        <v>984</v>
      </c>
      <c r="D385" s="182" t="s">
        <v>266</v>
      </c>
      <c r="E385" s="183" t="s">
        <v>2401</v>
      </c>
      <c r="F385" s="184" t="s">
        <v>2402</v>
      </c>
      <c r="G385" s="185" t="s">
        <v>317</v>
      </c>
      <c r="H385" s="186">
        <v>26.43</v>
      </c>
      <c r="I385" s="187"/>
      <c r="J385" s="188">
        <f>ROUND(I385*H385,2)</f>
        <v>0</v>
      </c>
      <c r="K385" s="184" t="s">
        <v>278</v>
      </c>
      <c r="L385" s="42"/>
      <c r="M385" s="189" t="s">
        <v>5</v>
      </c>
      <c r="N385" s="190" t="s">
        <v>48</v>
      </c>
      <c r="O385" s="43"/>
      <c r="P385" s="191">
        <f>O385*H385</f>
        <v>0</v>
      </c>
      <c r="Q385" s="191">
        <v>0</v>
      </c>
      <c r="R385" s="191">
        <f>Q385*H385</f>
        <v>0</v>
      </c>
      <c r="S385" s="191">
        <v>0</v>
      </c>
      <c r="T385" s="192">
        <f>S385*H385</f>
        <v>0</v>
      </c>
      <c r="AR385" s="25" t="s">
        <v>270</v>
      </c>
      <c r="AT385" s="25" t="s">
        <v>266</v>
      </c>
      <c r="AU385" s="25" t="s">
        <v>85</v>
      </c>
      <c r="AY385" s="25" t="s">
        <v>264</v>
      </c>
      <c r="BE385" s="193">
        <f>IF(N385="základní",J385,0)</f>
        <v>0</v>
      </c>
      <c r="BF385" s="193">
        <f>IF(N385="snížená",J385,0)</f>
        <v>0</v>
      </c>
      <c r="BG385" s="193">
        <f>IF(N385="zákl. přenesená",J385,0)</f>
        <v>0</v>
      </c>
      <c r="BH385" s="193">
        <f>IF(N385="sníž. přenesená",J385,0)</f>
        <v>0</v>
      </c>
      <c r="BI385" s="193">
        <f>IF(N385="nulová",J385,0)</f>
        <v>0</v>
      </c>
      <c r="BJ385" s="25" t="s">
        <v>24</v>
      </c>
      <c r="BK385" s="193">
        <f>ROUND(I385*H385,2)</f>
        <v>0</v>
      </c>
      <c r="BL385" s="25" t="s">
        <v>270</v>
      </c>
      <c r="BM385" s="25" t="s">
        <v>2958</v>
      </c>
    </row>
    <row r="386" spans="2:65" s="11" customFormat="1" ht="37.35" customHeight="1">
      <c r="B386" s="168"/>
      <c r="D386" s="169" t="s">
        <v>76</v>
      </c>
      <c r="E386" s="170" t="s">
        <v>2227</v>
      </c>
      <c r="F386" s="170" t="s">
        <v>2228</v>
      </c>
      <c r="I386" s="171"/>
      <c r="J386" s="172">
        <f>BK386</f>
        <v>0</v>
      </c>
      <c r="L386" s="168"/>
      <c r="M386" s="173"/>
      <c r="N386" s="174"/>
      <c r="O386" s="174"/>
      <c r="P386" s="175">
        <f>P387</f>
        <v>0</v>
      </c>
      <c r="Q386" s="174"/>
      <c r="R386" s="175">
        <f>R387</f>
        <v>0</v>
      </c>
      <c r="S386" s="174"/>
      <c r="T386" s="176">
        <f>T387</f>
        <v>0</v>
      </c>
      <c r="AR386" s="169" t="s">
        <v>270</v>
      </c>
      <c r="AT386" s="177" t="s">
        <v>76</v>
      </c>
      <c r="AU386" s="177" t="s">
        <v>77</v>
      </c>
      <c r="AY386" s="169" t="s">
        <v>264</v>
      </c>
      <c r="BK386" s="178">
        <f>BK387</f>
        <v>0</v>
      </c>
    </row>
    <row r="387" spans="2:65" s="11" customFormat="1" ht="19.899999999999999" customHeight="1">
      <c r="B387" s="168"/>
      <c r="D387" s="169" t="s">
        <v>76</v>
      </c>
      <c r="E387" s="179" t="s">
        <v>2229</v>
      </c>
      <c r="F387" s="179" t="s">
        <v>2228</v>
      </c>
      <c r="I387" s="171"/>
      <c r="J387" s="180">
        <f>BK387</f>
        <v>0</v>
      </c>
      <c r="L387" s="168"/>
      <c r="M387" s="173"/>
      <c r="N387" s="174"/>
      <c r="O387" s="174"/>
      <c r="P387" s="175">
        <f>SUM(P388:P402)</f>
        <v>0</v>
      </c>
      <c r="Q387" s="174"/>
      <c r="R387" s="175">
        <f>SUM(R388:R402)</f>
        <v>0</v>
      </c>
      <c r="S387" s="174"/>
      <c r="T387" s="176">
        <f>SUM(T388:T402)</f>
        <v>0</v>
      </c>
      <c r="AR387" s="169" t="s">
        <v>270</v>
      </c>
      <c r="AT387" s="177" t="s">
        <v>76</v>
      </c>
      <c r="AU387" s="177" t="s">
        <v>24</v>
      </c>
      <c r="AY387" s="169" t="s">
        <v>264</v>
      </c>
      <c r="BK387" s="178">
        <f>SUM(BK388:BK402)</f>
        <v>0</v>
      </c>
    </row>
    <row r="388" spans="2:65" s="1" customFormat="1" ht="16.5" customHeight="1">
      <c r="B388" s="181"/>
      <c r="C388" s="182" t="s">
        <v>991</v>
      </c>
      <c r="D388" s="182" t="s">
        <v>266</v>
      </c>
      <c r="E388" s="183" t="s">
        <v>2630</v>
      </c>
      <c r="F388" s="184" t="s">
        <v>2631</v>
      </c>
      <c r="G388" s="185" t="s">
        <v>293</v>
      </c>
      <c r="H388" s="186">
        <v>450</v>
      </c>
      <c r="I388" s="187"/>
      <c r="J388" s="188">
        <f>ROUND(I388*H388,2)</f>
        <v>0</v>
      </c>
      <c r="K388" s="184" t="s">
        <v>309</v>
      </c>
      <c r="L388" s="42"/>
      <c r="M388" s="189" t="s">
        <v>5</v>
      </c>
      <c r="N388" s="190" t="s">
        <v>48</v>
      </c>
      <c r="O388" s="43"/>
      <c r="P388" s="191">
        <f>O388*H388</f>
        <v>0</v>
      </c>
      <c r="Q388" s="191">
        <v>0</v>
      </c>
      <c r="R388" s="191">
        <f>Q388*H388</f>
        <v>0</v>
      </c>
      <c r="S388" s="191">
        <v>0</v>
      </c>
      <c r="T388" s="192">
        <f>S388*H388</f>
        <v>0</v>
      </c>
      <c r="AR388" s="25" t="s">
        <v>2232</v>
      </c>
      <c r="AT388" s="25" t="s">
        <v>266</v>
      </c>
      <c r="AU388" s="25" t="s">
        <v>85</v>
      </c>
      <c r="AY388" s="25" t="s">
        <v>264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5" t="s">
        <v>24</v>
      </c>
      <c r="BK388" s="193">
        <f>ROUND(I388*H388,2)</f>
        <v>0</v>
      </c>
      <c r="BL388" s="25" t="s">
        <v>2232</v>
      </c>
      <c r="BM388" s="25" t="s">
        <v>2959</v>
      </c>
    </row>
    <row r="389" spans="2:65" s="12" customFormat="1">
      <c r="B389" s="194"/>
      <c r="D389" s="195" t="s">
        <v>272</v>
      </c>
      <c r="E389" s="196" t="s">
        <v>5</v>
      </c>
      <c r="F389" s="197" t="s">
        <v>3129</v>
      </c>
      <c r="H389" s="196" t="s">
        <v>5</v>
      </c>
      <c r="I389" s="198"/>
      <c r="L389" s="194"/>
      <c r="M389" s="199"/>
      <c r="N389" s="200"/>
      <c r="O389" s="200"/>
      <c r="P389" s="200"/>
      <c r="Q389" s="200"/>
      <c r="R389" s="200"/>
      <c r="S389" s="200"/>
      <c r="T389" s="201"/>
      <c r="AT389" s="196" t="s">
        <v>272</v>
      </c>
      <c r="AU389" s="196" t="s">
        <v>85</v>
      </c>
      <c r="AV389" s="12" t="s">
        <v>24</v>
      </c>
      <c r="AW389" s="12" t="s">
        <v>41</v>
      </c>
      <c r="AX389" s="12" t="s">
        <v>77</v>
      </c>
      <c r="AY389" s="196" t="s">
        <v>264</v>
      </c>
    </row>
    <row r="390" spans="2:65" s="12" customFormat="1">
      <c r="B390" s="194"/>
      <c r="D390" s="195" t="s">
        <v>272</v>
      </c>
      <c r="E390" s="196" t="s">
        <v>5</v>
      </c>
      <c r="F390" s="197" t="s">
        <v>2961</v>
      </c>
      <c r="H390" s="196" t="s">
        <v>5</v>
      </c>
      <c r="I390" s="198"/>
      <c r="L390" s="194"/>
      <c r="M390" s="199"/>
      <c r="N390" s="200"/>
      <c r="O390" s="200"/>
      <c r="P390" s="200"/>
      <c r="Q390" s="200"/>
      <c r="R390" s="200"/>
      <c r="S390" s="200"/>
      <c r="T390" s="201"/>
      <c r="AT390" s="196" t="s">
        <v>272</v>
      </c>
      <c r="AU390" s="196" t="s">
        <v>85</v>
      </c>
      <c r="AV390" s="12" t="s">
        <v>24</v>
      </c>
      <c r="AW390" s="12" t="s">
        <v>41</v>
      </c>
      <c r="AX390" s="12" t="s">
        <v>77</v>
      </c>
      <c r="AY390" s="196" t="s">
        <v>264</v>
      </c>
    </row>
    <row r="391" spans="2:65" s="13" customFormat="1">
      <c r="B391" s="202"/>
      <c r="D391" s="195" t="s">
        <v>272</v>
      </c>
      <c r="E391" s="203" t="s">
        <v>5</v>
      </c>
      <c r="F391" s="204" t="s">
        <v>3120</v>
      </c>
      <c r="H391" s="205">
        <v>450</v>
      </c>
      <c r="I391" s="206"/>
      <c r="L391" s="202"/>
      <c r="M391" s="207"/>
      <c r="N391" s="208"/>
      <c r="O391" s="208"/>
      <c r="P391" s="208"/>
      <c r="Q391" s="208"/>
      <c r="R391" s="208"/>
      <c r="S391" s="208"/>
      <c r="T391" s="209"/>
      <c r="AT391" s="203" t="s">
        <v>272</v>
      </c>
      <c r="AU391" s="203" t="s">
        <v>85</v>
      </c>
      <c r="AV391" s="13" t="s">
        <v>85</v>
      </c>
      <c r="AW391" s="13" t="s">
        <v>41</v>
      </c>
      <c r="AX391" s="13" t="s">
        <v>24</v>
      </c>
      <c r="AY391" s="203" t="s">
        <v>264</v>
      </c>
    </row>
    <row r="392" spans="2:65" s="1" customFormat="1" ht="16.5" customHeight="1">
      <c r="B392" s="181"/>
      <c r="C392" s="182" t="s">
        <v>997</v>
      </c>
      <c r="D392" s="182" t="s">
        <v>266</v>
      </c>
      <c r="E392" s="183" t="s">
        <v>2962</v>
      </c>
      <c r="F392" s="184" t="s">
        <v>2963</v>
      </c>
      <c r="G392" s="185" t="s">
        <v>341</v>
      </c>
      <c r="H392" s="186">
        <v>2</v>
      </c>
      <c r="I392" s="187"/>
      <c r="J392" s="188">
        <f>ROUND(I392*H392,2)</f>
        <v>0</v>
      </c>
      <c r="K392" s="184" t="s">
        <v>309</v>
      </c>
      <c r="L392" s="42"/>
      <c r="M392" s="189" t="s">
        <v>5</v>
      </c>
      <c r="N392" s="190" t="s">
        <v>48</v>
      </c>
      <c r="O392" s="43"/>
      <c r="P392" s="191">
        <f>O392*H392</f>
        <v>0</v>
      </c>
      <c r="Q392" s="191">
        <v>0</v>
      </c>
      <c r="R392" s="191">
        <f>Q392*H392</f>
        <v>0</v>
      </c>
      <c r="S392" s="191">
        <v>0</v>
      </c>
      <c r="T392" s="192">
        <f>S392*H392</f>
        <v>0</v>
      </c>
      <c r="AR392" s="25" t="s">
        <v>2232</v>
      </c>
      <c r="AT392" s="25" t="s">
        <v>266</v>
      </c>
      <c r="AU392" s="25" t="s">
        <v>85</v>
      </c>
      <c r="AY392" s="25" t="s">
        <v>264</v>
      </c>
      <c r="BE392" s="193">
        <f>IF(N392="základní",J392,0)</f>
        <v>0</v>
      </c>
      <c r="BF392" s="193">
        <f>IF(N392="snížená",J392,0)</f>
        <v>0</v>
      </c>
      <c r="BG392" s="193">
        <f>IF(N392="zákl. přenesená",J392,0)</f>
        <v>0</v>
      </c>
      <c r="BH392" s="193">
        <f>IF(N392="sníž. přenesená",J392,0)</f>
        <v>0</v>
      </c>
      <c r="BI392" s="193">
        <f>IF(N392="nulová",J392,0)</f>
        <v>0</v>
      </c>
      <c r="BJ392" s="25" t="s">
        <v>24</v>
      </c>
      <c r="BK392" s="193">
        <f>ROUND(I392*H392,2)</f>
        <v>0</v>
      </c>
      <c r="BL392" s="25" t="s">
        <v>2232</v>
      </c>
      <c r="BM392" s="25" t="s">
        <v>2964</v>
      </c>
    </row>
    <row r="393" spans="2:65" s="12" customFormat="1">
      <c r="B393" s="194"/>
      <c r="D393" s="195" t="s">
        <v>272</v>
      </c>
      <c r="E393" s="196" t="s">
        <v>5</v>
      </c>
      <c r="F393" s="197" t="s">
        <v>2965</v>
      </c>
      <c r="H393" s="196" t="s">
        <v>5</v>
      </c>
      <c r="I393" s="198"/>
      <c r="L393" s="194"/>
      <c r="M393" s="199"/>
      <c r="N393" s="200"/>
      <c r="O393" s="200"/>
      <c r="P393" s="200"/>
      <c r="Q393" s="200"/>
      <c r="R393" s="200"/>
      <c r="S393" s="200"/>
      <c r="T393" s="201"/>
      <c r="AT393" s="196" t="s">
        <v>272</v>
      </c>
      <c r="AU393" s="196" t="s">
        <v>85</v>
      </c>
      <c r="AV393" s="12" t="s">
        <v>24</v>
      </c>
      <c r="AW393" s="12" t="s">
        <v>41</v>
      </c>
      <c r="AX393" s="12" t="s">
        <v>77</v>
      </c>
      <c r="AY393" s="196" t="s">
        <v>264</v>
      </c>
    </row>
    <row r="394" spans="2:65" s="12" customFormat="1">
      <c r="B394" s="194"/>
      <c r="D394" s="195" t="s">
        <v>272</v>
      </c>
      <c r="E394" s="196" t="s">
        <v>5</v>
      </c>
      <c r="F394" s="197" t="s">
        <v>2961</v>
      </c>
      <c r="H394" s="196" t="s">
        <v>5</v>
      </c>
      <c r="I394" s="198"/>
      <c r="L394" s="194"/>
      <c r="M394" s="199"/>
      <c r="N394" s="200"/>
      <c r="O394" s="200"/>
      <c r="P394" s="200"/>
      <c r="Q394" s="200"/>
      <c r="R394" s="200"/>
      <c r="S394" s="200"/>
      <c r="T394" s="201"/>
      <c r="AT394" s="196" t="s">
        <v>272</v>
      </c>
      <c r="AU394" s="196" t="s">
        <v>85</v>
      </c>
      <c r="AV394" s="12" t="s">
        <v>24</v>
      </c>
      <c r="AW394" s="12" t="s">
        <v>41</v>
      </c>
      <c r="AX394" s="12" t="s">
        <v>77</v>
      </c>
      <c r="AY394" s="196" t="s">
        <v>264</v>
      </c>
    </row>
    <row r="395" spans="2:65" s="13" customFormat="1">
      <c r="B395" s="202"/>
      <c r="D395" s="195" t="s">
        <v>272</v>
      </c>
      <c r="E395" s="203" t="s">
        <v>5</v>
      </c>
      <c r="F395" s="204" t="s">
        <v>85</v>
      </c>
      <c r="H395" s="205">
        <v>2</v>
      </c>
      <c r="I395" s="206"/>
      <c r="L395" s="202"/>
      <c r="M395" s="207"/>
      <c r="N395" s="208"/>
      <c r="O395" s="208"/>
      <c r="P395" s="208"/>
      <c r="Q395" s="208"/>
      <c r="R395" s="208"/>
      <c r="S395" s="208"/>
      <c r="T395" s="209"/>
      <c r="AT395" s="203" t="s">
        <v>272</v>
      </c>
      <c r="AU395" s="203" t="s">
        <v>85</v>
      </c>
      <c r="AV395" s="13" t="s">
        <v>85</v>
      </c>
      <c r="AW395" s="13" t="s">
        <v>41</v>
      </c>
      <c r="AX395" s="13" t="s">
        <v>24</v>
      </c>
      <c r="AY395" s="203" t="s">
        <v>264</v>
      </c>
    </row>
    <row r="396" spans="2:65" s="1" customFormat="1" ht="16.5" customHeight="1">
      <c r="B396" s="181"/>
      <c r="C396" s="182" t="s">
        <v>1001</v>
      </c>
      <c r="D396" s="182" t="s">
        <v>266</v>
      </c>
      <c r="E396" s="183" t="s">
        <v>2966</v>
      </c>
      <c r="F396" s="184" t="s">
        <v>2967</v>
      </c>
      <c r="G396" s="185" t="s">
        <v>308</v>
      </c>
      <c r="H396" s="186">
        <v>219.4</v>
      </c>
      <c r="I396" s="187"/>
      <c r="J396" s="188">
        <f>ROUND(I396*H396,2)</f>
        <v>0</v>
      </c>
      <c r="K396" s="184" t="s">
        <v>309</v>
      </c>
      <c r="L396" s="42"/>
      <c r="M396" s="189" t="s">
        <v>5</v>
      </c>
      <c r="N396" s="190" t="s">
        <v>48</v>
      </c>
      <c r="O396" s="43"/>
      <c r="P396" s="191">
        <f>O396*H396</f>
        <v>0</v>
      </c>
      <c r="Q396" s="191">
        <v>0</v>
      </c>
      <c r="R396" s="191">
        <f>Q396*H396</f>
        <v>0</v>
      </c>
      <c r="S396" s="191">
        <v>0</v>
      </c>
      <c r="T396" s="192">
        <f>S396*H396</f>
        <v>0</v>
      </c>
      <c r="AR396" s="25" t="s">
        <v>2232</v>
      </c>
      <c r="AT396" s="25" t="s">
        <v>266</v>
      </c>
      <c r="AU396" s="25" t="s">
        <v>85</v>
      </c>
      <c r="AY396" s="25" t="s">
        <v>264</v>
      </c>
      <c r="BE396" s="193">
        <f>IF(N396="základní",J396,0)</f>
        <v>0</v>
      </c>
      <c r="BF396" s="193">
        <f>IF(N396="snížená",J396,0)</f>
        <v>0</v>
      </c>
      <c r="BG396" s="193">
        <f>IF(N396="zákl. přenesená",J396,0)</f>
        <v>0</v>
      </c>
      <c r="BH396" s="193">
        <f>IF(N396="sníž. přenesená",J396,0)</f>
        <v>0</v>
      </c>
      <c r="BI396" s="193">
        <f>IF(N396="nulová",J396,0)</f>
        <v>0</v>
      </c>
      <c r="BJ396" s="25" t="s">
        <v>24</v>
      </c>
      <c r="BK396" s="193">
        <f>ROUND(I396*H396,2)</f>
        <v>0</v>
      </c>
      <c r="BL396" s="25" t="s">
        <v>2232</v>
      </c>
      <c r="BM396" s="25" t="s">
        <v>2968</v>
      </c>
    </row>
    <row r="397" spans="2:65" s="1" customFormat="1" ht="27">
      <c r="B397" s="42"/>
      <c r="D397" s="195" t="s">
        <v>369</v>
      </c>
      <c r="F397" s="228" t="s">
        <v>2234</v>
      </c>
      <c r="I397" s="229"/>
      <c r="L397" s="42"/>
      <c r="M397" s="230"/>
      <c r="N397" s="43"/>
      <c r="O397" s="43"/>
      <c r="P397" s="43"/>
      <c r="Q397" s="43"/>
      <c r="R397" s="43"/>
      <c r="S397" s="43"/>
      <c r="T397" s="71"/>
      <c r="AT397" s="25" t="s">
        <v>369</v>
      </c>
      <c r="AU397" s="25" t="s">
        <v>85</v>
      </c>
    </row>
    <row r="398" spans="2:65" s="12" customFormat="1">
      <c r="B398" s="194"/>
      <c r="D398" s="195" t="s">
        <v>272</v>
      </c>
      <c r="E398" s="196" t="s">
        <v>5</v>
      </c>
      <c r="F398" s="197" t="s">
        <v>3058</v>
      </c>
      <c r="H398" s="196" t="s">
        <v>5</v>
      </c>
      <c r="I398" s="198"/>
      <c r="L398" s="194"/>
      <c r="M398" s="199"/>
      <c r="N398" s="200"/>
      <c r="O398" s="200"/>
      <c r="P398" s="200"/>
      <c r="Q398" s="200"/>
      <c r="R398" s="200"/>
      <c r="S398" s="200"/>
      <c r="T398" s="201"/>
      <c r="AT398" s="196" t="s">
        <v>272</v>
      </c>
      <c r="AU398" s="196" t="s">
        <v>85</v>
      </c>
      <c r="AV398" s="12" t="s">
        <v>24</v>
      </c>
      <c r="AW398" s="12" t="s">
        <v>41</v>
      </c>
      <c r="AX398" s="12" t="s">
        <v>77</v>
      </c>
      <c r="AY398" s="196" t="s">
        <v>264</v>
      </c>
    </row>
    <row r="399" spans="2:65" s="13" customFormat="1">
      <c r="B399" s="202"/>
      <c r="D399" s="195" t="s">
        <v>272</v>
      </c>
      <c r="E399" s="203" t="s">
        <v>5</v>
      </c>
      <c r="F399" s="204" t="s">
        <v>3099</v>
      </c>
      <c r="H399" s="205">
        <v>155.9</v>
      </c>
      <c r="I399" s="206"/>
      <c r="L399" s="202"/>
      <c r="M399" s="207"/>
      <c r="N399" s="208"/>
      <c r="O399" s="208"/>
      <c r="P399" s="208"/>
      <c r="Q399" s="208"/>
      <c r="R399" s="208"/>
      <c r="S399" s="208"/>
      <c r="T399" s="209"/>
      <c r="AT399" s="203" t="s">
        <v>272</v>
      </c>
      <c r="AU399" s="203" t="s">
        <v>85</v>
      </c>
      <c r="AV399" s="13" t="s">
        <v>85</v>
      </c>
      <c r="AW399" s="13" t="s">
        <v>41</v>
      </c>
      <c r="AX399" s="13" t="s">
        <v>77</v>
      </c>
      <c r="AY399" s="203" t="s">
        <v>264</v>
      </c>
    </row>
    <row r="400" spans="2:65" s="12" customFormat="1">
      <c r="B400" s="194"/>
      <c r="D400" s="195" t="s">
        <v>272</v>
      </c>
      <c r="E400" s="196" t="s">
        <v>5</v>
      </c>
      <c r="F400" s="197" t="s">
        <v>3068</v>
      </c>
      <c r="H400" s="196" t="s">
        <v>5</v>
      </c>
      <c r="I400" s="198"/>
      <c r="L400" s="194"/>
      <c r="M400" s="199"/>
      <c r="N400" s="200"/>
      <c r="O400" s="200"/>
      <c r="P400" s="200"/>
      <c r="Q400" s="200"/>
      <c r="R400" s="200"/>
      <c r="S400" s="200"/>
      <c r="T400" s="201"/>
      <c r="AT400" s="196" t="s">
        <v>272</v>
      </c>
      <c r="AU400" s="196" t="s">
        <v>85</v>
      </c>
      <c r="AV400" s="12" t="s">
        <v>24</v>
      </c>
      <c r="AW400" s="12" t="s">
        <v>41</v>
      </c>
      <c r="AX400" s="12" t="s">
        <v>77</v>
      </c>
      <c r="AY400" s="196" t="s">
        <v>264</v>
      </c>
    </row>
    <row r="401" spans="2:51" s="13" customFormat="1">
      <c r="B401" s="202"/>
      <c r="D401" s="195" t="s">
        <v>272</v>
      </c>
      <c r="E401" s="203" t="s">
        <v>5</v>
      </c>
      <c r="F401" s="204" t="s">
        <v>3097</v>
      </c>
      <c r="H401" s="205">
        <v>63.5</v>
      </c>
      <c r="I401" s="206"/>
      <c r="L401" s="202"/>
      <c r="M401" s="207"/>
      <c r="N401" s="208"/>
      <c r="O401" s="208"/>
      <c r="P401" s="208"/>
      <c r="Q401" s="208"/>
      <c r="R401" s="208"/>
      <c r="S401" s="208"/>
      <c r="T401" s="209"/>
      <c r="AT401" s="203" t="s">
        <v>272</v>
      </c>
      <c r="AU401" s="203" t="s">
        <v>85</v>
      </c>
      <c r="AV401" s="13" t="s">
        <v>85</v>
      </c>
      <c r="AW401" s="13" t="s">
        <v>41</v>
      </c>
      <c r="AX401" s="13" t="s">
        <v>77</v>
      </c>
      <c r="AY401" s="203" t="s">
        <v>264</v>
      </c>
    </row>
    <row r="402" spans="2:51" s="14" customFormat="1">
      <c r="B402" s="210"/>
      <c r="D402" s="195" t="s">
        <v>272</v>
      </c>
      <c r="E402" s="211" t="s">
        <v>5</v>
      </c>
      <c r="F402" s="212" t="s">
        <v>290</v>
      </c>
      <c r="H402" s="213">
        <v>219.4</v>
      </c>
      <c r="I402" s="214"/>
      <c r="L402" s="210"/>
      <c r="M402" s="244"/>
      <c r="N402" s="245"/>
      <c r="O402" s="245"/>
      <c r="P402" s="245"/>
      <c r="Q402" s="245"/>
      <c r="R402" s="245"/>
      <c r="S402" s="245"/>
      <c r="T402" s="246"/>
      <c r="AT402" s="211" t="s">
        <v>272</v>
      </c>
      <c r="AU402" s="211" t="s">
        <v>85</v>
      </c>
      <c r="AV402" s="14" t="s">
        <v>270</v>
      </c>
      <c r="AW402" s="14" t="s">
        <v>41</v>
      </c>
      <c r="AX402" s="14" t="s">
        <v>24</v>
      </c>
      <c r="AY402" s="211" t="s">
        <v>264</v>
      </c>
    </row>
    <row r="403" spans="2:51" s="1" customFormat="1" ht="6.95" customHeight="1">
      <c r="B403" s="57"/>
      <c r="C403" s="58"/>
      <c r="D403" s="58"/>
      <c r="E403" s="58"/>
      <c r="F403" s="58"/>
      <c r="G403" s="58"/>
      <c r="H403" s="58"/>
      <c r="I403" s="135"/>
      <c r="J403" s="58"/>
      <c r="K403" s="58"/>
      <c r="L403" s="42"/>
    </row>
  </sheetData>
  <autoFilter ref="C95:K402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2:H82"/>
    <mergeCell ref="E86:H86"/>
    <mergeCell ref="E84:H84"/>
    <mergeCell ref="E88:H88"/>
    <mergeCell ref="J59:J60"/>
  </mergeCells>
  <hyperlinks>
    <hyperlink ref="F1:G1" location="C2" display="1) Krycí list soupisu"/>
    <hyperlink ref="G1:H1" location="C62" display="2) Rekapitulace"/>
    <hyperlink ref="J1" location="C9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79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94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228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230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232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95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233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ROUND(J97,2)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ROUND(SUM(BE97:BE178), 2)</f>
        <v>0</v>
      </c>
      <c r="G34" s="43"/>
      <c r="H34" s="43"/>
      <c r="I34" s="127">
        <v>0.21</v>
      </c>
      <c r="J34" s="126">
        <f>ROUND(ROUND((SUM(BE97:BE178)),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ROUND(SUM(BF97:BF178), 2)</f>
        <v>0</v>
      </c>
      <c r="G35" s="43"/>
      <c r="H35" s="43"/>
      <c r="I35" s="127">
        <v>0.15</v>
      </c>
      <c r="J35" s="126">
        <f>ROUND(ROUND((SUM(BF97:BF178)),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ROUND(SUM(BG97:BG178),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ROUND(SUM(BH97:BH178),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ROUND(SUM(BI97:BI178),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228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230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1011 - Hrubé česle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J97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J98</f>
        <v>0</v>
      </c>
      <c r="K65" s="149"/>
    </row>
    <row r="66" spans="2:12" s="9" customFormat="1" ht="19.899999999999999" customHeight="1">
      <c r="B66" s="150"/>
      <c r="C66" s="151"/>
      <c r="D66" s="152" t="s">
        <v>240</v>
      </c>
      <c r="E66" s="153"/>
      <c r="F66" s="153"/>
      <c r="G66" s="153"/>
      <c r="H66" s="153"/>
      <c r="I66" s="154"/>
      <c r="J66" s="155">
        <f>J99</f>
        <v>0</v>
      </c>
      <c r="K66" s="156"/>
    </row>
    <row r="67" spans="2:12" s="9" customFormat="1" ht="19.899999999999999" customHeight="1">
      <c r="B67" s="150"/>
      <c r="C67" s="151"/>
      <c r="D67" s="152" t="s">
        <v>241</v>
      </c>
      <c r="E67" s="153"/>
      <c r="F67" s="153"/>
      <c r="G67" s="153"/>
      <c r="H67" s="153"/>
      <c r="I67" s="154"/>
      <c r="J67" s="155">
        <f>J103</f>
        <v>0</v>
      </c>
      <c r="K67" s="156"/>
    </row>
    <row r="68" spans="2:12" s="9" customFormat="1" ht="19.899999999999999" customHeight="1">
      <c r="B68" s="150"/>
      <c r="C68" s="151"/>
      <c r="D68" s="152" t="s">
        <v>242</v>
      </c>
      <c r="E68" s="153"/>
      <c r="F68" s="153"/>
      <c r="G68" s="153"/>
      <c r="H68" s="153"/>
      <c r="I68" s="154"/>
      <c r="J68" s="155">
        <f>J142</f>
        <v>0</v>
      </c>
      <c r="K68" s="156"/>
    </row>
    <row r="69" spans="2:12" s="9" customFormat="1" ht="19.899999999999999" customHeight="1">
      <c r="B69" s="150"/>
      <c r="C69" s="151"/>
      <c r="D69" s="152" t="s">
        <v>243</v>
      </c>
      <c r="E69" s="153"/>
      <c r="F69" s="153"/>
      <c r="G69" s="153"/>
      <c r="H69" s="153"/>
      <c r="I69" s="154"/>
      <c r="J69" s="155">
        <f>J146</f>
        <v>0</v>
      </c>
      <c r="K69" s="156"/>
    </row>
    <row r="70" spans="2:12" s="9" customFormat="1" ht="19.899999999999999" customHeight="1">
      <c r="B70" s="150"/>
      <c r="C70" s="151"/>
      <c r="D70" s="152" t="s">
        <v>244</v>
      </c>
      <c r="E70" s="153"/>
      <c r="F70" s="153"/>
      <c r="G70" s="153"/>
      <c r="H70" s="153"/>
      <c r="I70" s="154"/>
      <c r="J70" s="155">
        <f>J155</f>
        <v>0</v>
      </c>
      <c r="K70" s="156"/>
    </row>
    <row r="71" spans="2:12" s="9" customFormat="1" ht="19.899999999999999" customHeight="1">
      <c r="B71" s="150"/>
      <c r="C71" s="151"/>
      <c r="D71" s="152" t="s">
        <v>245</v>
      </c>
      <c r="E71" s="153"/>
      <c r="F71" s="153"/>
      <c r="G71" s="153"/>
      <c r="H71" s="153"/>
      <c r="I71" s="154"/>
      <c r="J71" s="155">
        <f>J164</f>
        <v>0</v>
      </c>
      <c r="K71" s="156"/>
    </row>
    <row r="72" spans="2:12" s="8" customFormat="1" ht="24.95" customHeight="1">
      <c r="B72" s="143"/>
      <c r="C72" s="144"/>
      <c r="D72" s="145" t="s">
        <v>246</v>
      </c>
      <c r="E72" s="146"/>
      <c r="F72" s="146"/>
      <c r="G72" s="146"/>
      <c r="H72" s="146"/>
      <c r="I72" s="147"/>
      <c r="J72" s="148">
        <f>J166</f>
        <v>0</v>
      </c>
      <c r="K72" s="149"/>
    </row>
    <row r="73" spans="2:12" s="9" customFormat="1" ht="19.899999999999999" customHeight="1">
      <c r="B73" s="150"/>
      <c r="C73" s="151"/>
      <c r="D73" s="152" t="s">
        <v>247</v>
      </c>
      <c r="E73" s="153"/>
      <c r="F73" s="153"/>
      <c r="G73" s="153"/>
      <c r="H73" s="153"/>
      <c r="I73" s="154"/>
      <c r="J73" s="155">
        <f>J167</f>
        <v>0</v>
      </c>
      <c r="K73" s="156"/>
    </row>
    <row r="74" spans="2:12" s="1" customFormat="1" ht="21.75" customHeight="1">
      <c r="B74" s="42"/>
      <c r="C74" s="43"/>
      <c r="D74" s="43"/>
      <c r="E74" s="43"/>
      <c r="F74" s="43"/>
      <c r="G74" s="43"/>
      <c r="H74" s="43"/>
      <c r="I74" s="114"/>
      <c r="J74" s="43"/>
      <c r="K74" s="46"/>
    </row>
    <row r="75" spans="2:12" s="1" customFormat="1" ht="6.95" customHeight="1">
      <c r="B75" s="57"/>
      <c r="C75" s="58"/>
      <c r="D75" s="58"/>
      <c r="E75" s="58"/>
      <c r="F75" s="58"/>
      <c r="G75" s="58"/>
      <c r="H75" s="58"/>
      <c r="I75" s="135"/>
      <c r="J75" s="58"/>
      <c r="K75" s="59"/>
    </row>
    <row r="79" spans="2:12" s="1" customFormat="1" ht="6.95" customHeight="1">
      <c r="B79" s="60"/>
      <c r="C79" s="61"/>
      <c r="D79" s="61"/>
      <c r="E79" s="61"/>
      <c r="F79" s="61"/>
      <c r="G79" s="61"/>
      <c r="H79" s="61"/>
      <c r="I79" s="136"/>
      <c r="J79" s="61"/>
      <c r="K79" s="61"/>
      <c r="L79" s="42"/>
    </row>
    <row r="80" spans="2:12" s="1" customFormat="1" ht="36.950000000000003" customHeight="1">
      <c r="B80" s="42"/>
      <c r="C80" s="62" t="s">
        <v>248</v>
      </c>
      <c r="L80" s="42"/>
    </row>
    <row r="81" spans="2:20" s="1" customFormat="1" ht="6.95" customHeight="1">
      <c r="B81" s="42"/>
      <c r="L81" s="42"/>
    </row>
    <row r="82" spans="2:20" s="1" customFormat="1" ht="14.45" customHeight="1">
      <c r="B82" s="42"/>
      <c r="C82" s="64" t="s">
        <v>19</v>
      </c>
      <c r="L82" s="42"/>
    </row>
    <row r="83" spans="2:20" s="1" customFormat="1" ht="16.5" customHeight="1">
      <c r="B83" s="42"/>
      <c r="E83" s="374" t="str">
        <f>E7</f>
        <v>Tehov - Odkanalizování a čištění vod</v>
      </c>
      <c r="F83" s="375"/>
      <c r="G83" s="375"/>
      <c r="H83" s="375"/>
      <c r="L83" s="42"/>
    </row>
    <row r="84" spans="2:20" ht="15">
      <c r="B84" s="29"/>
      <c r="C84" s="64" t="s">
        <v>227</v>
      </c>
      <c r="L84" s="29"/>
    </row>
    <row r="85" spans="2:20" ht="16.5" customHeight="1">
      <c r="B85" s="29"/>
      <c r="E85" s="374" t="s">
        <v>228</v>
      </c>
      <c r="F85" s="337"/>
      <c r="G85" s="337"/>
      <c r="H85" s="337"/>
      <c r="L85" s="29"/>
    </row>
    <row r="86" spans="2:20" ht="15">
      <c r="B86" s="29"/>
      <c r="C86" s="64" t="s">
        <v>229</v>
      </c>
      <c r="L86" s="29"/>
    </row>
    <row r="87" spans="2:20" s="1" customFormat="1" ht="16.5" customHeight="1">
      <c r="B87" s="42"/>
      <c r="E87" s="376" t="s">
        <v>230</v>
      </c>
      <c r="F87" s="377"/>
      <c r="G87" s="377"/>
      <c r="H87" s="377"/>
      <c r="L87" s="42"/>
    </row>
    <row r="88" spans="2:20" s="1" customFormat="1" ht="14.45" customHeight="1">
      <c r="B88" s="42"/>
      <c r="C88" s="64" t="s">
        <v>231</v>
      </c>
      <c r="L88" s="42"/>
    </row>
    <row r="89" spans="2:20" s="1" customFormat="1" ht="17.25" customHeight="1">
      <c r="B89" s="42"/>
      <c r="E89" s="349" t="str">
        <f>E13</f>
        <v>1011 - Hrubé česle</v>
      </c>
      <c r="F89" s="377"/>
      <c r="G89" s="377"/>
      <c r="H89" s="377"/>
      <c r="L89" s="42"/>
    </row>
    <row r="90" spans="2:20" s="1" customFormat="1" ht="6.95" customHeight="1">
      <c r="B90" s="42"/>
      <c r="L90" s="42"/>
    </row>
    <row r="91" spans="2:20" s="1" customFormat="1" ht="18" customHeight="1">
      <c r="B91" s="42"/>
      <c r="C91" s="64" t="s">
        <v>25</v>
      </c>
      <c r="F91" s="157" t="str">
        <f>F16</f>
        <v>Tehov</v>
      </c>
      <c r="I91" s="158" t="s">
        <v>27</v>
      </c>
      <c r="J91" s="68" t="str">
        <f>IF(J16="","",J16)</f>
        <v>1.6.2017</v>
      </c>
      <c r="L91" s="42"/>
    </row>
    <row r="92" spans="2:20" s="1" customFormat="1" ht="6.95" customHeight="1">
      <c r="B92" s="42"/>
      <c r="L92" s="42"/>
    </row>
    <row r="93" spans="2:20" s="1" customFormat="1" ht="15">
      <c r="B93" s="42"/>
      <c r="C93" s="64" t="s">
        <v>31</v>
      </c>
      <c r="F93" s="157" t="str">
        <f>E19</f>
        <v>Obec Tehov</v>
      </c>
      <c r="I93" s="158" t="s">
        <v>38</v>
      </c>
      <c r="J93" s="157" t="str">
        <f>E25</f>
        <v>Ing. Pavel Douša</v>
      </c>
      <c r="L93" s="42"/>
    </row>
    <row r="94" spans="2:20" s="1" customFormat="1" ht="14.45" customHeight="1">
      <c r="B94" s="42"/>
      <c r="C94" s="64" t="s">
        <v>36</v>
      </c>
      <c r="F94" s="157" t="str">
        <f>IF(E22="","",E22)</f>
        <v/>
      </c>
      <c r="L94" s="42"/>
    </row>
    <row r="95" spans="2:20" s="1" customFormat="1" ht="10.35" customHeight="1">
      <c r="B95" s="42"/>
      <c r="L95" s="42"/>
    </row>
    <row r="96" spans="2:20" s="10" customFormat="1" ht="29.25" customHeight="1">
      <c r="B96" s="159"/>
      <c r="C96" s="160" t="s">
        <v>249</v>
      </c>
      <c r="D96" s="161" t="s">
        <v>62</v>
      </c>
      <c r="E96" s="161" t="s">
        <v>58</v>
      </c>
      <c r="F96" s="161" t="s">
        <v>250</v>
      </c>
      <c r="G96" s="161" t="s">
        <v>251</v>
      </c>
      <c r="H96" s="161" t="s">
        <v>252</v>
      </c>
      <c r="I96" s="162" t="s">
        <v>253</v>
      </c>
      <c r="J96" s="161" t="s">
        <v>236</v>
      </c>
      <c r="K96" s="163" t="s">
        <v>254</v>
      </c>
      <c r="L96" s="159"/>
      <c r="M96" s="74" t="s">
        <v>255</v>
      </c>
      <c r="N96" s="75" t="s">
        <v>47</v>
      </c>
      <c r="O96" s="75" t="s">
        <v>256</v>
      </c>
      <c r="P96" s="75" t="s">
        <v>257</v>
      </c>
      <c r="Q96" s="75" t="s">
        <v>258</v>
      </c>
      <c r="R96" s="75" t="s">
        <v>259</v>
      </c>
      <c r="S96" s="75" t="s">
        <v>260</v>
      </c>
      <c r="T96" s="76" t="s">
        <v>261</v>
      </c>
    </row>
    <row r="97" spans="2:65" s="1" customFormat="1" ht="29.25" customHeight="1">
      <c r="B97" s="42"/>
      <c r="C97" s="78" t="s">
        <v>237</v>
      </c>
      <c r="J97" s="164">
        <f>BK97</f>
        <v>0</v>
      </c>
      <c r="L97" s="42"/>
      <c r="M97" s="77"/>
      <c r="N97" s="69"/>
      <c r="O97" s="69"/>
      <c r="P97" s="165">
        <f>P98+P166</f>
        <v>0</v>
      </c>
      <c r="Q97" s="69"/>
      <c r="R97" s="165">
        <f>R98+R166</f>
        <v>11.310580649999999</v>
      </c>
      <c r="S97" s="69"/>
      <c r="T97" s="166">
        <f>T98+T166</f>
        <v>0</v>
      </c>
      <c r="AT97" s="25" t="s">
        <v>76</v>
      </c>
      <c r="AU97" s="25" t="s">
        <v>238</v>
      </c>
      <c r="BK97" s="167">
        <f>BK98+BK166</f>
        <v>0</v>
      </c>
    </row>
    <row r="98" spans="2:65" s="11" customFormat="1" ht="37.35" customHeight="1">
      <c r="B98" s="168"/>
      <c r="D98" s="169" t="s">
        <v>76</v>
      </c>
      <c r="E98" s="170" t="s">
        <v>262</v>
      </c>
      <c r="F98" s="170" t="s">
        <v>263</v>
      </c>
      <c r="I98" s="171"/>
      <c r="J98" s="172">
        <f>BK98</f>
        <v>0</v>
      </c>
      <c r="L98" s="168"/>
      <c r="M98" s="173"/>
      <c r="N98" s="174"/>
      <c r="O98" s="174"/>
      <c r="P98" s="175">
        <f>P99+P103+P142+P146+P155+P164</f>
        <v>0</v>
      </c>
      <c r="Q98" s="174"/>
      <c r="R98" s="175">
        <f>R99+R103+R142+R146+R155+R164</f>
        <v>11.283940649999998</v>
      </c>
      <c r="S98" s="174"/>
      <c r="T98" s="176">
        <f>T99+T103+T142+T146+T155+T164</f>
        <v>0</v>
      </c>
      <c r="AR98" s="169" t="s">
        <v>24</v>
      </c>
      <c r="AT98" s="177" t="s">
        <v>76</v>
      </c>
      <c r="AU98" s="177" t="s">
        <v>77</v>
      </c>
      <c r="AY98" s="169" t="s">
        <v>264</v>
      </c>
      <c r="BK98" s="178">
        <f>BK99+BK103+BK142+BK146+BK155+BK164</f>
        <v>0</v>
      </c>
    </row>
    <row r="99" spans="2:65" s="11" customFormat="1" ht="19.899999999999999" customHeight="1">
      <c r="B99" s="168"/>
      <c r="D99" s="169" t="s">
        <v>76</v>
      </c>
      <c r="E99" s="179" t="s">
        <v>85</v>
      </c>
      <c r="F99" s="179" t="s">
        <v>265</v>
      </c>
      <c r="I99" s="171"/>
      <c r="J99" s="180">
        <f>BK99</f>
        <v>0</v>
      </c>
      <c r="L99" s="168"/>
      <c r="M99" s="173"/>
      <c r="N99" s="174"/>
      <c r="O99" s="174"/>
      <c r="P99" s="175">
        <f>SUM(P100:P102)</f>
        <v>0</v>
      </c>
      <c r="Q99" s="174"/>
      <c r="R99" s="175">
        <f>SUM(R100:R102)</f>
        <v>1.9440000000000002</v>
      </c>
      <c r="S99" s="174"/>
      <c r="T99" s="176">
        <f>SUM(T100:T102)</f>
        <v>0</v>
      </c>
      <c r="AR99" s="169" t="s">
        <v>24</v>
      </c>
      <c r="AT99" s="177" t="s">
        <v>76</v>
      </c>
      <c r="AU99" s="177" t="s">
        <v>24</v>
      </c>
      <c r="AY99" s="169" t="s">
        <v>264</v>
      </c>
      <c r="BK99" s="178">
        <f>SUM(BK100:BK102)</f>
        <v>0</v>
      </c>
    </row>
    <row r="100" spans="2:65" s="1" customFormat="1" ht="16.5" customHeight="1">
      <c r="B100" s="181"/>
      <c r="C100" s="182" t="s">
        <v>24</v>
      </c>
      <c r="D100" s="182" t="s">
        <v>266</v>
      </c>
      <c r="E100" s="183" t="s">
        <v>267</v>
      </c>
      <c r="F100" s="184" t="s">
        <v>268</v>
      </c>
      <c r="G100" s="185" t="s">
        <v>269</v>
      </c>
      <c r="H100" s="186">
        <v>0.9</v>
      </c>
      <c r="I100" s="187"/>
      <c r="J100" s="188">
        <f>ROUND(I100*H100,2)</f>
        <v>0</v>
      </c>
      <c r="K100" s="184" t="s">
        <v>5</v>
      </c>
      <c r="L100" s="42"/>
      <c r="M100" s="189" t="s">
        <v>5</v>
      </c>
      <c r="N100" s="190" t="s">
        <v>48</v>
      </c>
      <c r="O100" s="43"/>
      <c r="P100" s="191">
        <f>O100*H100</f>
        <v>0</v>
      </c>
      <c r="Q100" s="191">
        <v>2.16</v>
      </c>
      <c r="R100" s="191">
        <f>Q100*H100</f>
        <v>1.9440000000000002</v>
      </c>
      <c r="S100" s="191">
        <v>0</v>
      </c>
      <c r="T100" s="192">
        <f>S100*H100</f>
        <v>0</v>
      </c>
      <c r="AR100" s="25" t="s">
        <v>270</v>
      </c>
      <c r="AT100" s="25" t="s">
        <v>266</v>
      </c>
      <c r="AU100" s="25" t="s">
        <v>85</v>
      </c>
      <c r="AY100" s="25" t="s">
        <v>264</v>
      </c>
      <c r="BE100" s="193">
        <f>IF(N100="základní",J100,0)</f>
        <v>0</v>
      </c>
      <c r="BF100" s="193">
        <f>IF(N100="snížená",J100,0)</f>
        <v>0</v>
      </c>
      <c r="BG100" s="193">
        <f>IF(N100="zákl. přenesená",J100,0)</f>
        <v>0</v>
      </c>
      <c r="BH100" s="193">
        <f>IF(N100="sníž. přenesená",J100,0)</f>
        <v>0</v>
      </c>
      <c r="BI100" s="193">
        <f>IF(N100="nulová",J100,0)</f>
        <v>0</v>
      </c>
      <c r="BJ100" s="25" t="s">
        <v>24</v>
      </c>
      <c r="BK100" s="193">
        <f>ROUND(I100*H100,2)</f>
        <v>0</v>
      </c>
      <c r="BL100" s="25" t="s">
        <v>270</v>
      </c>
      <c r="BM100" s="25" t="s">
        <v>271</v>
      </c>
    </row>
    <row r="101" spans="2:65" s="12" customFormat="1">
      <c r="B101" s="194"/>
      <c r="D101" s="195" t="s">
        <v>272</v>
      </c>
      <c r="E101" s="196" t="s">
        <v>5</v>
      </c>
      <c r="F101" s="197" t="s">
        <v>273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3" customFormat="1">
      <c r="B102" s="202"/>
      <c r="D102" s="195" t="s">
        <v>272</v>
      </c>
      <c r="E102" s="203" t="s">
        <v>5</v>
      </c>
      <c r="F102" s="204" t="s">
        <v>274</v>
      </c>
      <c r="H102" s="205">
        <v>0.9</v>
      </c>
      <c r="I102" s="206"/>
      <c r="L102" s="202"/>
      <c r="M102" s="207"/>
      <c r="N102" s="208"/>
      <c r="O102" s="208"/>
      <c r="P102" s="208"/>
      <c r="Q102" s="208"/>
      <c r="R102" s="208"/>
      <c r="S102" s="208"/>
      <c r="T102" s="209"/>
      <c r="AT102" s="203" t="s">
        <v>272</v>
      </c>
      <c r="AU102" s="203" t="s">
        <v>85</v>
      </c>
      <c r="AV102" s="13" t="s">
        <v>85</v>
      </c>
      <c r="AW102" s="13" t="s">
        <v>41</v>
      </c>
      <c r="AX102" s="13" t="s">
        <v>24</v>
      </c>
      <c r="AY102" s="203" t="s">
        <v>264</v>
      </c>
    </row>
    <row r="103" spans="2:65" s="11" customFormat="1" ht="29.85" customHeight="1">
      <c r="B103" s="168"/>
      <c r="D103" s="169" t="s">
        <v>76</v>
      </c>
      <c r="E103" s="179" t="s">
        <v>93</v>
      </c>
      <c r="F103" s="179" t="s">
        <v>275</v>
      </c>
      <c r="I103" s="171"/>
      <c r="J103" s="180">
        <f>BK103</f>
        <v>0</v>
      </c>
      <c r="L103" s="168"/>
      <c r="M103" s="173"/>
      <c r="N103" s="174"/>
      <c r="O103" s="174"/>
      <c r="P103" s="175">
        <f>SUM(P104:P141)</f>
        <v>0</v>
      </c>
      <c r="Q103" s="174"/>
      <c r="R103" s="175">
        <f>SUM(R104:R141)</f>
        <v>8.4104018499999977</v>
      </c>
      <c r="S103" s="174"/>
      <c r="T103" s="176">
        <f>SUM(T104:T141)</f>
        <v>0</v>
      </c>
      <c r="AR103" s="169" t="s">
        <v>24</v>
      </c>
      <c r="AT103" s="177" t="s">
        <v>76</v>
      </c>
      <c r="AU103" s="177" t="s">
        <v>24</v>
      </c>
      <c r="AY103" s="169" t="s">
        <v>264</v>
      </c>
      <c r="BK103" s="178">
        <f>SUM(BK104:BK141)</f>
        <v>0</v>
      </c>
    </row>
    <row r="104" spans="2:65" s="1" customFormat="1" ht="38.25" customHeight="1">
      <c r="B104" s="181"/>
      <c r="C104" s="182" t="s">
        <v>85</v>
      </c>
      <c r="D104" s="182" t="s">
        <v>266</v>
      </c>
      <c r="E104" s="183" t="s">
        <v>276</v>
      </c>
      <c r="F104" s="184" t="s">
        <v>277</v>
      </c>
      <c r="G104" s="185" t="s">
        <v>269</v>
      </c>
      <c r="H104" s="186">
        <v>0.45900000000000002</v>
      </c>
      <c r="I104" s="187"/>
      <c r="J104" s="188">
        <f>ROUND(I104*H104,2)</f>
        <v>0</v>
      </c>
      <c r="K104" s="184" t="s">
        <v>278</v>
      </c>
      <c r="L104" s="42"/>
      <c r="M104" s="189" t="s">
        <v>5</v>
      </c>
      <c r="N104" s="190" t="s">
        <v>48</v>
      </c>
      <c r="O104" s="43"/>
      <c r="P104" s="191">
        <f>O104*H104</f>
        <v>0</v>
      </c>
      <c r="Q104" s="191">
        <v>2.32884</v>
      </c>
      <c r="R104" s="191">
        <f>Q104*H104</f>
        <v>1.06893756</v>
      </c>
      <c r="S104" s="191">
        <v>0</v>
      </c>
      <c r="T104" s="192">
        <f>S104*H104</f>
        <v>0</v>
      </c>
      <c r="AR104" s="25" t="s">
        <v>270</v>
      </c>
      <c r="AT104" s="25" t="s">
        <v>266</v>
      </c>
      <c r="AU104" s="25" t="s">
        <v>85</v>
      </c>
      <c r="AY104" s="25" t="s">
        <v>264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5" t="s">
        <v>24</v>
      </c>
      <c r="BK104" s="193">
        <f>ROUND(I104*H104,2)</f>
        <v>0</v>
      </c>
      <c r="BL104" s="25" t="s">
        <v>270</v>
      </c>
      <c r="BM104" s="25" t="s">
        <v>279</v>
      </c>
    </row>
    <row r="105" spans="2:65" s="12" customFormat="1">
      <c r="B105" s="194"/>
      <c r="D105" s="195" t="s">
        <v>272</v>
      </c>
      <c r="E105" s="196" t="s">
        <v>5</v>
      </c>
      <c r="F105" s="197" t="s">
        <v>280</v>
      </c>
      <c r="H105" s="196" t="s">
        <v>5</v>
      </c>
      <c r="I105" s="198"/>
      <c r="L105" s="194"/>
      <c r="M105" s="199"/>
      <c r="N105" s="200"/>
      <c r="O105" s="200"/>
      <c r="P105" s="200"/>
      <c r="Q105" s="200"/>
      <c r="R105" s="200"/>
      <c r="S105" s="200"/>
      <c r="T105" s="201"/>
      <c r="AT105" s="196" t="s">
        <v>272</v>
      </c>
      <c r="AU105" s="196" t="s">
        <v>85</v>
      </c>
      <c r="AV105" s="12" t="s">
        <v>24</v>
      </c>
      <c r="AW105" s="12" t="s">
        <v>41</v>
      </c>
      <c r="AX105" s="12" t="s">
        <v>77</v>
      </c>
      <c r="AY105" s="196" t="s">
        <v>264</v>
      </c>
    </row>
    <row r="106" spans="2:65" s="13" customFormat="1">
      <c r="B106" s="202"/>
      <c r="D106" s="195" t="s">
        <v>272</v>
      </c>
      <c r="E106" s="203" t="s">
        <v>5</v>
      </c>
      <c r="F106" s="204" t="s">
        <v>281</v>
      </c>
      <c r="H106" s="205">
        <v>0.45900000000000002</v>
      </c>
      <c r="I106" s="206"/>
      <c r="L106" s="202"/>
      <c r="M106" s="207"/>
      <c r="N106" s="208"/>
      <c r="O106" s="208"/>
      <c r="P106" s="208"/>
      <c r="Q106" s="208"/>
      <c r="R106" s="208"/>
      <c r="S106" s="208"/>
      <c r="T106" s="209"/>
      <c r="AT106" s="203" t="s">
        <v>272</v>
      </c>
      <c r="AU106" s="203" t="s">
        <v>85</v>
      </c>
      <c r="AV106" s="13" t="s">
        <v>85</v>
      </c>
      <c r="AW106" s="13" t="s">
        <v>41</v>
      </c>
      <c r="AX106" s="13" t="s">
        <v>24</v>
      </c>
      <c r="AY106" s="203" t="s">
        <v>264</v>
      </c>
    </row>
    <row r="107" spans="2:65" s="1" customFormat="1" ht="38.25" customHeight="1">
      <c r="B107" s="181"/>
      <c r="C107" s="182" t="s">
        <v>93</v>
      </c>
      <c r="D107" s="182" t="s">
        <v>266</v>
      </c>
      <c r="E107" s="183" t="s">
        <v>282</v>
      </c>
      <c r="F107" s="184" t="s">
        <v>283</v>
      </c>
      <c r="G107" s="185" t="s">
        <v>269</v>
      </c>
      <c r="H107" s="186">
        <v>2.7759999999999998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2.5143</v>
      </c>
      <c r="R107" s="191">
        <f>Q107*H107</f>
        <v>6.9796967999999993</v>
      </c>
      <c r="S107" s="191">
        <v>0</v>
      </c>
      <c r="T107" s="192">
        <f>S107*H107</f>
        <v>0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284</v>
      </c>
    </row>
    <row r="108" spans="2:65" s="12" customFormat="1">
      <c r="B108" s="194"/>
      <c r="D108" s="195" t="s">
        <v>272</v>
      </c>
      <c r="E108" s="196" t="s">
        <v>5</v>
      </c>
      <c r="F108" s="197" t="s">
        <v>285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286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3" customFormat="1">
      <c r="B110" s="202"/>
      <c r="D110" s="195" t="s">
        <v>272</v>
      </c>
      <c r="E110" s="203" t="s">
        <v>5</v>
      </c>
      <c r="F110" s="204" t="s">
        <v>287</v>
      </c>
      <c r="H110" s="205">
        <v>0.93799999999999994</v>
      </c>
      <c r="I110" s="206"/>
      <c r="L110" s="202"/>
      <c r="M110" s="207"/>
      <c r="N110" s="208"/>
      <c r="O110" s="208"/>
      <c r="P110" s="208"/>
      <c r="Q110" s="208"/>
      <c r="R110" s="208"/>
      <c r="S110" s="208"/>
      <c r="T110" s="209"/>
      <c r="AT110" s="203" t="s">
        <v>272</v>
      </c>
      <c r="AU110" s="203" t="s">
        <v>85</v>
      </c>
      <c r="AV110" s="13" t="s">
        <v>85</v>
      </c>
      <c r="AW110" s="13" t="s">
        <v>41</v>
      </c>
      <c r="AX110" s="13" t="s">
        <v>77</v>
      </c>
      <c r="AY110" s="203" t="s">
        <v>264</v>
      </c>
    </row>
    <row r="111" spans="2:65" s="12" customFormat="1">
      <c r="B111" s="194"/>
      <c r="D111" s="195" t="s">
        <v>272</v>
      </c>
      <c r="E111" s="196" t="s">
        <v>5</v>
      </c>
      <c r="F111" s="197" t="s">
        <v>288</v>
      </c>
      <c r="H111" s="196" t="s">
        <v>5</v>
      </c>
      <c r="I111" s="198"/>
      <c r="L111" s="194"/>
      <c r="M111" s="199"/>
      <c r="N111" s="200"/>
      <c r="O111" s="200"/>
      <c r="P111" s="200"/>
      <c r="Q111" s="200"/>
      <c r="R111" s="200"/>
      <c r="S111" s="200"/>
      <c r="T111" s="201"/>
      <c r="AT111" s="196" t="s">
        <v>272</v>
      </c>
      <c r="AU111" s="196" t="s">
        <v>85</v>
      </c>
      <c r="AV111" s="12" t="s">
        <v>24</v>
      </c>
      <c r="AW111" s="12" t="s">
        <v>41</v>
      </c>
      <c r="AX111" s="12" t="s">
        <v>77</v>
      </c>
      <c r="AY111" s="196" t="s">
        <v>264</v>
      </c>
    </row>
    <row r="112" spans="2:65" s="13" customFormat="1">
      <c r="B112" s="202"/>
      <c r="D112" s="195" t="s">
        <v>272</v>
      </c>
      <c r="E112" s="203" t="s">
        <v>5</v>
      </c>
      <c r="F112" s="204" t="s">
        <v>289</v>
      </c>
      <c r="H112" s="205">
        <v>1.8380000000000001</v>
      </c>
      <c r="I112" s="206"/>
      <c r="L112" s="202"/>
      <c r="M112" s="207"/>
      <c r="N112" s="208"/>
      <c r="O112" s="208"/>
      <c r="P112" s="208"/>
      <c r="Q112" s="208"/>
      <c r="R112" s="208"/>
      <c r="S112" s="208"/>
      <c r="T112" s="209"/>
      <c r="AT112" s="203" t="s">
        <v>272</v>
      </c>
      <c r="AU112" s="203" t="s">
        <v>85</v>
      </c>
      <c r="AV112" s="13" t="s">
        <v>85</v>
      </c>
      <c r="AW112" s="13" t="s">
        <v>41</v>
      </c>
      <c r="AX112" s="13" t="s">
        <v>77</v>
      </c>
      <c r="AY112" s="203" t="s">
        <v>264</v>
      </c>
    </row>
    <row r="113" spans="2:65" s="14" customFormat="1">
      <c r="B113" s="210"/>
      <c r="D113" s="195" t="s">
        <v>272</v>
      </c>
      <c r="E113" s="211" t="s">
        <v>5</v>
      </c>
      <c r="F113" s="212" t="s">
        <v>290</v>
      </c>
      <c r="H113" s="213">
        <v>2.7759999999999998</v>
      </c>
      <c r="I113" s="214"/>
      <c r="L113" s="210"/>
      <c r="M113" s="215"/>
      <c r="N113" s="216"/>
      <c r="O113" s="216"/>
      <c r="P113" s="216"/>
      <c r="Q113" s="216"/>
      <c r="R113" s="216"/>
      <c r="S113" s="216"/>
      <c r="T113" s="217"/>
      <c r="AT113" s="211" t="s">
        <v>272</v>
      </c>
      <c r="AU113" s="211" t="s">
        <v>85</v>
      </c>
      <c r="AV113" s="14" t="s">
        <v>270</v>
      </c>
      <c r="AW113" s="14" t="s">
        <v>41</v>
      </c>
      <c r="AX113" s="14" t="s">
        <v>24</v>
      </c>
      <c r="AY113" s="211" t="s">
        <v>264</v>
      </c>
    </row>
    <row r="114" spans="2:65" s="1" customFormat="1" ht="38.25" customHeight="1">
      <c r="B114" s="181"/>
      <c r="C114" s="182" t="s">
        <v>270</v>
      </c>
      <c r="D114" s="182" t="s">
        <v>266</v>
      </c>
      <c r="E114" s="183" t="s">
        <v>291</v>
      </c>
      <c r="F114" s="184" t="s">
        <v>292</v>
      </c>
      <c r="G114" s="185" t="s">
        <v>293</v>
      </c>
      <c r="H114" s="186">
        <v>18.100000000000001</v>
      </c>
      <c r="I114" s="187"/>
      <c r="J114" s="188">
        <f>ROUND(I114*H114,2)</f>
        <v>0</v>
      </c>
      <c r="K114" s="184" t="s">
        <v>278</v>
      </c>
      <c r="L114" s="42"/>
      <c r="M114" s="189" t="s">
        <v>5</v>
      </c>
      <c r="N114" s="190" t="s">
        <v>48</v>
      </c>
      <c r="O114" s="43"/>
      <c r="P114" s="191">
        <f>O114*H114</f>
        <v>0</v>
      </c>
      <c r="Q114" s="191">
        <v>2.65E-3</v>
      </c>
      <c r="R114" s="191">
        <f>Q114*H114</f>
        <v>4.7965000000000001E-2</v>
      </c>
      <c r="S114" s="191">
        <v>0</v>
      </c>
      <c r="T114" s="192">
        <f>S114*H114</f>
        <v>0</v>
      </c>
      <c r="AR114" s="25" t="s">
        <v>270</v>
      </c>
      <c r="AT114" s="25" t="s">
        <v>266</v>
      </c>
      <c r="AU114" s="25" t="s">
        <v>85</v>
      </c>
      <c r="AY114" s="25" t="s">
        <v>264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5" t="s">
        <v>24</v>
      </c>
      <c r="BK114" s="193">
        <f>ROUND(I114*H114,2)</f>
        <v>0</v>
      </c>
      <c r="BL114" s="25" t="s">
        <v>270</v>
      </c>
      <c r="BM114" s="25" t="s">
        <v>294</v>
      </c>
    </row>
    <row r="115" spans="2:65" s="12" customFormat="1">
      <c r="B115" s="194"/>
      <c r="D115" s="195" t="s">
        <v>272</v>
      </c>
      <c r="E115" s="196" t="s">
        <v>5</v>
      </c>
      <c r="F115" s="197" t="s">
        <v>295</v>
      </c>
      <c r="H115" s="196" t="s">
        <v>5</v>
      </c>
      <c r="I115" s="198"/>
      <c r="L115" s="194"/>
      <c r="M115" s="199"/>
      <c r="N115" s="200"/>
      <c r="O115" s="200"/>
      <c r="P115" s="200"/>
      <c r="Q115" s="200"/>
      <c r="R115" s="200"/>
      <c r="S115" s="200"/>
      <c r="T115" s="201"/>
      <c r="AT115" s="196" t="s">
        <v>272</v>
      </c>
      <c r="AU115" s="196" t="s">
        <v>85</v>
      </c>
      <c r="AV115" s="12" t="s">
        <v>24</v>
      </c>
      <c r="AW115" s="12" t="s">
        <v>41</v>
      </c>
      <c r="AX115" s="12" t="s">
        <v>77</v>
      </c>
      <c r="AY115" s="196" t="s">
        <v>264</v>
      </c>
    </row>
    <row r="116" spans="2:65" s="12" customFormat="1">
      <c r="B116" s="194"/>
      <c r="D116" s="195" t="s">
        <v>272</v>
      </c>
      <c r="E116" s="196" t="s">
        <v>5</v>
      </c>
      <c r="F116" s="197" t="s">
        <v>296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3" customFormat="1">
      <c r="B117" s="202"/>
      <c r="D117" s="195" t="s">
        <v>272</v>
      </c>
      <c r="E117" s="203" t="s">
        <v>5</v>
      </c>
      <c r="F117" s="204" t="s">
        <v>297</v>
      </c>
      <c r="H117" s="205">
        <v>11.2</v>
      </c>
      <c r="I117" s="206"/>
      <c r="L117" s="202"/>
      <c r="M117" s="207"/>
      <c r="N117" s="208"/>
      <c r="O117" s="208"/>
      <c r="P117" s="208"/>
      <c r="Q117" s="208"/>
      <c r="R117" s="208"/>
      <c r="S117" s="208"/>
      <c r="T117" s="209"/>
      <c r="AT117" s="203" t="s">
        <v>272</v>
      </c>
      <c r="AU117" s="203" t="s">
        <v>85</v>
      </c>
      <c r="AV117" s="13" t="s">
        <v>85</v>
      </c>
      <c r="AW117" s="13" t="s">
        <v>41</v>
      </c>
      <c r="AX117" s="13" t="s">
        <v>77</v>
      </c>
      <c r="AY117" s="203" t="s">
        <v>264</v>
      </c>
    </row>
    <row r="118" spans="2:65" s="12" customFormat="1">
      <c r="B118" s="194"/>
      <c r="D118" s="195" t="s">
        <v>272</v>
      </c>
      <c r="E118" s="196" t="s">
        <v>5</v>
      </c>
      <c r="F118" s="197" t="s">
        <v>298</v>
      </c>
      <c r="H118" s="196" t="s">
        <v>5</v>
      </c>
      <c r="I118" s="198"/>
      <c r="L118" s="194"/>
      <c r="M118" s="199"/>
      <c r="N118" s="200"/>
      <c r="O118" s="200"/>
      <c r="P118" s="200"/>
      <c r="Q118" s="200"/>
      <c r="R118" s="200"/>
      <c r="S118" s="200"/>
      <c r="T118" s="201"/>
      <c r="AT118" s="196" t="s">
        <v>272</v>
      </c>
      <c r="AU118" s="196" t="s">
        <v>85</v>
      </c>
      <c r="AV118" s="12" t="s">
        <v>24</v>
      </c>
      <c r="AW118" s="12" t="s">
        <v>41</v>
      </c>
      <c r="AX118" s="12" t="s">
        <v>77</v>
      </c>
      <c r="AY118" s="196" t="s">
        <v>264</v>
      </c>
    </row>
    <row r="119" spans="2:65" s="13" customFormat="1">
      <c r="B119" s="202"/>
      <c r="D119" s="195" t="s">
        <v>272</v>
      </c>
      <c r="E119" s="203" t="s">
        <v>5</v>
      </c>
      <c r="F119" s="204" t="s">
        <v>299</v>
      </c>
      <c r="H119" s="205">
        <v>6.9</v>
      </c>
      <c r="I119" s="206"/>
      <c r="L119" s="202"/>
      <c r="M119" s="207"/>
      <c r="N119" s="208"/>
      <c r="O119" s="208"/>
      <c r="P119" s="208"/>
      <c r="Q119" s="208"/>
      <c r="R119" s="208"/>
      <c r="S119" s="208"/>
      <c r="T119" s="209"/>
      <c r="AT119" s="203" t="s">
        <v>272</v>
      </c>
      <c r="AU119" s="203" t="s">
        <v>85</v>
      </c>
      <c r="AV119" s="13" t="s">
        <v>85</v>
      </c>
      <c r="AW119" s="13" t="s">
        <v>41</v>
      </c>
      <c r="AX119" s="13" t="s">
        <v>77</v>
      </c>
      <c r="AY119" s="203" t="s">
        <v>264</v>
      </c>
    </row>
    <row r="120" spans="2:65" s="14" customFormat="1">
      <c r="B120" s="210"/>
      <c r="D120" s="195" t="s">
        <v>272</v>
      </c>
      <c r="E120" s="211" t="s">
        <v>5</v>
      </c>
      <c r="F120" s="212" t="s">
        <v>290</v>
      </c>
      <c r="H120" s="213">
        <v>18.100000000000001</v>
      </c>
      <c r="I120" s="214"/>
      <c r="L120" s="210"/>
      <c r="M120" s="215"/>
      <c r="N120" s="216"/>
      <c r="O120" s="216"/>
      <c r="P120" s="216"/>
      <c r="Q120" s="216"/>
      <c r="R120" s="216"/>
      <c r="S120" s="216"/>
      <c r="T120" s="217"/>
      <c r="AT120" s="211" t="s">
        <v>272</v>
      </c>
      <c r="AU120" s="211" t="s">
        <v>85</v>
      </c>
      <c r="AV120" s="14" t="s">
        <v>270</v>
      </c>
      <c r="AW120" s="14" t="s">
        <v>41</v>
      </c>
      <c r="AX120" s="14" t="s">
        <v>24</v>
      </c>
      <c r="AY120" s="211" t="s">
        <v>264</v>
      </c>
    </row>
    <row r="121" spans="2:65" s="1" customFormat="1" ht="38.25" customHeight="1">
      <c r="B121" s="181"/>
      <c r="C121" s="182" t="s">
        <v>300</v>
      </c>
      <c r="D121" s="182" t="s">
        <v>266</v>
      </c>
      <c r="E121" s="183" t="s">
        <v>301</v>
      </c>
      <c r="F121" s="184" t="s">
        <v>302</v>
      </c>
      <c r="G121" s="185" t="s">
        <v>293</v>
      </c>
      <c r="H121" s="186">
        <v>18.100000000000001</v>
      </c>
      <c r="I121" s="187"/>
      <c r="J121" s="188">
        <f>ROUND(I121*H121,2)</f>
        <v>0</v>
      </c>
      <c r="K121" s="184" t="s">
        <v>278</v>
      </c>
      <c r="L121" s="42"/>
      <c r="M121" s="189" t="s">
        <v>5</v>
      </c>
      <c r="N121" s="190" t="s">
        <v>48</v>
      </c>
      <c r="O121" s="43"/>
      <c r="P121" s="191">
        <f>O121*H121</f>
        <v>0</v>
      </c>
      <c r="Q121" s="191">
        <v>0</v>
      </c>
      <c r="R121" s="191">
        <f>Q121*H121</f>
        <v>0</v>
      </c>
      <c r="S121" s="191">
        <v>0</v>
      </c>
      <c r="T121" s="192">
        <f>S121*H121</f>
        <v>0</v>
      </c>
      <c r="AR121" s="25" t="s">
        <v>270</v>
      </c>
      <c r="AT121" s="25" t="s">
        <v>266</v>
      </c>
      <c r="AU121" s="25" t="s">
        <v>85</v>
      </c>
      <c r="AY121" s="25" t="s">
        <v>264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5" t="s">
        <v>24</v>
      </c>
      <c r="BK121" s="193">
        <f>ROUND(I121*H121,2)</f>
        <v>0</v>
      </c>
      <c r="BL121" s="25" t="s">
        <v>270</v>
      </c>
      <c r="BM121" s="25" t="s">
        <v>303</v>
      </c>
    </row>
    <row r="122" spans="2:65" s="12" customFormat="1">
      <c r="B122" s="194"/>
      <c r="D122" s="195" t="s">
        <v>272</v>
      </c>
      <c r="E122" s="196" t="s">
        <v>5</v>
      </c>
      <c r="F122" s="197" t="s">
        <v>304</v>
      </c>
      <c r="H122" s="196" t="s">
        <v>5</v>
      </c>
      <c r="I122" s="198"/>
      <c r="L122" s="194"/>
      <c r="M122" s="199"/>
      <c r="N122" s="200"/>
      <c r="O122" s="200"/>
      <c r="P122" s="200"/>
      <c r="Q122" s="200"/>
      <c r="R122" s="200"/>
      <c r="S122" s="200"/>
      <c r="T122" s="201"/>
      <c r="AT122" s="196" t="s">
        <v>272</v>
      </c>
      <c r="AU122" s="196" t="s">
        <v>85</v>
      </c>
      <c r="AV122" s="12" t="s">
        <v>24</v>
      </c>
      <c r="AW122" s="12" t="s">
        <v>41</v>
      </c>
      <c r="AX122" s="12" t="s">
        <v>77</v>
      </c>
      <c r="AY122" s="196" t="s">
        <v>264</v>
      </c>
    </row>
    <row r="123" spans="2:65" s="12" customFormat="1">
      <c r="B123" s="194"/>
      <c r="D123" s="195" t="s">
        <v>272</v>
      </c>
      <c r="E123" s="196" t="s">
        <v>5</v>
      </c>
      <c r="F123" s="197" t="s">
        <v>296</v>
      </c>
      <c r="H123" s="196" t="s">
        <v>5</v>
      </c>
      <c r="I123" s="198"/>
      <c r="L123" s="194"/>
      <c r="M123" s="199"/>
      <c r="N123" s="200"/>
      <c r="O123" s="200"/>
      <c r="P123" s="200"/>
      <c r="Q123" s="200"/>
      <c r="R123" s="200"/>
      <c r="S123" s="200"/>
      <c r="T123" s="201"/>
      <c r="AT123" s="196" t="s">
        <v>272</v>
      </c>
      <c r="AU123" s="196" t="s">
        <v>85</v>
      </c>
      <c r="AV123" s="12" t="s">
        <v>24</v>
      </c>
      <c r="AW123" s="12" t="s">
        <v>41</v>
      </c>
      <c r="AX123" s="12" t="s">
        <v>77</v>
      </c>
      <c r="AY123" s="196" t="s">
        <v>264</v>
      </c>
    </row>
    <row r="124" spans="2:65" s="13" customFormat="1">
      <c r="B124" s="202"/>
      <c r="D124" s="195" t="s">
        <v>272</v>
      </c>
      <c r="E124" s="203" t="s">
        <v>5</v>
      </c>
      <c r="F124" s="204" t="s">
        <v>297</v>
      </c>
      <c r="H124" s="205">
        <v>11.2</v>
      </c>
      <c r="I124" s="206"/>
      <c r="L124" s="202"/>
      <c r="M124" s="207"/>
      <c r="N124" s="208"/>
      <c r="O124" s="208"/>
      <c r="P124" s="208"/>
      <c r="Q124" s="208"/>
      <c r="R124" s="208"/>
      <c r="S124" s="208"/>
      <c r="T124" s="209"/>
      <c r="AT124" s="203" t="s">
        <v>272</v>
      </c>
      <c r="AU124" s="203" t="s">
        <v>85</v>
      </c>
      <c r="AV124" s="13" t="s">
        <v>85</v>
      </c>
      <c r="AW124" s="13" t="s">
        <v>41</v>
      </c>
      <c r="AX124" s="13" t="s">
        <v>77</v>
      </c>
      <c r="AY124" s="203" t="s">
        <v>264</v>
      </c>
    </row>
    <row r="125" spans="2:65" s="12" customFormat="1">
      <c r="B125" s="194"/>
      <c r="D125" s="195" t="s">
        <v>272</v>
      </c>
      <c r="E125" s="196" t="s">
        <v>5</v>
      </c>
      <c r="F125" s="197" t="s">
        <v>298</v>
      </c>
      <c r="H125" s="196" t="s">
        <v>5</v>
      </c>
      <c r="I125" s="198"/>
      <c r="L125" s="194"/>
      <c r="M125" s="199"/>
      <c r="N125" s="200"/>
      <c r="O125" s="200"/>
      <c r="P125" s="200"/>
      <c r="Q125" s="200"/>
      <c r="R125" s="200"/>
      <c r="S125" s="200"/>
      <c r="T125" s="201"/>
      <c r="AT125" s="196" t="s">
        <v>272</v>
      </c>
      <c r="AU125" s="196" t="s">
        <v>85</v>
      </c>
      <c r="AV125" s="12" t="s">
        <v>24</v>
      </c>
      <c r="AW125" s="12" t="s">
        <v>41</v>
      </c>
      <c r="AX125" s="12" t="s">
        <v>77</v>
      </c>
      <c r="AY125" s="196" t="s">
        <v>264</v>
      </c>
    </row>
    <row r="126" spans="2:65" s="13" customFormat="1">
      <c r="B126" s="202"/>
      <c r="D126" s="195" t="s">
        <v>272</v>
      </c>
      <c r="E126" s="203" t="s">
        <v>5</v>
      </c>
      <c r="F126" s="204" t="s">
        <v>299</v>
      </c>
      <c r="H126" s="205">
        <v>6.9</v>
      </c>
      <c r="I126" s="206"/>
      <c r="L126" s="202"/>
      <c r="M126" s="207"/>
      <c r="N126" s="208"/>
      <c r="O126" s="208"/>
      <c r="P126" s="208"/>
      <c r="Q126" s="208"/>
      <c r="R126" s="208"/>
      <c r="S126" s="208"/>
      <c r="T126" s="209"/>
      <c r="AT126" s="203" t="s">
        <v>272</v>
      </c>
      <c r="AU126" s="203" t="s">
        <v>85</v>
      </c>
      <c r="AV126" s="13" t="s">
        <v>85</v>
      </c>
      <c r="AW126" s="13" t="s">
        <v>41</v>
      </c>
      <c r="AX126" s="13" t="s">
        <v>77</v>
      </c>
      <c r="AY126" s="203" t="s">
        <v>264</v>
      </c>
    </row>
    <row r="127" spans="2:65" s="14" customFormat="1">
      <c r="B127" s="210"/>
      <c r="D127" s="195" t="s">
        <v>272</v>
      </c>
      <c r="E127" s="211" t="s">
        <v>5</v>
      </c>
      <c r="F127" s="212" t="s">
        <v>290</v>
      </c>
      <c r="H127" s="213">
        <v>18.100000000000001</v>
      </c>
      <c r="I127" s="214"/>
      <c r="L127" s="210"/>
      <c r="M127" s="215"/>
      <c r="N127" s="216"/>
      <c r="O127" s="216"/>
      <c r="P127" s="216"/>
      <c r="Q127" s="216"/>
      <c r="R127" s="216"/>
      <c r="S127" s="216"/>
      <c r="T127" s="217"/>
      <c r="AT127" s="211" t="s">
        <v>272</v>
      </c>
      <c r="AU127" s="211" t="s">
        <v>85</v>
      </c>
      <c r="AV127" s="14" t="s">
        <v>270</v>
      </c>
      <c r="AW127" s="14" t="s">
        <v>41</v>
      </c>
      <c r="AX127" s="14" t="s">
        <v>24</v>
      </c>
      <c r="AY127" s="211" t="s">
        <v>264</v>
      </c>
    </row>
    <row r="128" spans="2:65" s="1" customFormat="1" ht="16.5" customHeight="1">
      <c r="B128" s="181"/>
      <c r="C128" s="182" t="s">
        <v>305</v>
      </c>
      <c r="D128" s="182" t="s">
        <v>266</v>
      </c>
      <c r="E128" s="183" t="s">
        <v>306</v>
      </c>
      <c r="F128" s="184" t="s">
        <v>307</v>
      </c>
      <c r="G128" s="185" t="s">
        <v>308</v>
      </c>
      <c r="H128" s="186">
        <v>14</v>
      </c>
      <c r="I128" s="187"/>
      <c r="J128" s="188">
        <f>ROUND(I128*H128,2)</f>
        <v>0</v>
      </c>
      <c r="K128" s="184" t="s">
        <v>309</v>
      </c>
      <c r="L128" s="42"/>
      <c r="M128" s="189" t="s">
        <v>5</v>
      </c>
      <c r="N128" s="190" t="s">
        <v>48</v>
      </c>
      <c r="O128" s="43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AR128" s="25" t="s">
        <v>270</v>
      </c>
      <c r="AT128" s="25" t="s">
        <v>266</v>
      </c>
      <c r="AU128" s="25" t="s">
        <v>85</v>
      </c>
      <c r="AY128" s="25" t="s">
        <v>264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5" t="s">
        <v>24</v>
      </c>
      <c r="BK128" s="193">
        <f>ROUND(I128*H128,2)</f>
        <v>0</v>
      </c>
      <c r="BL128" s="25" t="s">
        <v>270</v>
      </c>
      <c r="BM128" s="25" t="s">
        <v>310</v>
      </c>
    </row>
    <row r="129" spans="2:65" s="12" customFormat="1">
      <c r="B129" s="194"/>
      <c r="D129" s="195" t="s">
        <v>272</v>
      </c>
      <c r="E129" s="196" t="s">
        <v>5</v>
      </c>
      <c r="F129" s="197" t="s">
        <v>311</v>
      </c>
      <c r="H129" s="196" t="s">
        <v>5</v>
      </c>
      <c r="I129" s="198"/>
      <c r="L129" s="194"/>
      <c r="M129" s="199"/>
      <c r="N129" s="200"/>
      <c r="O129" s="200"/>
      <c r="P129" s="200"/>
      <c r="Q129" s="200"/>
      <c r="R129" s="200"/>
      <c r="S129" s="200"/>
      <c r="T129" s="201"/>
      <c r="AT129" s="196" t="s">
        <v>272</v>
      </c>
      <c r="AU129" s="196" t="s">
        <v>85</v>
      </c>
      <c r="AV129" s="12" t="s">
        <v>24</v>
      </c>
      <c r="AW129" s="12" t="s">
        <v>41</v>
      </c>
      <c r="AX129" s="12" t="s">
        <v>77</v>
      </c>
      <c r="AY129" s="196" t="s">
        <v>264</v>
      </c>
    </row>
    <row r="130" spans="2:65" s="13" customFormat="1">
      <c r="B130" s="202"/>
      <c r="D130" s="195" t="s">
        <v>272</v>
      </c>
      <c r="E130" s="203" t="s">
        <v>5</v>
      </c>
      <c r="F130" s="204" t="s">
        <v>312</v>
      </c>
      <c r="H130" s="205">
        <v>6</v>
      </c>
      <c r="I130" s="206"/>
      <c r="L130" s="202"/>
      <c r="M130" s="207"/>
      <c r="N130" s="208"/>
      <c r="O130" s="208"/>
      <c r="P130" s="208"/>
      <c r="Q130" s="208"/>
      <c r="R130" s="208"/>
      <c r="S130" s="208"/>
      <c r="T130" s="209"/>
      <c r="AT130" s="203" t="s">
        <v>272</v>
      </c>
      <c r="AU130" s="203" t="s">
        <v>85</v>
      </c>
      <c r="AV130" s="13" t="s">
        <v>85</v>
      </c>
      <c r="AW130" s="13" t="s">
        <v>41</v>
      </c>
      <c r="AX130" s="13" t="s">
        <v>77</v>
      </c>
      <c r="AY130" s="203" t="s">
        <v>264</v>
      </c>
    </row>
    <row r="131" spans="2:65" s="13" customFormat="1">
      <c r="B131" s="202"/>
      <c r="D131" s="195" t="s">
        <v>272</v>
      </c>
      <c r="E131" s="203" t="s">
        <v>5</v>
      </c>
      <c r="F131" s="204" t="s">
        <v>313</v>
      </c>
      <c r="H131" s="205">
        <v>8</v>
      </c>
      <c r="I131" s="206"/>
      <c r="L131" s="202"/>
      <c r="M131" s="207"/>
      <c r="N131" s="208"/>
      <c r="O131" s="208"/>
      <c r="P131" s="208"/>
      <c r="Q131" s="208"/>
      <c r="R131" s="208"/>
      <c r="S131" s="208"/>
      <c r="T131" s="209"/>
      <c r="AT131" s="203" t="s">
        <v>272</v>
      </c>
      <c r="AU131" s="203" t="s">
        <v>85</v>
      </c>
      <c r="AV131" s="13" t="s">
        <v>85</v>
      </c>
      <c r="AW131" s="13" t="s">
        <v>41</v>
      </c>
      <c r="AX131" s="13" t="s">
        <v>77</v>
      </c>
      <c r="AY131" s="203" t="s">
        <v>264</v>
      </c>
    </row>
    <row r="132" spans="2:65" s="14" customFormat="1">
      <c r="B132" s="210"/>
      <c r="D132" s="195" t="s">
        <v>272</v>
      </c>
      <c r="E132" s="211" t="s">
        <v>5</v>
      </c>
      <c r="F132" s="212" t="s">
        <v>290</v>
      </c>
      <c r="H132" s="213">
        <v>14</v>
      </c>
      <c r="I132" s="214"/>
      <c r="L132" s="210"/>
      <c r="M132" s="215"/>
      <c r="N132" s="216"/>
      <c r="O132" s="216"/>
      <c r="P132" s="216"/>
      <c r="Q132" s="216"/>
      <c r="R132" s="216"/>
      <c r="S132" s="216"/>
      <c r="T132" s="217"/>
      <c r="AT132" s="211" t="s">
        <v>272</v>
      </c>
      <c r="AU132" s="211" t="s">
        <v>85</v>
      </c>
      <c r="AV132" s="14" t="s">
        <v>270</v>
      </c>
      <c r="AW132" s="14" t="s">
        <v>41</v>
      </c>
      <c r="AX132" s="14" t="s">
        <v>24</v>
      </c>
      <c r="AY132" s="211" t="s">
        <v>264</v>
      </c>
    </row>
    <row r="133" spans="2:65" s="1" customFormat="1" ht="25.5" customHeight="1">
      <c r="B133" s="181"/>
      <c r="C133" s="182" t="s">
        <v>314</v>
      </c>
      <c r="D133" s="182" t="s">
        <v>266</v>
      </c>
      <c r="E133" s="183" t="s">
        <v>315</v>
      </c>
      <c r="F133" s="184" t="s">
        <v>316</v>
      </c>
      <c r="G133" s="185" t="s">
        <v>317</v>
      </c>
      <c r="H133" s="186">
        <v>0.26100000000000001</v>
      </c>
      <c r="I133" s="187"/>
      <c r="J133" s="188">
        <f>ROUND(I133*H133,2)</f>
        <v>0</v>
      </c>
      <c r="K133" s="184" t="s">
        <v>278</v>
      </c>
      <c r="L133" s="42"/>
      <c r="M133" s="189" t="s">
        <v>5</v>
      </c>
      <c r="N133" s="190" t="s">
        <v>48</v>
      </c>
      <c r="O133" s="43"/>
      <c r="P133" s="191">
        <f>O133*H133</f>
        <v>0</v>
      </c>
      <c r="Q133" s="191">
        <v>1.10951</v>
      </c>
      <c r="R133" s="191">
        <f>Q133*H133</f>
        <v>0.28958211</v>
      </c>
      <c r="S133" s="191">
        <v>0</v>
      </c>
      <c r="T133" s="192">
        <f>S133*H133</f>
        <v>0</v>
      </c>
      <c r="AR133" s="25" t="s">
        <v>270</v>
      </c>
      <c r="AT133" s="25" t="s">
        <v>266</v>
      </c>
      <c r="AU133" s="25" t="s">
        <v>85</v>
      </c>
      <c r="AY133" s="25" t="s">
        <v>264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5" t="s">
        <v>24</v>
      </c>
      <c r="BK133" s="193">
        <f>ROUND(I133*H133,2)</f>
        <v>0</v>
      </c>
      <c r="BL133" s="25" t="s">
        <v>270</v>
      </c>
      <c r="BM133" s="25" t="s">
        <v>318</v>
      </c>
    </row>
    <row r="134" spans="2:65" s="12" customFormat="1">
      <c r="B134" s="194"/>
      <c r="D134" s="195" t="s">
        <v>272</v>
      </c>
      <c r="E134" s="196" t="s">
        <v>5</v>
      </c>
      <c r="F134" s="197" t="s">
        <v>319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2" customFormat="1">
      <c r="B135" s="194"/>
      <c r="D135" s="195" t="s">
        <v>272</v>
      </c>
      <c r="E135" s="196" t="s">
        <v>5</v>
      </c>
      <c r="F135" s="197" t="s">
        <v>320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3" customFormat="1">
      <c r="B136" s="202"/>
      <c r="D136" s="195" t="s">
        <v>272</v>
      </c>
      <c r="E136" s="203" t="s">
        <v>5</v>
      </c>
      <c r="F136" s="204" t="s">
        <v>321</v>
      </c>
      <c r="H136" s="205">
        <v>0.26100000000000001</v>
      </c>
      <c r="I136" s="206"/>
      <c r="L136" s="202"/>
      <c r="M136" s="207"/>
      <c r="N136" s="208"/>
      <c r="O136" s="208"/>
      <c r="P136" s="208"/>
      <c r="Q136" s="208"/>
      <c r="R136" s="208"/>
      <c r="S136" s="208"/>
      <c r="T136" s="209"/>
      <c r="AT136" s="203" t="s">
        <v>272</v>
      </c>
      <c r="AU136" s="203" t="s">
        <v>85</v>
      </c>
      <c r="AV136" s="13" t="s">
        <v>85</v>
      </c>
      <c r="AW136" s="13" t="s">
        <v>41</v>
      </c>
      <c r="AX136" s="13" t="s">
        <v>24</v>
      </c>
      <c r="AY136" s="203" t="s">
        <v>264</v>
      </c>
    </row>
    <row r="137" spans="2:65" s="1" customFormat="1" ht="25.5" customHeight="1">
      <c r="B137" s="181"/>
      <c r="C137" s="182" t="s">
        <v>322</v>
      </c>
      <c r="D137" s="182" t="s">
        <v>266</v>
      </c>
      <c r="E137" s="183" t="s">
        <v>323</v>
      </c>
      <c r="F137" s="184" t="s">
        <v>324</v>
      </c>
      <c r="G137" s="185" t="s">
        <v>317</v>
      </c>
      <c r="H137" s="186">
        <v>2.3E-2</v>
      </c>
      <c r="I137" s="187"/>
      <c r="J137" s="188">
        <f>ROUND(I137*H137,2)</f>
        <v>0</v>
      </c>
      <c r="K137" s="184" t="s">
        <v>278</v>
      </c>
      <c r="L137" s="42"/>
      <c r="M137" s="189" t="s">
        <v>5</v>
      </c>
      <c r="N137" s="190" t="s">
        <v>48</v>
      </c>
      <c r="O137" s="43"/>
      <c r="P137" s="191">
        <f>O137*H137</f>
        <v>0</v>
      </c>
      <c r="Q137" s="191">
        <v>1.0530600000000001</v>
      </c>
      <c r="R137" s="191">
        <f>Q137*H137</f>
        <v>2.4220380000000003E-2</v>
      </c>
      <c r="S137" s="191">
        <v>0</v>
      </c>
      <c r="T137" s="192">
        <f>S137*H137</f>
        <v>0</v>
      </c>
      <c r="AR137" s="25" t="s">
        <v>270</v>
      </c>
      <c r="AT137" s="25" t="s">
        <v>266</v>
      </c>
      <c r="AU137" s="25" t="s">
        <v>85</v>
      </c>
      <c r="AY137" s="25" t="s">
        <v>264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5" t="s">
        <v>24</v>
      </c>
      <c r="BK137" s="193">
        <f>ROUND(I137*H137,2)</f>
        <v>0</v>
      </c>
      <c r="BL137" s="25" t="s">
        <v>270</v>
      </c>
      <c r="BM137" s="25" t="s">
        <v>325</v>
      </c>
    </row>
    <row r="138" spans="2:65" s="12" customFormat="1">
      <c r="B138" s="194"/>
      <c r="D138" s="195" t="s">
        <v>272</v>
      </c>
      <c r="E138" s="196" t="s">
        <v>5</v>
      </c>
      <c r="F138" s="197" t="s">
        <v>326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2" customFormat="1">
      <c r="B139" s="194"/>
      <c r="D139" s="195" t="s">
        <v>272</v>
      </c>
      <c r="E139" s="196" t="s">
        <v>5</v>
      </c>
      <c r="F139" s="197" t="s">
        <v>327</v>
      </c>
      <c r="H139" s="196" t="s">
        <v>5</v>
      </c>
      <c r="I139" s="198"/>
      <c r="L139" s="194"/>
      <c r="M139" s="199"/>
      <c r="N139" s="200"/>
      <c r="O139" s="200"/>
      <c r="P139" s="200"/>
      <c r="Q139" s="200"/>
      <c r="R139" s="200"/>
      <c r="S139" s="200"/>
      <c r="T139" s="201"/>
      <c r="AT139" s="196" t="s">
        <v>272</v>
      </c>
      <c r="AU139" s="196" t="s">
        <v>85</v>
      </c>
      <c r="AV139" s="12" t="s">
        <v>24</v>
      </c>
      <c r="AW139" s="12" t="s">
        <v>41</v>
      </c>
      <c r="AX139" s="12" t="s">
        <v>77</v>
      </c>
      <c r="AY139" s="196" t="s">
        <v>264</v>
      </c>
    </row>
    <row r="140" spans="2:65" s="12" customFormat="1">
      <c r="B140" s="194"/>
      <c r="D140" s="195" t="s">
        <v>272</v>
      </c>
      <c r="E140" s="196" t="s">
        <v>5</v>
      </c>
      <c r="F140" s="197" t="s">
        <v>328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3" customFormat="1">
      <c r="B141" s="202"/>
      <c r="D141" s="195" t="s">
        <v>272</v>
      </c>
      <c r="E141" s="203" t="s">
        <v>5</v>
      </c>
      <c r="F141" s="204" t="s">
        <v>329</v>
      </c>
      <c r="H141" s="205">
        <v>2.3E-2</v>
      </c>
      <c r="I141" s="206"/>
      <c r="L141" s="202"/>
      <c r="M141" s="207"/>
      <c r="N141" s="208"/>
      <c r="O141" s="208"/>
      <c r="P141" s="208"/>
      <c r="Q141" s="208"/>
      <c r="R141" s="208"/>
      <c r="S141" s="208"/>
      <c r="T141" s="209"/>
      <c r="AT141" s="203" t="s">
        <v>272</v>
      </c>
      <c r="AU141" s="203" t="s">
        <v>85</v>
      </c>
      <c r="AV141" s="13" t="s">
        <v>85</v>
      </c>
      <c r="AW141" s="13" t="s">
        <v>41</v>
      </c>
      <c r="AX141" s="13" t="s">
        <v>24</v>
      </c>
      <c r="AY141" s="203" t="s">
        <v>264</v>
      </c>
    </row>
    <row r="142" spans="2:65" s="11" customFormat="1" ht="29.85" customHeight="1">
      <c r="B142" s="168"/>
      <c r="D142" s="169" t="s">
        <v>76</v>
      </c>
      <c r="E142" s="179" t="s">
        <v>270</v>
      </c>
      <c r="F142" s="179" t="s">
        <v>330</v>
      </c>
      <c r="I142" s="171"/>
      <c r="J142" s="180">
        <f>BK142</f>
        <v>0</v>
      </c>
      <c r="L142" s="168"/>
      <c r="M142" s="173"/>
      <c r="N142" s="174"/>
      <c r="O142" s="174"/>
      <c r="P142" s="175">
        <f>SUM(P143:P145)</f>
        <v>0</v>
      </c>
      <c r="Q142" s="174"/>
      <c r="R142" s="175">
        <f>SUM(R143:R145)</f>
        <v>0.84373720000000008</v>
      </c>
      <c r="S142" s="174"/>
      <c r="T142" s="176">
        <f>SUM(T143:T145)</f>
        <v>0</v>
      </c>
      <c r="AR142" s="169" t="s">
        <v>24</v>
      </c>
      <c r="AT142" s="177" t="s">
        <v>76</v>
      </c>
      <c r="AU142" s="177" t="s">
        <v>24</v>
      </c>
      <c r="AY142" s="169" t="s">
        <v>264</v>
      </c>
      <c r="BK142" s="178">
        <f>SUM(BK143:BK145)</f>
        <v>0</v>
      </c>
    </row>
    <row r="143" spans="2:65" s="1" customFormat="1" ht="16.5" customHeight="1">
      <c r="B143" s="181"/>
      <c r="C143" s="182" t="s">
        <v>331</v>
      </c>
      <c r="D143" s="182" t="s">
        <v>266</v>
      </c>
      <c r="E143" s="183" t="s">
        <v>332</v>
      </c>
      <c r="F143" s="184" t="s">
        <v>333</v>
      </c>
      <c r="G143" s="185" t="s">
        <v>269</v>
      </c>
      <c r="H143" s="186">
        <v>0.34</v>
      </c>
      <c r="I143" s="187"/>
      <c r="J143" s="188">
        <f>ROUND(I143*H143,2)</f>
        <v>0</v>
      </c>
      <c r="K143" s="184" t="s">
        <v>334</v>
      </c>
      <c r="L143" s="42"/>
      <c r="M143" s="189" t="s">
        <v>5</v>
      </c>
      <c r="N143" s="190" t="s">
        <v>48</v>
      </c>
      <c r="O143" s="43"/>
      <c r="P143" s="191">
        <f>O143*H143</f>
        <v>0</v>
      </c>
      <c r="Q143" s="191">
        <v>2.4815800000000001</v>
      </c>
      <c r="R143" s="191">
        <f>Q143*H143</f>
        <v>0.84373720000000008</v>
      </c>
      <c r="S143" s="191">
        <v>0</v>
      </c>
      <c r="T143" s="192">
        <f>S143*H143</f>
        <v>0</v>
      </c>
      <c r="AR143" s="25" t="s">
        <v>270</v>
      </c>
      <c r="AT143" s="25" t="s">
        <v>266</v>
      </c>
      <c r="AU143" s="25" t="s">
        <v>85</v>
      </c>
      <c r="AY143" s="25" t="s">
        <v>264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5" t="s">
        <v>24</v>
      </c>
      <c r="BK143" s="193">
        <f>ROUND(I143*H143,2)</f>
        <v>0</v>
      </c>
      <c r="BL143" s="25" t="s">
        <v>270</v>
      </c>
      <c r="BM143" s="25" t="s">
        <v>335</v>
      </c>
    </row>
    <row r="144" spans="2:65" s="12" customFormat="1">
      <c r="B144" s="194"/>
      <c r="D144" s="195" t="s">
        <v>272</v>
      </c>
      <c r="E144" s="196" t="s">
        <v>5</v>
      </c>
      <c r="F144" s="197" t="s">
        <v>336</v>
      </c>
      <c r="H144" s="196" t="s">
        <v>5</v>
      </c>
      <c r="I144" s="198"/>
      <c r="L144" s="194"/>
      <c r="M144" s="199"/>
      <c r="N144" s="200"/>
      <c r="O144" s="200"/>
      <c r="P144" s="200"/>
      <c r="Q144" s="200"/>
      <c r="R144" s="200"/>
      <c r="S144" s="200"/>
      <c r="T144" s="201"/>
      <c r="AT144" s="196" t="s">
        <v>272</v>
      </c>
      <c r="AU144" s="196" t="s">
        <v>85</v>
      </c>
      <c r="AV144" s="12" t="s">
        <v>24</v>
      </c>
      <c r="AW144" s="12" t="s">
        <v>41</v>
      </c>
      <c r="AX144" s="12" t="s">
        <v>77</v>
      </c>
      <c r="AY144" s="196" t="s">
        <v>264</v>
      </c>
    </row>
    <row r="145" spans="2:65" s="13" customFormat="1">
      <c r="B145" s="202"/>
      <c r="D145" s="195" t="s">
        <v>272</v>
      </c>
      <c r="E145" s="203" t="s">
        <v>5</v>
      </c>
      <c r="F145" s="204" t="s">
        <v>337</v>
      </c>
      <c r="H145" s="205">
        <v>0.34</v>
      </c>
      <c r="I145" s="206"/>
      <c r="L145" s="202"/>
      <c r="M145" s="207"/>
      <c r="N145" s="208"/>
      <c r="O145" s="208"/>
      <c r="P145" s="208"/>
      <c r="Q145" s="208"/>
      <c r="R145" s="208"/>
      <c r="S145" s="208"/>
      <c r="T145" s="209"/>
      <c r="AT145" s="203" t="s">
        <v>272</v>
      </c>
      <c r="AU145" s="203" t="s">
        <v>85</v>
      </c>
      <c r="AV145" s="13" t="s">
        <v>85</v>
      </c>
      <c r="AW145" s="13" t="s">
        <v>41</v>
      </c>
      <c r="AX145" s="13" t="s">
        <v>24</v>
      </c>
      <c r="AY145" s="203" t="s">
        <v>264</v>
      </c>
    </row>
    <row r="146" spans="2:65" s="11" customFormat="1" ht="29.85" customHeight="1">
      <c r="B146" s="168"/>
      <c r="D146" s="169" t="s">
        <v>76</v>
      </c>
      <c r="E146" s="179" t="s">
        <v>322</v>
      </c>
      <c r="F146" s="179" t="s">
        <v>338</v>
      </c>
      <c r="I146" s="171"/>
      <c r="J146" s="180">
        <f>BK146</f>
        <v>0</v>
      </c>
      <c r="L146" s="168"/>
      <c r="M146" s="173"/>
      <c r="N146" s="174"/>
      <c r="O146" s="174"/>
      <c r="P146" s="175">
        <f>SUM(P147:P154)</f>
        <v>0</v>
      </c>
      <c r="Q146" s="174"/>
      <c r="R146" s="175">
        <f>SUM(R147:R154)</f>
        <v>3.1999999999999997E-3</v>
      </c>
      <c r="S146" s="174"/>
      <c r="T146" s="176">
        <f>SUM(T147:T154)</f>
        <v>0</v>
      </c>
      <c r="AR146" s="169" t="s">
        <v>24</v>
      </c>
      <c r="AT146" s="177" t="s">
        <v>76</v>
      </c>
      <c r="AU146" s="177" t="s">
        <v>24</v>
      </c>
      <c r="AY146" s="169" t="s">
        <v>264</v>
      </c>
      <c r="BK146" s="178">
        <f>SUM(BK147:BK154)</f>
        <v>0</v>
      </c>
    </row>
    <row r="147" spans="2:65" s="1" customFormat="1" ht="25.5" customHeight="1">
      <c r="B147" s="181"/>
      <c r="C147" s="182" t="s">
        <v>29</v>
      </c>
      <c r="D147" s="182" t="s">
        <v>266</v>
      </c>
      <c r="E147" s="183" t="s">
        <v>339</v>
      </c>
      <c r="F147" s="184" t="s">
        <v>340</v>
      </c>
      <c r="G147" s="185" t="s">
        <v>341</v>
      </c>
      <c r="H147" s="186">
        <v>1</v>
      </c>
      <c r="I147" s="187"/>
      <c r="J147" s="188">
        <f>ROUND(I147*H147,2)</f>
        <v>0</v>
      </c>
      <c r="K147" s="184" t="s">
        <v>278</v>
      </c>
      <c r="L147" s="42"/>
      <c r="M147" s="189" t="s">
        <v>5</v>
      </c>
      <c r="N147" s="190" t="s">
        <v>48</v>
      </c>
      <c r="O147" s="43"/>
      <c r="P147" s="191">
        <f>O147*H147</f>
        <v>0</v>
      </c>
      <c r="Q147" s="191">
        <v>1E-4</v>
      </c>
      <c r="R147" s="191">
        <f>Q147*H147</f>
        <v>1E-4</v>
      </c>
      <c r="S147" s="191">
        <v>0</v>
      </c>
      <c r="T147" s="192">
        <f>S147*H147</f>
        <v>0</v>
      </c>
      <c r="AR147" s="25" t="s">
        <v>270</v>
      </c>
      <c r="AT147" s="25" t="s">
        <v>266</v>
      </c>
      <c r="AU147" s="25" t="s">
        <v>85</v>
      </c>
      <c r="AY147" s="25" t="s">
        <v>264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5" t="s">
        <v>24</v>
      </c>
      <c r="BK147" s="193">
        <f>ROUND(I147*H147,2)</f>
        <v>0</v>
      </c>
      <c r="BL147" s="25" t="s">
        <v>270</v>
      </c>
      <c r="BM147" s="25" t="s">
        <v>342</v>
      </c>
    </row>
    <row r="148" spans="2:65" s="12" customFormat="1">
      <c r="B148" s="194"/>
      <c r="D148" s="195" t="s">
        <v>272</v>
      </c>
      <c r="E148" s="196" t="s">
        <v>5</v>
      </c>
      <c r="F148" s="197" t="s">
        <v>343</v>
      </c>
      <c r="H148" s="196" t="s">
        <v>5</v>
      </c>
      <c r="I148" s="198"/>
      <c r="L148" s="194"/>
      <c r="M148" s="199"/>
      <c r="N148" s="200"/>
      <c r="O148" s="200"/>
      <c r="P148" s="200"/>
      <c r="Q148" s="200"/>
      <c r="R148" s="200"/>
      <c r="S148" s="200"/>
      <c r="T148" s="201"/>
      <c r="AT148" s="196" t="s">
        <v>272</v>
      </c>
      <c r="AU148" s="196" t="s">
        <v>85</v>
      </c>
      <c r="AV148" s="12" t="s">
        <v>24</v>
      </c>
      <c r="AW148" s="12" t="s">
        <v>41</v>
      </c>
      <c r="AX148" s="12" t="s">
        <v>77</v>
      </c>
      <c r="AY148" s="196" t="s">
        <v>264</v>
      </c>
    </row>
    <row r="149" spans="2:65" s="13" customFormat="1">
      <c r="B149" s="202"/>
      <c r="D149" s="195" t="s">
        <v>272</v>
      </c>
      <c r="E149" s="203" t="s">
        <v>5</v>
      </c>
      <c r="F149" s="204" t="s">
        <v>24</v>
      </c>
      <c r="H149" s="205">
        <v>1</v>
      </c>
      <c r="I149" s="206"/>
      <c r="L149" s="202"/>
      <c r="M149" s="207"/>
      <c r="N149" s="208"/>
      <c r="O149" s="208"/>
      <c r="P149" s="208"/>
      <c r="Q149" s="208"/>
      <c r="R149" s="208"/>
      <c r="S149" s="208"/>
      <c r="T149" s="209"/>
      <c r="AT149" s="203" t="s">
        <v>272</v>
      </c>
      <c r="AU149" s="203" t="s">
        <v>85</v>
      </c>
      <c r="AV149" s="13" t="s">
        <v>85</v>
      </c>
      <c r="AW149" s="13" t="s">
        <v>41</v>
      </c>
      <c r="AX149" s="13" t="s">
        <v>24</v>
      </c>
      <c r="AY149" s="203" t="s">
        <v>264</v>
      </c>
    </row>
    <row r="150" spans="2:65" s="1" customFormat="1" ht="16.5" customHeight="1">
      <c r="B150" s="181"/>
      <c r="C150" s="218" t="s">
        <v>344</v>
      </c>
      <c r="D150" s="218" t="s">
        <v>345</v>
      </c>
      <c r="E150" s="219" t="s">
        <v>346</v>
      </c>
      <c r="F150" s="220" t="s">
        <v>347</v>
      </c>
      <c r="G150" s="221" t="s">
        <v>341</v>
      </c>
      <c r="H150" s="222">
        <v>1</v>
      </c>
      <c r="I150" s="223"/>
      <c r="J150" s="224">
        <f>ROUND(I150*H150,2)</f>
        <v>0</v>
      </c>
      <c r="K150" s="220" t="s">
        <v>278</v>
      </c>
      <c r="L150" s="225"/>
      <c r="M150" s="226" t="s">
        <v>5</v>
      </c>
      <c r="N150" s="227" t="s">
        <v>48</v>
      </c>
      <c r="O150" s="43"/>
      <c r="P150" s="191">
        <f>O150*H150</f>
        <v>0</v>
      </c>
      <c r="Q150" s="191">
        <v>5.9999999999999995E-4</v>
      </c>
      <c r="R150" s="191">
        <f>Q150*H150</f>
        <v>5.9999999999999995E-4</v>
      </c>
      <c r="S150" s="191">
        <v>0</v>
      </c>
      <c r="T150" s="192">
        <f>S150*H150</f>
        <v>0</v>
      </c>
      <c r="AR150" s="25" t="s">
        <v>322</v>
      </c>
      <c r="AT150" s="25" t="s">
        <v>345</v>
      </c>
      <c r="AU150" s="25" t="s">
        <v>85</v>
      </c>
      <c r="AY150" s="25" t="s">
        <v>264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5" t="s">
        <v>24</v>
      </c>
      <c r="BK150" s="193">
        <f>ROUND(I150*H150,2)</f>
        <v>0</v>
      </c>
      <c r="BL150" s="25" t="s">
        <v>270</v>
      </c>
      <c r="BM150" s="25" t="s">
        <v>348</v>
      </c>
    </row>
    <row r="151" spans="2:65" s="1" customFormat="1" ht="25.5" customHeight="1">
      <c r="B151" s="181"/>
      <c r="C151" s="182" t="s">
        <v>349</v>
      </c>
      <c r="D151" s="182" t="s">
        <v>266</v>
      </c>
      <c r="E151" s="183" t="s">
        <v>350</v>
      </c>
      <c r="F151" s="184" t="s">
        <v>351</v>
      </c>
      <c r="G151" s="185" t="s">
        <v>341</v>
      </c>
      <c r="H151" s="186">
        <v>1</v>
      </c>
      <c r="I151" s="187"/>
      <c r="J151" s="188">
        <f>ROUND(I151*H151,2)</f>
        <v>0</v>
      </c>
      <c r="K151" s="184" t="s">
        <v>278</v>
      </c>
      <c r="L151" s="42"/>
      <c r="M151" s="189" t="s">
        <v>5</v>
      </c>
      <c r="N151" s="190" t="s">
        <v>48</v>
      </c>
      <c r="O151" s="43"/>
      <c r="P151" s="191">
        <f>O151*H151</f>
        <v>0</v>
      </c>
      <c r="Q151" s="191">
        <v>1E-4</v>
      </c>
      <c r="R151" s="191">
        <f>Q151*H151</f>
        <v>1E-4</v>
      </c>
      <c r="S151" s="191">
        <v>0</v>
      </c>
      <c r="T151" s="192">
        <f>S151*H151</f>
        <v>0</v>
      </c>
      <c r="AR151" s="25" t="s">
        <v>270</v>
      </c>
      <c r="AT151" s="25" t="s">
        <v>266</v>
      </c>
      <c r="AU151" s="25" t="s">
        <v>85</v>
      </c>
      <c r="AY151" s="25" t="s">
        <v>264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5" t="s">
        <v>24</v>
      </c>
      <c r="BK151" s="193">
        <f>ROUND(I151*H151,2)</f>
        <v>0</v>
      </c>
      <c r="BL151" s="25" t="s">
        <v>270</v>
      </c>
      <c r="BM151" s="25" t="s">
        <v>352</v>
      </c>
    </row>
    <row r="152" spans="2:65" s="12" customFormat="1">
      <c r="B152" s="194"/>
      <c r="D152" s="195" t="s">
        <v>272</v>
      </c>
      <c r="E152" s="196" t="s">
        <v>5</v>
      </c>
      <c r="F152" s="197" t="s">
        <v>353</v>
      </c>
      <c r="H152" s="196" t="s">
        <v>5</v>
      </c>
      <c r="I152" s="198"/>
      <c r="L152" s="194"/>
      <c r="M152" s="199"/>
      <c r="N152" s="200"/>
      <c r="O152" s="200"/>
      <c r="P152" s="200"/>
      <c r="Q152" s="200"/>
      <c r="R152" s="200"/>
      <c r="S152" s="200"/>
      <c r="T152" s="201"/>
      <c r="AT152" s="196" t="s">
        <v>272</v>
      </c>
      <c r="AU152" s="196" t="s">
        <v>85</v>
      </c>
      <c r="AV152" s="12" t="s">
        <v>24</v>
      </c>
      <c r="AW152" s="12" t="s">
        <v>41</v>
      </c>
      <c r="AX152" s="12" t="s">
        <v>77</v>
      </c>
      <c r="AY152" s="196" t="s">
        <v>264</v>
      </c>
    </row>
    <row r="153" spans="2:65" s="13" customFormat="1">
      <c r="B153" s="202"/>
      <c r="D153" s="195" t="s">
        <v>272</v>
      </c>
      <c r="E153" s="203" t="s">
        <v>5</v>
      </c>
      <c r="F153" s="204" t="s">
        <v>24</v>
      </c>
      <c r="H153" s="205">
        <v>1</v>
      </c>
      <c r="I153" s="206"/>
      <c r="L153" s="202"/>
      <c r="M153" s="207"/>
      <c r="N153" s="208"/>
      <c r="O153" s="208"/>
      <c r="P153" s="208"/>
      <c r="Q153" s="208"/>
      <c r="R153" s="208"/>
      <c r="S153" s="208"/>
      <c r="T153" s="209"/>
      <c r="AT153" s="203" t="s">
        <v>272</v>
      </c>
      <c r="AU153" s="203" t="s">
        <v>85</v>
      </c>
      <c r="AV153" s="13" t="s">
        <v>85</v>
      </c>
      <c r="AW153" s="13" t="s">
        <v>41</v>
      </c>
      <c r="AX153" s="13" t="s">
        <v>24</v>
      </c>
      <c r="AY153" s="203" t="s">
        <v>264</v>
      </c>
    </row>
    <row r="154" spans="2:65" s="1" customFormat="1" ht="16.5" customHeight="1">
      <c r="B154" s="181"/>
      <c r="C154" s="218" t="s">
        <v>354</v>
      </c>
      <c r="D154" s="218" t="s">
        <v>345</v>
      </c>
      <c r="E154" s="219" t="s">
        <v>355</v>
      </c>
      <c r="F154" s="220" t="s">
        <v>356</v>
      </c>
      <c r="G154" s="221" t="s">
        <v>341</v>
      </c>
      <c r="H154" s="222">
        <v>1</v>
      </c>
      <c r="I154" s="223"/>
      <c r="J154" s="224">
        <f>ROUND(I154*H154,2)</f>
        <v>0</v>
      </c>
      <c r="K154" s="220" t="s">
        <v>278</v>
      </c>
      <c r="L154" s="225"/>
      <c r="M154" s="226" t="s">
        <v>5</v>
      </c>
      <c r="N154" s="227" t="s">
        <v>48</v>
      </c>
      <c r="O154" s="43"/>
      <c r="P154" s="191">
        <f>O154*H154</f>
        <v>0</v>
      </c>
      <c r="Q154" s="191">
        <v>2.3999999999999998E-3</v>
      </c>
      <c r="R154" s="191">
        <f>Q154*H154</f>
        <v>2.3999999999999998E-3</v>
      </c>
      <c r="S154" s="191">
        <v>0</v>
      </c>
      <c r="T154" s="192">
        <f>S154*H154</f>
        <v>0</v>
      </c>
      <c r="AR154" s="25" t="s">
        <v>322</v>
      </c>
      <c r="AT154" s="25" t="s">
        <v>345</v>
      </c>
      <c r="AU154" s="25" t="s">
        <v>85</v>
      </c>
      <c r="AY154" s="25" t="s">
        <v>264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5" t="s">
        <v>24</v>
      </c>
      <c r="BK154" s="193">
        <f>ROUND(I154*H154,2)</f>
        <v>0</v>
      </c>
      <c r="BL154" s="25" t="s">
        <v>270</v>
      </c>
      <c r="BM154" s="25" t="s">
        <v>357</v>
      </c>
    </row>
    <row r="155" spans="2:65" s="11" customFormat="1" ht="29.85" customHeight="1">
      <c r="B155" s="168"/>
      <c r="D155" s="169" t="s">
        <v>76</v>
      </c>
      <c r="E155" s="179" t="s">
        <v>331</v>
      </c>
      <c r="F155" s="179" t="s">
        <v>358</v>
      </c>
      <c r="I155" s="171"/>
      <c r="J155" s="180">
        <f>BK155</f>
        <v>0</v>
      </c>
      <c r="L155" s="168"/>
      <c r="M155" s="173"/>
      <c r="N155" s="174"/>
      <c r="O155" s="174"/>
      <c r="P155" s="175">
        <f>SUM(P156:P163)</f>
        <v>0</v>
      </c>
      <c r="Q155" s="174"/>
      <c r="R155" s="175">
        <f>SUM(R156:R163)</f>
        <v>8.2601600000000011E-2</v>
      </c>
      <c r="S155" s="174"/>
      <c r="T155" s="176">
        <f>SUM(T156:T163)</f>
        <v>0</v>
      </c>
      <c r="AR155" s="169" t="s">
        <v>24</v>
      </c>
      <c r="AT155" s="177" t="s">
        <v>76</v>
      </c>
      <c r="AU155" s="177" t="s">
        <v>24</v>
      </c>
      <c r="AY155" s="169" t="s">
        <v>264</v>
      </c>
      <c r="BK155" s="178">
        <f>SUM(BK156:BK163)</f>
        <v>0</v>
      </c>
    </row>
    <row r="156" spans="2:65" s="1" customFormat="1" ht="16.5" customHeight="1">
      <c r="B156" s="181"/>
      <c r="C156" s="182" t="s">
        <v>359</v>
      </c>
      <c r="D156" s="182" t="s">
        <v>266</v>
      </c>
      <c r="E156" s="183" t="s">
        <v>360</v>
      </c>
      <c r="F156" s="184" t="s">
        <v>361</v>
      </c>
      <c r="G156" s="185" t="s">
        <v>308</v>
      </c>
      <c r="H156" s="186">
        <v>7.6</v>
      </c>
      <c r="I156" s="187"/>
      <c r="J156" s="188">
        <f>ROUND(I156*H156,2)</f>
        <v>0</v>
      </c>
      <c r="K156" s="184" t="s">
        <v>278</v>
      </c>
      <c r="L156" s="42"/>
      <c r="M156" s="189" t="s">
        <v>5</v>
      </c>
      <c r="N156" s="190" t="s">
        <v>48</v>
      </c>
      <c r="O156" s="43"/>
      <c r="P156" s="191">
        <f>O156*H156</f>
        <v>0</v>
      </c>
      <c r="Q156" s="191">
        <v>8.8500000000000002E-3</v>
      </c>
      <c r="R156" s="191">
        <f>Q156*H156</f>
        <v>6.726E-2</v>
      </c>
      <c r="S156" s="191">
        <v>0</v>
      </c>
      <c r="T156" s="192">
        <f>S156*H156</f>
        <v>0</v>
      </c>
      <c r="AR156" s="25" t="s">
        <v>270</v>
      </c>
      <c r="AT156" s="25" t="s">
        <v>266</v>
      </c>
      <c r="AU156" s="25" t="s">
        <v>85</v>
      </c>
      <c r="AY156" s="25" t="s">
        <v>264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5" t="s">
        <v>24</v>
      </c>
      <c r="BK156" s="193">
        <f>ROUND(I156*H156,2)</f>
        <v>0</v>
      </c>
      <c r="BL156" s="25" t="s">
        <v>270</v>
      </c>
      <c r="BM156" s="25" t="s">
        <v>362</v>
      </c>
    </row>
    <row r="157" spans="2:65" s="12" customFormat="1">
      <c r="B157" s="194"/>
      <c r="D157" s="195" t="s">
        <v>272</v>
      </c>
      <c r="E157" s="196" t="s">
        <v>5</v>
      </c>
      <c r="F157" s="197" t="s">
        <v>363</v>
      </c>
      <c r="H157" s="196" t="s">
        <v>5</v>
      </c>
      <c r="I157" s="198"/>
      <c r="L157" s="194"/>
      <c r="M157" s="199"/>
      <c r="N157" s="200"/>
      <c r="O157" s="200"/>
      <c r="P157" s="200"/>
      <c r="Q157" s="200"/>
      <c r="R157" s="200"/>
      <c r="S157" s="200"/>
      <c r="T157" s="201"/>
      <c r="AT157" s="196" t="s">
        <v>272</v>
      </c>
      <c r="AU157" s="196" t="s">
        <v>85</v>
      </c>
      <c r="AV157" s="12" t="s">
        <v>24</v>
      </c>
      <c r="AW157" s="12" t="s">
        <v>41</v>
      </c>
      <c r="AX157" s="12" t="s">
        <v>77</v>
      </c>
      <c r="AY157" s="196" t="s">
        <v>264</v>
      </c>
    </row>
    <row r="158" spans="2:65" s="13" customFormat="1">
      <c r="B158" s="202"/>
      <c r="D158" s="195" t="s">
        <v>272</v>
      </c>
      <c r="E158" s="203" t="s">
        <v>5</v>
      </c>
      <c r="F158" s="204" t="s">
        <v>364</v>
      </c>
      <c r="H158" s="205">
        <v>7.6</v>
      </c>
      <c r="I158" s="206"/>
      <c r="L158" s="202"/>
      <c r="M158" s="207"/>
      <c r="N158" s="208"/>
      <c r="O158" s="208"/>
      <c r="P158" s="208"/>
      <c r="Q158" s="208"/>
      <c r="R158" s="208"/>
      <c r="S158" s="208"/>
      <c r="T158" s="209"/>
      <c r="AT158" s="203" t="s">
        <v>272</v>
      </c>
      <c r="AU158" s="203" t="s">
        <v>85</v>
      </c>
      <c r="AV158" s="13" t="s">
        <v>85</v>
      </c>
      <c r="AW158" s="13" t="s">
        <v>41</v>
      </c>
      <c r="AX158" s="13" t="s">
        <v>24</v>
      </c>
      <c r="AY158" s="203" t="s">
        <v>264</v>
      </c>
    </row>
    <row r="159" spans="2:65" s="1" customFormat="1" ht="25.5" customHeight="1">
      <c r="B159" s="181"/>
      <c r="C159" s="218" t="s">
        <v>11</v>
      </c>
      <c r="D159" s="218" t="s">
        <v>345</v>
      </c>
      <c r="E159" s="219" t="s">
        <v>365</v>
      </c>
      <c r="F159" s="220" t="s">
        <v>366</v>
      </c>
      <c r="G159" s="221" t="s">
        <v>308</v>
      </c>
      <c r="H159" s="222">
        <v>7.98</v>
      </c>
      <c r="I159" s="223"/>
      <c r="J159" s="224">
        <f>ROUND(I159*H159,2)</f>
        <v>0</v>
      </c>
      <c r="K159" s="220" t="s">
        <v>367</v>
      </c>
      <c r="L159" s="225"/>
      <c r="M159" s="226" t="s">
        <v>5</v>
      </c>
      <c r="N159" s="227" t="s">
        <v>48</v>
      </c>
      <c r="O159" s="43"/>
      <c r="P159" s="191">
        <f>O159*H159</f>
        <v>0</v>
      </c>
      <c r="Q159" s="191">
        <v>1.92E-3</v>
      </c>
      <c r="R159" s="191">
        <f>Q159*H159</f>
        <v>1.5321600000000001E-2</v>
      </c>
      <c r="S159" s="191">
        <v>0</v>
      </c>
      <c r="T159" s="192">
        <f>S159*H159</f>
        <v>0</v>
      </c>
      <c r="AR159" s="25" t="s">
        <v>322</v>
      </c>
      <c r="AT159" s="25" t="s">
        <v>345</v>
      </c>
      <c r="AU159" s="25" t="s">
        <v>85</v>
      </c>
      <c r="AY159" s="25" t="s">
        <v>264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5" t="s">
        <v>24</v>
      </c>
      <c r="BK159" s="193">
        <f>ROUND(I159*H159,2)</f>
        <v>0</v>
      </c>
      <c r="BL159" s="25" t="s">
        <v>270</v>
      </c>
      <c r="BM159" s="25" t="s">
        <v>368</v>
      </c>
    </row>
    <row r="160" spans="2:65" s="1" customFormat="1" ht="27">
      <c r="B160" s="42"/>
      <c r="D160" s="195" t="s">
        <v>369</v>
      </c>
      <c r="F160" s="228" t="s">
        <v>370</v>
      </c>
      <c r="I160" s="229"/>
      <c r="L160" s="42"/>
      <c r="M160" s="230"/>
      <c r="N160" s="43"/>
      <c r="O160" s="43"/>
      <c r="P160" s="43"/>
      <c r="Q160" s="43"/>
      <c r="R160" s="43"/>
      <c r="S160" s="43"/>
      <c r="T160" s="71"/>
      <c r="AT160" s="25" t="s">
        <v>369</v>
      </c>
      <c r="AU160" s="25" t="s">
        <v>85</v>
      </c>
    </row>
    <row r="161" spans="2:65" s="13" customFormat="1">
      <c r="B161" s="202"/>
      <c r="D161" s="195" t="s">
        <v>272</v>
      </c>
      <c r="F161" s="204" t="s">
        <v>371</v>
      </c>
      <c r="H161" s="205">
        <v>7.98</v>
      </c>
      <c r="I161" s="206"/>
      <c r="L161" s="202"/>
      <c r="M161" s="207"/>
      <c r="N161" s="208"/>
      <c r="O161" s="208"/>
      <c r="P161" s="208"/>
      <c r="Q161" s="208"/>
      <c r="R161" s="208"/>
      <c r="S161" s="208"/>
      <c r="T161" s="209"/>
      <c r="AT161" s="203" t="s">
        <v>272</v>
      </c>
      <c r="AU161" s="203" t="s">
        <v>85</v>
      </c>
      <c r="AV161" s="13" t="s">
        <v>85</v>
      </c>
      <c r="AW161" s="13" t="s">
        <v>6</v>
      </c>
      <c r="AX161" s="13" t="s">
        <v>24</v>
      </c>
      <c r="AY161" s="203" t="s">
        <v>264</v>
      </c>
    </row>
    <row r="162" spans="2:65" s="1" customFormat="1" ht="25.5" customHeight="1">
      <c r="B162" s="181"/>
      <c r="C162" s="182" t="s">
        <v>372</v>
      </c>
      <c r="D162" s="182" t="s">
        <v>266</v>
      </c>
      <c r="E162" s="183" t="s">
        <v>373</v>
      </c>
      <c r="F162" s="184" t="s">
        <v>374</v>
      </c>
      <c r="G162" s="185" t="s">
        <v>293</v>
      </c>
      <c r="H162" s="186">
        <v>2</v>
      </c>
      <c r="I162" s="187"/>
      <c r="J162" s="188">
        <f>ROUND(I162*H162,2)</f>
        <v>0</v>
      </c>
      <c r="K162" s="184" t="s">
        <v>278</v>
      </c>
      <c r="L162" s="42"/>
      <c r="M162" s="189" t="s">
        <v>5</v>
      </c>
      <c r="N162" s="190" t="s">
        <v>48</v>
      </c>
      <c r="O162" s="43"/>
      <c r="P162" s="191">
        <f>O162*H162</f>
        <v>0</v>
      </c>
      <c r="Q162" s="191">
        <v>1.0000000000000001E-5</v>
      </c>
      <c r="R162" s="191">
        <f>Q162*H162</f>
        <v>2.0000000000000002E-5</v>
      </c>
      <c r="S162" s="191">
        <v>0</v>
      </c>
      <c r="T162" s="192">
        <f>S162*H162</f>
        <v>0</v>
      </c>
      <c r="AR162" s="25" t="s">
        <v>270</v>
      </c>
      <c r="AT162" s="25" t="s">
        <v>266</v>
      </c>
      <c r="AU162" s="25" t="s">
        <v>85</v>
      </c>
      <c r="AY162" s="25" t="s">
        <v>264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5" t="s">
        <v>24</v>
      </c>
      <c r="BK162" s="193">
        <f>ROUND(I162*H162,2)</f>
        <v>0</v>
      </c>
      <c r="BL162" s="25" t="s">
        <v>270</v>
      </c>
      <c r="BM162" s="25" t="s">
        <v>375</v>
      </c>
    </row>
    <row r="163" spans="2:65" s="13" customFormat="1">
      <c r="B163" s="202"/>
      <c r="D163" s="195" t="s">
        <v>272</v>
      </c>
      <c r="E163" s="203" t="s">
        <v>5</v>
      </c>
      <c r="F163" s="204" t="s">
        <v>376</v>
      </c>
      <c r="H163" s="205">
        <v>2</v>
      </c>
      <c r="I163" s="206"/>
      <c r="L163" s="202"/>
      <c r="M163" s="207"/>
      <c r="N163" s="208"/>
      <c r="O163" s="208"/>
      <c r="P163" s="208"/>
      <c r="Q163" s="208"/>
      <c r="R163" s="208"/>
      <c r="S163" s="208"/>
      <c r="T163" s="209"/>
      <c r="AT163" s="203" t="s">
        <v>272</v>
      </c>
      <c r="AU163" s="203" t="s">
        <v>85</v>
      </c>
      <c r="AV163" s="13" t="s">
        <v>85</v>
      </c>
      <c r="AW163" s="13" t="s">
        <v>41</v>
      </c>
      <c r="AX163" s="13" t="s">
        <v>24</v>
      </c>
      <c r="AY163" s="203" t="s">
        <v>264</v>
      </c>
    </row>
    <row r="164" spans="2:65" s="11" customFormat="1" ht="29.85" customHeight="1">
      <c r="B164" s="168"/>
      <c r="D164" s="169" t="s">
        <v>76</v>
      </c>
      <c r="E164" s="179" t="s">
        <v>377</v>
      </c>
      <c r="F164" s="179" t="s">
        <v>378</v>
      </c>
      <c r="I164" s="171"/>
      <c r="J164" s="180">
        <f>BK164</f>
        <v>0</v>
      </c>
      <c r="L164" s="168"/>
      <c r="M164" s="173"/>
      <c r="N164" s="174"/>
      <c r="O164" s="174"/>
      <c r="P164" s="175">
        <f>P165</f>
        <v>0</v>
      </c>
      <c r="Q164" s="174"/>
      <c r="R164" s="175">
        <f>R165</f>
        <v>0</v>
      </c>
      <c r="S164" s="174"/>
      <c r="T164" s="176">
        <f>T165</f>
        <v>0</v>
      </c>
      <c r="AR164" s="169" t="s">
        <v>24</v>
      </c>
      <c r="AT164" s="177" t="s">
        <v>76</v>
      </c>
      <c r="AU164" s="177" t="s">
        <v>24</v>
      </c>
      <c r="AY164" s="169" t="s">
        <v>264</v>
      </c>
      <c r="BK164" s="178">
        <f>BK165</f>
        <v>0</v>
      </c>
    </row>
    <row r="165" spans="2:65" s="1" customFormat="1" ht="38.25" customHeight="1">
      <c r="B165" s="181"/>
      <c r="C165" s="182" t="s">
        <v>379</v>
      </c>
      <c r="D165" s="182" t="s">
        <v>266</v>
      </c>
      <c r="E165" s="183" t="s">
        <v>380</v>
      </c>
      <c r="F165" s="184" t="s">
        <v>381</v>
      </c>
      <c r="G165" s="185" t="s">
        <v>317</v>
      </c>
      <c r="H165" s="186">
        <v>11.284000000000001</v>
      </c>
      <c r="I165" s="187"/>
      <c r="J165" s="188">
        <f>ROUND(I165*H165,2)</f>
        <v>0</v>
      </c>
      <c r="K165" s="184" t="s">
        <v>278</v>
      </c>
      <c r="L165" s="42"/>
      <c r="M165" s="189" t="s">
        <v>5</v>
      </c>
      <c r="N165" s="190" t="s">
        <v>48</v>
      </c>
      <c r="O165" s="43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AR165" s="25" t="s">
        <v>270</v>
      </c>
      <c r="AT165" s="25" t="s">
        <v>266</v>
      </c>
      <c r="AU165" s="25" t="s">
        <v>85</v>
      </c>
      <c r="AY165" s="25" t="s">
        <v>264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5" t="s">
        <v>24</v>
      </c>
      <c r="BK165" s="193">
        <f>ROUND(I165*H165,2)</f>
        <v>0</v>
      </c>
      <c r="BL165" s="25" t="s">
        <v>270</v>
      </c>
      <c r="BM165" s="25" t="s">
        <v>382</v>
      </c>
    </row>
    <row r="166" spans="2:65" s="11" customFormat="1" ht="37.35" customHeight="1">
      <c r="B166" s="168"/>
      <c r="D166" s="169" t="s">
        <v>76</v>
      </c>
      <c r="E166" s="170" t="s">
        <v>383</v>
      </c>
      <c r="F166" s="170" t="s">
        <v>384</v>
      </c>
      <c r="I166" s="171"/>
      <c r="J166" s="172">
        <f>BK166</f>
        <v>0</v>
      </c>
      <c r="L166" s="168"/>
      <c r="M166" s="173"/>
      <c r="N166" s="174"/>
      <c r="O166" s="174"/>
      <c r="P166" s="175">
        <f>P167</f>
        <v>0</v>
      </c>
      <c r="Q166" s="174"/>
      <c r="R166" s="175">
        <f>R167</f>
        <v>2.664E-2</v>
      </c>
      <c r="S166" s="174"/>
      <c r="T166" s="176">
        <f>T167</f>
        <v>0</v>
      </c>
      <c r="AR166" s="169" t="s">
        <v>85</v>
      </c>
      <c r="AT166" s="177" t="s">
        <v>76</v>
      </c>
      <c r="AU166" s="177" t="s">
        <v>77</v>
      </c>
      <c r="AY166" s="169" t="s">
        <v>264</v>
      </c>
      <c r="BK166" s="178">
        <f>BK167</f>
        <v>0</v>
      </c>
    </row>
    <row r="167" spans="2:65" s="11" customFormat="1" ht="19.899999999999999" customHeight="1">
      <c r="B167" s="168"/>
      <c r="D167" s="169" t="s">
        <v>76</v>
      </c>
      <c r="E167" s="179" t="s">
        <v>385</v>
      </c>
      <c r="F167" s="179" t="s">
        <v>386</v>
      </c>
      <c r="I167" s="171"/>
      <c r="J167" s="180">
        <f>BK167</f>
        <v>0</v>
      </c>
      <c r="L167" s="168"/>
      <c r="M167" s="173"/>
      <c r="N167" s="174"/>
      <c r="O167" s="174"/>
      <c r="P167" s="175">
        <f>SUM(P168:P178)</f>
        <v>0</v>
      </c>
      <c r="Q167" s="174"/>
      <c r="R167" s="175">
        <f>SUM(R168:R178)</f>
        <v>2.664E-2</v>
      </c>
      <c r="S167" s="174"/>
      <c r="T167" s="176">
        <f>SUM(T168:T178)</f>
        <v>0</v>
      </c>
      <c r="AR167" s="169" t="s">
        <v>85</v>
      </c>
      <c r="AT167" s="177" t="s">
        <v>76</v>
      </c>
      <c r="AU167" s="177" t="s">
        <v>24</v>
      </c>
      <c r="AY167" s="169" t="s">
        <v>264</v>
      </c>
      <c r="BK167" s="178">
        <f>SUM(BK168:BK178)</f>
        <v>0</v>
      </c>
    </row>
    <row r="168" spans="2:65" s="1" customFormat="1" ht="25.5" customHeight="1">
      <c r="B168" s="181"/>
      <c r="C168" s="182" t="s">
        <v>387</v>
      </c>
      <c r="D168" s="182" t="s">
        <v>266</v>
      </c>
      <c r="E168" s="183" t="s">
        <v>388</v>
      </c>
      <c r="F168" s="184" t="s">
        <v>389</v>
      </c>
      <c r="G168" s="185" t="s">
        <v>293</v>
      </c>
      <c r="H168" s="186">
        <v>10.4</v>
      </c>
      <c r="I168" s="187"/>
      <c r="J168" s="188">
        <f>ROUND(I168*H168,2)</f>
        <v>0</v>
      </c>
      <c r="K168" s="184" t="s">
        <v>278</v>
      </c>
      <c r="L168" s="42"/>
      <c r="M168" s="189" t="s">
        <v>5</v>
      </c>
      <c r="N168" s="190" t="s">
        <v>48</v>
      </c>
      <c r="O168" s="43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AR168" s="25" t="s">
        <v>372</v>
      </c>
      <c r="AT168" s="25" t="s">
        <v>266</v>
      </c>
      <c r="AU168" s="25" t="s">
        <v>85</v>
      </c>
      <c r="AY168" s="25" t="s">
        <v>264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5" t="s">
        <v>24</v>
      </c>
      <c r="BK168" s="193">
        <f>ROUND(I168*H168,2)</f>
        <v>0</v>
      </c>
      <c r="BL168" s="25" t="s">
        <v>372</v>
      </c>
      <c r="BM168" s="25" t="s">
        <v>390</v>
      </c>
    </row>
    <row r="169" spans="2:65" s="12" customFormat="1">
      <c r="B169" s="194"/>
      <c r="D169" s="195" t="s">
        <v>272</v>
      </c>
      <c r="E169" s="196" t="s">
        <v>5</v>
      </c>
      <c r="F169" s="197" t="s">
        <v>391</v>
      </c>
      <c r="H169" s="196" t="s">
        <v>5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6" t="s">
        <v>272</v>
      </c>
      <c r="AU169" s="196" t="s">
        <v>85</v>
      </c>
      <c r="AV169" s="12" t="s">
        <v>24</v>
      </c>
      <c r="AW169" s="12" t="s">
        <v>41</v>
      </c>
      <c r="AX169" s="12" t="s">
        <v>77</v>
      </c>
      <c r="AY169" s="196" t="s">
        <v>264</v>
      </c>
    </row>
    <row r="170" spans="2:65" s="13" customFormat="1">
      <c r="B170" s="202"/>
      <c r="D170" s="195" t="s">
        <v>272</v>
      </c>
      <c r="E170" s="203" t="s">
        <v>5</v>
      </c>
      <c r="F170" s="204" t="s">
        <v>392</v>
      </c>
      <c r="H170" s="205">
        <v>10.4</v>
      </c>
      <c r="I170" s="206"/>
      <c r="L170" s="202"/>
      <c r="M170" s="207"/>
      <c r="N170" s="208"/>
      <c r="O170" s="208"/>
      <c r="P170" s="208"/>
      <c r="Q170" s="208"/>
      <c r="R170" s="208"/>
      <c r="S170" s="208"/>
      <c r="T170" s="209"/>
      <c r="AT170" s="203" t="s">
        <v>272</v>
      </c>
      <c r="AU170" s="203" t="s">
        <v>85</v>
      </c>
      <c r="AV170" s="13" t="s">
        <v>85</v>
      </c>
      <c r="AW170" s="13" t="s">
        <v>41</v>
      </c>
      <c r="AX170" s="13" t="s">
        <v>24</v>
      </c>
      <c r="AY170" s="203" t="s">
        <v>264</v>
      </c>
    </row>
    <row r="171" spans="2:65" s="1" customFormat="1" ht="16.5" customHeight="1">
      <c r="B171" s="181"/>
      <c r="C171" s="218" t="s">
        <v>393</v>
      </c>
      <c r="D171" s="218" t="s">
        <v>345</v>
      </c>
      <c r="E171" s="219" t="s">
        <v>394</v>
      </c>
      <c r="F171" s="220" t="s">
        <v>395</v>
      </c>
      <c r="G171" s="221" t="s">
        <v>396</v>
      </c>
      <c r="H171" s="222">
        <v>3.64</v>
      </c>
      <c r="I171" s="223"/>
      <c r="J171" s="224">
        <f>ROUND(I171*H171,2)</f>
        <v>0</v>
      </c>
      <c r="K171" s="220" t="s">
        <v>278</v>
      </c>
      <c r="L171" s="225"/>
      <c r="M171" s="226" t="s">
        <v>5</v>
      </c>
      <c r="N171" s="227" t="s">
        <v>48</v>
      </c>
      <c r="O171" s="43"/>
      <c r="P171" s="191">
        <f>O171*H171</f>
        <v>0</v>
      </c>
      <c r="Q171" s="191">
        <v>1E-3</v>
      </c>
      <c r="R171" s="191">
        <f>Q171*H171</f>
        <v>3.64E-3</v>
      </c>
      <c r="S171" s="191">
        <v>0</v>
      </c>
      <c r="T171" s="192">
        <f>S171*H171</f>
        <v>0</v>
      </c>
      <c r="AR171" s="25" t="s">
        <v>397</v>
      </c>
      <c r="AT171" s="25" t="s">
        <v>345</v>
      </c>
      <c r="AU171" s="25" t="s">
        <v>85</v>
      </c>
      <c r="AY171" s="25" t="s">
        <v>264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5" t="s">
        <v>24</v>
      </c>
      <c r="BK171" s="193">
        <f>ROUND(I171*H171,2)</f>
        <v>0</v>
      </c>
      <c r="BL171" s="25" t="s">
        <v>372</v>
      </c>
      <c r="BM171" s="25" t="s">
        <v>398</v>
      </c>
    </row>
    <row r="172" spans="2:65" s="13" customFormat="1">
      <c r="B172" s="202"/>
      <c r="D172" s="195" t="s">
        <v>272</v>
      </c>
      <c r="F172" s="204" t="s">
        <v>399</v>
      </c>
      <c r="H172" s="205">
        <v>3.64</v>
      </c>
      <c r="I172" s="206"/>
      <c r="L172" s="202"/>
      <c r="M172" s="207"/>
      <c r="N172" s="208"/>
      <c r="O172" s="208"/>
      <c r="P172" s="208"/>
      <c r="Q172" s="208"/>
      <c r="R172" s="208"/>
      <c r="S172" s="208"/>
      <c r="T172" s="209"/>
      <c r="AT172" s="203" t="s">
        <v>272</v>
      </c>
      <c r="AU172" s="203" t="s">
        <v>85</v>
      </c>
      <c r="AV172" s="13" t="s">
        <v>85</v>
      </c>
      <c r="AW172" s="13" t="s">
        <v>6</v>
      </c>
      <c r="AX172" s="13" t="s">
        <v>24</v>
      </c>
      <c r="AY172" s="203" t="s">
        <v>264</v>
      </c>
    </row>
    <row r="173" spans="2:65" s="1" customFormat="1" ht="25.5" customHeight="1">
      <c r="B173" s="181"/>
      <c r="C173" s="182" t="s">
        <v>400</v>
      </c>
      <c r="D173" s="182" t="s">
        <v>266</v>
      </c>
      <c r="E173" s="183" t="s">
        <v>401</v>
      </c>
      <c r="F173" s="184" t="s">
        <v>402</v>
      </c>
      <c r="G173" s="185" t="s">
        <v>293</v>
      </c>
      <c r="H173" s="186">
        <v>20.8</v>
      </c>
      <c r="I173" s="187"/>
      <c r="J173" s="188">
        <f>ROUND(I173*H173,2)</f>
        <v>0</v>
      </c>
      <c r="K173" s="184" t="s">
        <v>278</v>
      </c>
      <c r="L173" s="42"/>
      <c r="M173" s="189" t="s">
        <v>5</v>
      </c>
      <c r="N173" s="190" t="s">
        <v>48</v>
      </c>
      <c r="O173" s="43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AR173" s="25" t="s">
        <v>372</v>
      </c>
      <c r="AT173" s="25" t="s">
        <v>266</v>
      </c>
      <c r="AU173" s="25" t="s">
        <v>85</v>
      </c>
      <c r="AY173" s="25" t="s">
        <v>264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5" t="s">
        <v>24</v>
      </c>
      <c r="BK173" s="193">
        <f>ROUND(I173*H173,2)</f>
        <v>0</v>
      </c>
      <c r="BL173" s="25" t="s">
        <v>372</v>
      </c>
      <c r="BM173" s="25" t="s">
        <v>403</v>
      </c>
    </row>
    <row r="174" spans="2:65" s="12" customFormat="1">
      <c r="B174" s="194"/>
      <c r="D174" s="195" t="s">
        <v>272</v>
      </c>
      <c r="E174" s="196" t="s">
        <v>5</v>
      </c>
      <c r="F174" s="197" t="s">
        <v>404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3" customFormat="1">
      <c r="B175" s="202"/>
      <c r="D175" s="195" t="s">
        <v>272</v>
      </c>
      <c r="E175" s="203" t="s">
        <v>5</v>
      </c>
      <c r="F175" s="204" t="s">
        <v>405</v>
      </c>
      <c r="H175" s="205">
        <v>20.8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272</v>
      </c>
      <c r="AU175" s="203" t="s">
        <v>85</v>
      </c>
      <c r="AV175" s="13" t="s">
        <v>85</v>
      </c>
      <c r="AW175" s="13" t="s">
        <v>41</v>
      </c>
      <c r="AX175" s="13" t="s">
        <v>24</v>
      </c>
      <c r="AY175" s="203" t="s">
        <v>264</v>
      </c>
    </row>
    <row r="176" spans="2:65" s="1" customFormat="1" ht="16.5" customHeight="1">
      <c r="B176" s="181"/>
      <c r="C176" s="218" t="s">
        <v>10</v>
      </c>
      <c r="D176" s="218" t="s">
        <v>345</v>
      </c>
      <c r="E176" s="219" t="s">
        <v>406</v>
      </c>
      <c r="F176" s="220" t="s">
        <v>407</v>
      </c>
      <c r="G176" s="221" t="s">
        <v>317</v>
      </c>
      <c r="H176" s="222">
        <v>2.3E-2</v>
      </c>
      <c r="I176" s="223"/>
      <c r="J176" s="224">
        <f>ROUND(I176*H176,2)</f>
        <v>0</v>
      </c>
      <c r="K176" s="220" t="s">
        <v>278</v>
      </c>
      <c r="L176" s="225"/>
      <c r="M176" s="226" t="s">
        <v>5</v>
      </c>
      <c r="N176" s="227" t="s">
        <v>48</v>
      </c>
      <c r="O176" s="43"/>
      <c r="P176" s="191">
        <f>O176*H176</f>
        <v>0</v>
      </c>
      <c r="Q176" s="191">
        <v>1</v>
      </c>
      <c r="R176" s="191">
        <f>Q176*H176</f>
        <v>2.3E-2</v>
      </c>
      <c r="S176" s="191">
        <v>0</v>
      </c>
      <c r="T176" s="192">
        <f>S176*H176</f>
        <v>0</v>
      </c>
      <c r="AR176" s="25" t="s">
        <v>397</v>
      </c>
      <c r="AT176" s="25" t="s">
        <v>345</v>
      </c>
      <c r="AU176" s="25" t="s">
        <v>85</v>
      </c>
      <c r="AY176" s="25" t="s">
        <v>264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5" t="s">
        <v>24</v>
      </c>
      <c r="BK176" s="193">
        <f>ROUND(I176*H176,2)</f>
        <v>0</v>
      </c>
      <c r="BL176" s="25" t="s">
        <v>372</v>
      </c>
      <c r="BM176" s="25" t="s">
        <v>408</v>
      </c>
    </row>
    <row r="177" spans="2:65" s="13" customFormat="1">
      <c r="B177" s="202"/>
      <c r="D177" s="195" t="s">
        <v>272</v>
      </c>
      <c r="F177" s="204" t="s">
        <v>409</v>
      </c>
      <c r="H177" s="205">
        <v>2.3E-2</v>
      </c>
      <c r="I177" s="206"/>
      <c r="L177" s="202"/>
      <c r="M177" s="207"/>
      <c r="N177" s="208"/>
      <c r="O177" s="208"/>
      <c r="P177" s="208"/>
      <c r="Q177" s="208"/>
      <c r="R177" s="208"/>
      <c r="S177" s="208"/>
      <c r="T177" s="209"/>
      <c r="AT177" s="203" t="s">
        <v>272</v>
      </c>
      <c r="AU177" s="203" t="s">
        <v>85</v>
      </c>
      <c r="AV177" s="13" t="s">
        <v>85</v>
      </c>
      <c r="AW177" s="13" t="s">
        <v>6</v>
      </c>
      <c r="AX177" s="13" t="s">
        <v>24</v>
      </c>
      <c r="AY177" s="203" t="s">
        <v>264</v>
      </c>
    </row>
    <row r="178" spans="2:65" s="1" customFormat="1" ht="38.25" customHeight="1">
      <c r="B178" s="181"/>
      <c r="C178" s="182" t="s">
        <v>410</v>
      </c>
      <c r="D178" s="182" t="s">
        <v>266</v>
      </c>
      <c r="E178" s="183" t="s">
        <v>411</v>
      </c>
      <c r="F178" s="184" t="s">
        <v>412</v>
      </c>
      <c r="G178" s="185" t="s">
        <v>413</v>
      </c>
      <c r="H178" s="231"/>
      <c r="I178" s="187"/>
      <c r="J178" s="188">
        <f>ROUND(I178*H178,2)</f>
        <v>0</v>
      </c>
      <c r="K178" s="184" t="s">
        <v>278</v>
      </c>
      <c r="L178" s="42"/>
      <c r="M178" s="189" t="s">
        <v>5</v>
      </c>
      <c r="N178" s="232" t="s">
        <v>48</v>
      </c>
      <c r="O178" s="233"/>
      <c r="P178" s="234">
        <f>O178*H178</f>
        <v>0</v>
      </c>
      <c r="Q178" s="234">
        <v>0</v>
      </c>
      <c r="R178" s="234">
        <f>Q178*H178</f>
        <v>0</v>
      </c>
      <c r="S178" s="234">
        <v>0</v>
      </c>
      <c r="T178" s="235">
        <f>S178*H178</f>
        <v>0</v>
      </c>
      <c r="AR178" s="25" t="s">
        <v>372</v>
      </c>
      <c r="AT178" s="25" t="s">
        <v>266</v>
      </c>
      <c r="AU178" s="25" t="s">
        <v>85</v>
      </c>
      <c r="AY178" s="25" t="s">
        <v>264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5" t="s">
        <v>24</v>
      </c>
      <c r="BK178" s="193">
        <f>ROUND(I178*H178,2)</f>
        <v>0</v>
      </c>
      <c r="BL178" s="25" t="s">
        <v>372</v>
      </c>
      <c r="BM178" s="25" t="s">
        <v>414</v>
      </c>
    </row>
    <row r="179" spans="2:65" s="1" customFormat="1" ht="6.95" customHeight="1">
      <c r="B179" s="57"/>
      <c r="C179" s="58"/>
      <c r="D179" s="58"/>
      <c r="E179" s="58"/>
      <c r="F179" s="58"/>
      <c r="G179" s="58"/>
      <c r="H179" s="58"/>
      <c r="I179" s="135"/>
      <c r="J179" s="58"/>
      <c r="K179" s="58"/>
      <c r="L179" s="42"/>
    </row>
  </sheetData>
  <autoFilter ref="C96:K178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3:H83"/>
    <mergeCell ref="E87:H87"/>
    <mergeCell ref="E85:H85"/>
    <mergeCell ref="E89:H89"/>
    <mergeCell ref="J59:J60"/>
  </mergeCells>
  <hyperlinks>
    <hyperlink ref="F1:G1" location="C2" display="1) Krycí list soupisu"/>
    <hyperlink ref="G1:H1" location="C62" display="2) Rekapitulace"/>
    <hyperlink ref="J1" location="C96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14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173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2645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3048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3130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174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ROUND(J96,2)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ROUND(SUM(BE96:BE213), 2)</f>
        <v>0</v>
      </c>
      <c r="G34" s="43"/>
      <c r="H34" s="43"/>
      <c r="I34" s="127">
        <v>0.21</v>
      </c>
      <c r="J34" s="126">
        <f>ROUND(ROUND((SUM(BE96:BE213)),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ROUND(SUM(BF96:BF213), 2)</f>
        <v>0</v>
      </c>
      <c r="G35" s="43"/>
      <c r="H35" s="43"/>
      <c r="I35" s="127">
        <v>0.15</v>
      </c>
      <c r="J35" s="126">
        <f>ROUND(ROUND((SUM(BF96:BF213)),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ROUND(SUM(BG96:BG213),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ROUND(SUM(BH96:BH213),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ROUND(SUM(BI96:BI213),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2645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3048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3022 - Stoka A1 - Obnova povrchů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J96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J97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J98</f>
        <v>0</v>
      </c>
      <c r="K66" s="156"/>
    </row>
    <row r="67" spans="2:12" s="9" customFormat="1" ht="19.899999999999999" customHeight="1">
      <c r="B67" s="150"/>
      <c r="C67" s="151"/>
      <c r="D67" s="152" t="s">
        <v>1553</v>
      </c>
      <c r="E67" s="153"/>
      <c r="F67" s="153"/>
      <c r="G67" s="153"/>
      <c r="H67" s="153"/>
      <c r="I67" s="154"/>
      <c r="J67" s="155">
        <f>J106</f>
        <v>0</v>
      </c>
      <c r="K67" s="156"/>
    </row>
    <row r="68" spans="2:12" s="9" customFormat="1" ht="19.899999999999999" customHeight="1">
      <c r="B68" s="150"/>
      <c r="C68" s="151"/>
      <c r="D68" s="152" t="s">
        <v>2970</v>
      </c>
      <c r="E68" s="153"/>
      <c r="F68" s="153"/>
      <c r="G68" s="153"/>
      <c r="H68" s="153"/>
      <c r="I68" s="154"/>
      <c r="J68" s="155">
        <f>J131</f>
        <v>0</v>
      </c>
      <c r="K68" s="156"/>
    </row>
    <row r="69" spans="2:12" s="9" customFormat="1" ht="19.899999999999999" customHeight="1">
      <c r="B69" s="150"/>
      <c r="C69" s="151"/>
      <c r="D69" s="152" t="s">
        <v>2017</v>
      </c>
      <c r="E69" s="153"/>
      <c r="F69" s="153"/>
      <c r="G69" s="153"/>
      <c r="H69" s="153"/>
      <c r="I69" s="154"/>
      <c r="J69" s="155">
        <f>J140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J206</f>
        <v>0</v>
      </c>
      <c r="K70" s="156"/>
    </row>
    <row r="71" spans="2:12" s="8" customFormat="1" ht="24.95" customHeight="1">
      <c r="B71" s="143"/>
      <c r="C71" s="144"/>
      <c r="D71" s="145" t="s">
        <v>2066</v>
      </c>
      <c r="E71" s="146"/>
      <c r="F71" s="146"/>
      <c r="G71" s="146"/>
      <c r="H71" s="146"/>
      <c r="I71" s="147"/>
      <c r="J71" s="148">
        <f>J208</f>
        <v>0</v>
      </c>
      <c r="K71" s="149"/>
    </row>
    <row r="72" spans="2:12" s="9" customFormat="1" ht="19.899999999999999" customHeight="1">
      <c r="B72" s="150"/>
      <c r="C72" s="151"/>
      <c r="D72" s="152" t="s">
        <v>2067</v>
      </c>
      <c r="E72" s="153"/>
      <c r="F72" s="153"/>
      <c r="G72" s="153"/>
      <c r="H72" s="153"/>
      <c r="I72" s="154"/>
      <c r="J72" s="155">
        <f>J209</f>
        <v>0</v>
      </c>
      <c r="K72" s="156"/>
    </row>
    <row r="73" spans="2:12" s="1" customFormat="1" ht="21.75" customHeight="1">
      <c r="B73" s="42"/>
      <c r="C73" s="43"/>
      <c r="D73" s="43"/>
      <c r="E73" s="43"/>
      <c r="F73" s="43"/>
      <c r="G73" s="43"/>
      <c r="H73" s="43"/>
      <c r="I73" s="114"/>
      <c r="J73" s="43"/>
      <c r="K73" s="46"/>
    </row>
    <row r="74" spans="2:12" s="1" customFormat="1" ht="6.95" customHeight="1">
      <c r="B74" s="57"/>
      <c r="C74" s="58"/>
      <c r="D74" s="58"/>
      <c r="E74" s="58"/>
      <c r="F74" s="58"/>
      <c r="G74" s="58"/>
      <c r="H74" s="58"/>
      <c r="I74" s="135"/>
      <c r="J74" s="58"/>
      <c r="K74" s="59"/>
    </row>
    <row r="78" spans="2:12" s="1" customFormat="1" ht="6.95" customHeight="1">
      <c r="B78" s="60"/>
      <c r="C78" s="61"/>
      <c r="D78" s="61"/>
      <c r="E78" s="61"/>
      <c r="F78" s="61"/>
      <c r="G78" s="61"/>
      <c r="H78" s="61"/>
      <c r="I78" s="136"/>
      <c r="J78" s="61"/>
      <c r="K78" s="61"/>
      <c r="L78" s="42"/>
    </row>
    <row r="79" spans="2:12" s="1" customFormat="1" ht="36.950000000000003" customHeight="1">
      <c r="B79" s="42"/>
      <c r="C79" s="62" t="s">
        <v>248</v>
      </c>
      <c r="L79" s="42"/>
    </row>
    <row r="80" spans="2:12" s="1" customFormat="1" ht="6.95" customHeight="1">
      <c r="B80" s="42"/>
      <c r="L80" s="42"/>
    </row>
    <row r="81" spans="2:63" s="1" customFormat="1" ht="14.45" customHeight="1">
      <c r="B81" s="42"/>
      <c r="C81" s="64" t="s">
        <v>19</v>
      </c>
      <c r="L81" s="42"/>
    </row>
    <row r="82" spans="2:63" s="1" customFormat="1" ht="16.5" customHeight="1">
      <c r="B82" s="42"/>
      <c r="E82" s="374" t="str">
        <f>E7</f>
        <v>Tehov - Odkanalizování a čištění vod</v>
      </c>
      <c r="F82" s="375"/>
      <c r="G82" s="375"/>
      <c r="H82" s="375"/>
      <c r="L82" s="42"/>
    </row>
    <row r="83" spans="2:63" ht="15">
      <c r="B83" s="29"/>
      <c r="C83" s="64" t="s">
        <v>227</v>
      </c>
      <c r="L83" s="29"/>
    </row>
    <row r="84" spans="2:63" ht="16.5" customHeight="1">
      <c r="B84" s="29"/>
      <c r="E84" s="374" t="s">
        <v>2645</v>
      </c>
      <c r="F84" s="337"/>
      <c r="G84" s="337"/>
      <c r="H84" s="337"/>
      <c r="L84" s="29"/>
    </row>
    <row r="85" spans="2:63" ht="15">
      <c r="B85" s="29"/>
      <c r="C85" s="64" t="s">
        <v>229</v>
      </c>
      <c r="L85" s="29"/>
    </row>
    <row r="86" spans="2:63" s="1" customFormat="1" ht="16.5" customHeight="1">
      <c r="B86" s="42"/>
      <c r="E86" s="376" t="s">
        <v>3048</v>
      </c>
      <c r="F86" s="377"/>
      <c r="G86" s="377"/>
      <c r="H86" s="377"/>
      <c r="L86" s="42"/>
    </row>
    <row r="87" spans="2:63" s="1" customFormat="1" ht="14.45" customHeight="1">
      <c r="B87" s="42"/>
      <c r="C87" s="64" t="s">
        <v>231</v>
      </c>
      <c r="L87" s="42"/>
    </row>
    <row r="88" spans="2:63" s="1" customFormat="1" ht="17.25" customHeight="1">
      <c r="B88" s="42"/>
      <c r="E88" s="349" t="str">
        <f>E13</f>
        <v>3022 - Stoka A1 - Obnova povrchů</v>
      </c>
      <c r="F88" s="377"/>
      <c r="G88" s="377"/>
      <c r="H88" s="377"/>
      <c r="L88" s="42"/>
    </row>
    <row r="89" spans="2:63" s="1" customFormat="1" ht="6.95" customHeight="1">
      <c r="B89" s="42"/>
      <c r="L89" s="42"/>
    </row>
    <row r="90" spans="2:63" s="1" customFormat="1" ht="18" customHeight="1">
      <c r="B90" s="42"/>
      <c r="C90" s="64" t="s">
        <v>25</v>
      </c>
      <c r="F90" s="157" t="str">
        <f>F16</f>
        <v>Tehov</v>
      </c>
      <c r="I90" s="158" t="s">
        <v>27</v>
      </c>
      <c r="J90" s="68" t="str">
        <f>IF(J16="","",J16)</f>
        <v>1.6.2017</v>
      </c>
      <c r="L90" s="42"/>
    </row>
    <row r="91" spans="2:63" s="1" customFormat="1" ht="6.95" customHeight="1">
      <c r="B91" s="42"/>
      <c r="L91" s="42"/>
    </row>
    <row r="92" spans="2:63" s="1" customFormat="1" ht="15">
      <c r="B92" s="42"/>
      <c r="C92" s="64" t="s">
        <v>31</v>
      </c>
      <c r="F92" s="157" t="str">
        <f>E19</f>
        <v>Obec Tehov</v>
      </c>
      <c r="I92" s="158" t="s">
        <v>38</v>
      </c>
      <c r="J92" s="157" t="str">
        <f>E25</f>
        <v>Ing. Pavel Douša</v>
      </c>
      <c r="L92" s="42"/>
    </row>
    <row r="93" spans="2:63" s="1" customFormat="1" ht="14.45" customHeight="1">
      <c r="B93" s="42"/>
      <c r="C93" s="64" t="s">
        <v>36</v>
      </c>
      <c r="F93" s="157" t="str">
        <f>IF(E22="","",E22)</f>
        <v/>
      </c>
      <c r="L93" s="42"/>
    </row>
    <row r="94" spans="2:63" s="1" customFormat="1" ht="10.35" customHeight="1">
      <c r="B94" s="42"/>
      <c r="L94" s="42"/>
    </row>
    <row r="95" spans="2:63" s="10" customFormat="1" ht="29.25" customHeight="1">
      <c r="B95" s="159"/>
      <c r="C95" s="160" t="s">
        <v>249</v>
      </c>
      <c r="D95" s="161" t="s">
        <v>62</v>
      </c>
      <c r="E95" s="161" t="s">
        <v>58</v>
      </c>
      <c r="F95" s="161" t="s">
        <v>250</v>
      </c>
      <c r="G95" s="161" t="s">
        <v>251</v>
      </c>
      <c r="H95" s="161" t="s">
        <v>252</v>
      </c>
      <c r="I95" s="162" t="s">
        <v>253</v>
      </c>
      <c r="J95" s="161" t="s">
        <v>236</v>
      </c>
      <c r="K95" s="163" t="s">
        <v>254</v>
      </c>
      <c r="L95" s="159"/>
      <c r="M95" s="74" t="s">
        <v>255</v>
      </c>
      <c r="N95" s="75" t="s">
        <v>47</v>
      </c>
      <c r="O95" s="75" t="s">
        <v>256</v>
      </c>
      <c r="P95" s="75" t="s">
        <v>257</v>
      </c>
      <c r="Q95" s="75" t="s">
        <v>258</v>
      </c>
      <c r="R95" s="75" t="s">
        <v>259</v>
      </c>
      <c r="S95" s="75" t="s">
        <v>260</v>
      </c>
      <c r="T95" s="76" t="s">
        <v>261</v>
      </c>
    </row>
    <row r="96" spans="2:63" s="1" customFormat="1" ht="29.25" customHeight="1">
      <c r="B96" s="42"/>
      <c r="C96" s="78" t="s">
        <v>237</v>
      </c>
      <c r="J96" s="164">
        <f>BK96</f>
        <v>0</v>
      </c>
      <c r="L96" s="42"/>
      <c r="M96" s="77"/>
      <c r="N96" s="69"/>
      <c r="O96" s="69"/>
      <c r="P96" s="165">
        <f>P97+P208</f>
        <v>0</v>
      </c>
      <c r="Q96" s="69"/>
      <c r="R96" s="165">
        <f>R97+R208</f>
        <v>97.256824599999987</v>
      </c>
      <c r="S96" s="69"/>
      <c r="T96" s="166">
        <f>T97+T208</f>
        <v>0</v>
      </c>
      <c r="AT96" s="25" t="s">
        <v>76</v>
      </c>
      <c r="AU96" s="25" t="s">
        <v>238</v>
      </c>
      <c r="BK96" s="167">
        <f>BK97+BK208</f>
        <v>0</v>
      </c>
    </row>
    <row r="97" spans="2:65" s="11" customFormat="1" ht="37.35" customHeight="1">
      <c r="B97" s="168"/>
      <c r="D97" s="169" t="s">
        <v>76</v>
      </c>
      <c r="E97" s="170" t="s">
        <v>262</v>
      </c>
      <c r="F97" s="170" t="s">
        <v>263</v>
      </c>
      <c r="I97" s="171"/>
      <c r="J97" s="172">
        <f>BK97</f>
        <v>0</v>
      </c>
      <c r="L97" s="168"/>
      <c r="M97" s="173"/>
      <c r="N97" s="174"/>
      <c r="O97" s="174"/>
      <c r="P97" s="175">
        <f>P98+P106+P131+P140+P206</f>
        <v>0</v>
      </c>
      <c r="Q97" s="174"/>
      <c r="R97" s="175">
        <f>R98+R106+R131+R140+R206</f>
        <v>97.256824599999987</v>
      </c>
      <c r="S97" s="174"/>
      <c r="T97" s="176">
        <f>T98+T106+T131+T140+T206</f>
        <v>0</v>
      </c>
      <c r="AR97" s="169" t="s">
        <v>24</v>
      </c>
      <c r="AT97" s="177" t="s">
        <v>76</v>
      </c>
      <c r="AU97" s="177" t="s">
        <v>77</v>
      </c>
      <c r="AY97" s="169" t="s">
        <v>264</v>
      </c>
      <c r="BK97" s="178">
        <f>BK98+BK106+BK131+BK140+BK206</f>
        <v>0</v>
      </c>
    </row>
    <row r="98" spans="2:65" s="11" customFormat="1" ht="19.899999999999999" customHeight="1">
      <c r="B98" s="168"/>
      <c r="D98" s="169" t="s">
        <v>76</v>
      </c>
      <c r="E98" s="179" t="s">
        <v>24</v>
      </c>
      <c r="F98" s="179" t="s">
        <v>1558</v>
      </c>
      <c r="I98" s="171"/>
      <c r="J98" s="180">
        <f>BK98</f>
        <v>0</v>
      </c>
      <c r="L98" s="168"/>
      <c r="M98" s="173"/>
      <c r="N98" s="174"/>
      <c r="O98" s="174"/>
      <c r="P98" s="175">
        <f>SUM(P99:P105)</f>
        <v>0</v>
      </c>
      <c r="Q98" s="174"/>
      <c r="R98" s="175">
        <f>SUM(R99:R105)</f>
        <v>0</v>
      </c>
      <c r="S98" s="174"/>
      <c r="T98" s="176">
        <f>SUM(T99:T105)</f>
        <v>0</v>
      </c>
      <c r="AR98" s="169" t="s">
        <v>24</v>
      </c>
      <c r="AT98" s="177" t="s">
        <v>76</v>
      </c>
      <c r="AU98" s="177" t="s">
        <v>24</v>
      </c>
      <c r="AY98" s="169" t="s">
        <v>264</v>
      </c>
      <c r="BK98" s="178">
        <f>SUM(BK99:BK105)</f>
        <v>0</v>
      </c>
    </row>
    <row r="99" spans="2:65" s="1" customFormat="1" ht="16.5" customHeight="1">
      <c r="B99" s="181"/>
      <c r="C99" s="182" t="s">
        <v>24</v>
      </c>
      <c r="D99" s="182" t="s">
        <v>266</v>
      </c>
      <c r="E99" s="183" t="s">
        <v>2019</v>
      </c>
      <c r="F99" s="184" t="s">
        <v>2020</v>
      </c>
      <c r="G99" s="185" t="s">
        <v>293</v>
      </c>
      <c r="H99" s="186">
        <v>286.26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</v>
      </c>
      <c r="T99" s="192">
        <f>S99*H99</f>
        <v>0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2971</v>
      </c>
    </row>
    <row r="100" spans="2:65" s="12" customFormat="1">
      <c r="B100" s="194"/>
      <c r="D100" s="195" t="s">
        <v>272</v>
      </c>
      <c r="E100" s="196" t="s">
        <v>5</v>
      </c>
      <c r="F100" s="197" t="s">
        <v>3131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2" customFormat="1">
      <c r="B101" s="194"/>
      <c r="D101" s="195" t="s">
        <v>272</v>
      </c>
      <c r="E101" s="196" t="s">
        <v>5</v>
      </c>
      <c r="F101" s="197" t="s">
        <v>2972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3" customFormat="1">
      <c r="B102" s="202"/>
      <c r="D102" s="195" t="s">
        <v>272</v>
      </c>
      <c r="E102" s="203" t="s">
        <v>5</v>
      </c>
      <c r="F102" s="204" t="s">
        <v>3050</v>
      </c>
      <c r="H102" s="205">
        <v>176.26</v>
      </c>
      <c r="I102" s="206"/>
      <c r="L102" s="202"/>
      <c r="M102" s="207"/>
      <c r="N102" s="208"/>
      <c r="O102" s="208"/>
      <c r="P102" s="208"/>
      <c r="Q102" s="208"/>
      <c r="R102" s="208"/>
      <c r="S102" s="208"/>
      <c r="T102" s="209"/>
      <c r="AT102" s="203" t="s">
        <v>272</v>
      </c>
      <c r="AU102" s="203" t="s">
        <v>85</v>
      </c>
      <c r="AV102" s="13" t="s">
        <v>85</v>
      </c>
      <c r="AW102" s="13" t="s">
        <v>41</v>
      </c>
      <c r="AX102" s="13" t="s">
        <v>77</v>
      </c>
      <c r="AY102" s="203" t="s">
        <v>264</v>
      </c>
    </row>
    <row r="103" spans="2:65" s="12" customFormat="1" ht="27">
      <c r="B103" s="194"/>
      <c r="D103" s="195" t="s">
        <v>272</v>
      </c>
      <c r="E103" s="196" t="s">
        <v>5</v>
      </c>
      <c r="F103" s="197" t="s">
        <v>3051</v>
      </c>
      <c r="H103" s="196" t="s">
        <v>5</v>
      </c>
      <c r="I103" s="198"/>
      <c r="L103" s="194"/>
      <c r="M103" s="199"/>
      <c r="N103" s="200"/>
      <c r="O103" s="200"/>
      <c r="P103" s="200"/>
      <c r="Q103" s="200"/>
      <c r="R103" s="200"/>
      <c r="S103" s="200"/>
      <c r="T103" s="201"/>
      <c r="AT103" s="196" t="s">
        <v>272</v>
      </c>
      <c r="AU103" s="196" t="s">
        <v>85</v>
      </c>
      <c r="AV103" s="12" t="s">
        <v>24</v>
      </c>
      <c r="AW103" s="12" t="s">
        <v>41</v>
      </c>
      <c r="AX103" s="12" t="s">
        <v>77</v>
      </c>
      <c r="AY103" s="196" t="s">
        <v>264</v>
      </c>
    </row>
    <row r="104" spans="2:65" s="13" customFormat="1">
      <c r="B104" s="202"/>
      <c r="D104" s="195" t="s">
        <v>272</v>
      </c>
      <c r="E104" s="203" t="s">
        <v>5</v>
      </c>
      <c r="F104" s="204" t="s">
        <v>3052</v>
      </c>
      <c r="H104" s="205">
        <v>110</v>
      </c>
      <c r="I104" s="206"/>
      <c r="L104" s="202"/>
      <c r="M104" s="207"/>
      <c r="N104" s="208"/>
      <c r="O104" s="208"/>
      <c r="P104" s="208"/>
      <c r="Q104" s="208"/>
      <c r="R104" s="208"/>
      <c r="S104" s="208"/>
      <c r="T104" s="209"/>
      <c r="AT104" s="203" t="s">
        <v>272</v>
      </c>
      <c r="AU104" s="203" t="s">
        <v>85</v>
      </c>
      <c r="AV104" s="13" t="s">
        <v>85</v>
      </c>
      <c r="AW104" s="13" t="s">
        <v>41</v>
      </c>
      <c r="AX104" s="13" t="s">
        <v>77</v>
      </c>
      <c r="AY104" s="203" t="s">
        <v>264</v>
      </c>
    </row>
    <row r="105" spans="2:65" s="14" customFormat="1">
      <c r="B105" s="210"/>
      <c r="D105" s="195" t="s">
        <v>272</v>
      </c>
      <c r="E105" s="211" t="s">
        <v>5</v>
      </c>
      <c r="F105" s="212" t="s">
        <v>290</v>
      </c>
      <c r="H105" s="213">
        <v>286.26</v>
      </c>
      <c r="I105" s="214"/>
      <c r="L105" s="210"/>
      <c r="M105" s="215"/>
      <c r="N105" s="216"/>
      <c r="O105" s="216"/>
      <c r="P105" s="216"/>
      <c r="Q105" s="216"/>
      <c r="R105" s="216"/>
      <c r="S105" s="216"/>
      <c r="T105" s="217"/>
      <c r="AT105" s="211" t="s">
        <v>272</v>
      </c>
      <c r="AU105" s="211" t="s">
        <v>85</v>
      </c>
      <c r="AV105" s="14" t="s">
        <v>270</v>
      </c>
      <c r="AW105" s="14" t="s">
        <v>41</v>
      </c>
      <c r="AX105" s="14" t="s">
        <v>24</v>
      </c>
      <c r="AY105" s="211" t="s">
        <v>264</v>
      </c>
    </row>
    <row r="106" spans="2:65" s="11" customFormat="1" ht="29.85" customHeight="1">
      <c r="B106" s="168"/>
      <c r="D106" s="169" t="s">
        <v>76</v>
      </c>
      <c r="E106" s="179" t="s">
        <v>387</v>
      </c>
      <c r="F106" s="179" t="s">
        <v>1746</v>
      </c>
      <c r="I106" s="171"/>
      <c r="J106" s="180">
        <f>BK106</f>
        <v>0</v>
      </c>
      <c r="L106" s="168"/>
      <c r="M106" s="173"/>
      <c r="N106" s="174"/>
      <c r="O106" s="174"/>
      <c r="P106" s="175">
        <f>SUM(P107:P130)</f>
        <v>0</v>
      </c>
      <c r="Q106" s="174"/>
      <c r="R106" s="175">
        <f>SUM(R107:R130)</f>
        <v>2.5752999999999998E-2</v>
      </c>
      <c r="S106" s="174"/>
      <c r="T106" s="176">
        <f>SUM(T107:T130)</f>
        <v>0</v>
      </c>
      <c r="AR106" s="169" t="s">
        <v>24</v>
      </c>
      <c r="AT106" s="177" t="s">
        <v>76</v>
      </c>
      <c r="AU106" s="177" t="s">
        <v>24</v>
      </c>
      <c r="AY106" s="169" t="s">
        <v>264</v>
      </c>
      <c r="BK106" s="178">
        <f>SUM(BK107:BK130)</f>
        <v>0</v>
      </c>
    </row>
    <row r="107" spans="2:65" s="1" customFormat="1" ht="38.25" customHeight="1">
      <c r="B107" s="181"/>
      <c r="C107" s="182" t="s">
        <v>85</v>
      </c>
      <c r="D107" s="182" t="s">
        <v>266</v>
      </c>
      <c r="E107" s="183" t="s">
        <v>1747</v>
      </c>
      <c r="F107" s="184" t="s">
        <v>1748</v>
      </c>
      <c r="G107" s="185" t="s">
        <v>293</v>
      </c>
      <c r="H107" s="186">
        <v>677.7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0</v>
      </c>
      <c r="R107" s="191">
        <f>Q107*H107</f>
        <v>0</v>
      </c>
      <c r="S107" s="191">
        <v>0</v>
      </c>
      <c r="T107" s="192">
        <f>S107*H107</f>
        <v>0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2975</v>
      </c>
    </row>
    <row r="108" spans="2:65" s="12" customFormat="1">
      <c r="B108" s="194"/>
      <c r="D108" s="195" t="s">
        <v>272</v>
      </c>
      <c r="E108" s="196" t="s">
        <v>5</v>
      </c>
      <c r="F108" s="197" t="s">
        <v>2976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3" customFormat="1">
      <c r="B109" s="202"/>
      <c r="D109" s="195" t="s">
        <v>272</v>
      </c>
      <c r="E109" s="203" t="s">
        <v>5</v>
      </c>
      <c r="F109" s="204" t="s">
        <v>3132</v>
      </c>
      <c r="H109" s="205">
        <v>677.7</v>
      </c>
      <c r="I109" s="206"/>
      <c r="L109" s="202"/>
      <c r="M109" s="207"/>
      <c r="N109" s="208"/>
      <c r="O109" s="208"/>
      <c r="P109" s="208"/>
      <c r="Q109" s="208"/>
      <c r="R109" s="208"/>
      <c r="S109" s="208"/>
      <c r="T109" s="209"/>
      <c r="AT109" s="203" t="s">
        <v>272</v>
      </c>
      <c r="AU109" s="203" t="s">
        <v>85</v>
      </c>
      <c r="AV109" s="13" t="s">
        <v>85</v>
      </c>
      <c r="AW109" s="13" t="s">
        <v>41</v>
      </c>
      <c r="AX109" s="13" t="s">
        <v>24</v>
      </c>
      <c r="AY109" s="203" t="s">
        <v>264</v>
      </c>
    </row>
    <row r="110" spans="2:65" s="1" customFormat="1" ht="25.5" customHeight="1">
      <c r="B110" s="181"/>
      <c r="C110" s="182" t="s">
        <v>93</v>
      </c>
      <c r="D110" s="182" t="s">
        <v>266</v>
      </c>
      <c r="E110" s="183" t="s">
        <v>3133</v>
      </c>
      <c r="F110" s="184" t="s">
        <v>3134</v>
      </c>
      <c r="G110" s="185" t="s">
        <v>293</v>
      </c>
      <c r="H110" s="186">
        <v>135.54</v>
      </c>
      <c r="I110" s="187"/>
      <c r="J110" s="188">
        <f>ROUND(I110*H110,2)</f>
        <v>0</v>
      </c>
      <c r="K110" s="184" t="s">
        <v>278</v>
      </c>
      <c r="L110" s="42"/>
      <c r="M110" s="189" t="s">
        <v>5</v>
      </c>
      <c r="N110" s="190" t="s">
        <v>48</v>
      </c>
      <c r="O110" s="43"/>
      <c r="P110" s="191">
        <f>O110*H110</f>
        <v>0</v>
      </c>
      <c r="Q110" s="191">
        <v>0</v>
      </c>
      <c r="R110" s="191">
        <f>Q110*H110</f>
        <v>0</v>
      </c>
      <c r="S110" s="191">
        <v>0</v>
      </c>
      <c r="T110" s="192">
        <f>S110*H110</f>
        <v>0</v>
      </c>
      <c r="AR110" s="25" t="s">
        <v>270</v>
      </c>
      <c r="AT110" s="25" t="s">
        <v>266</v>
      </c>
      <c r="AU110" s="25" t="s">
        <v>85</v>
      </c>
      <c r="AY110" s="25" t="s">
        <v>264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5" t="s">
        <v>24</v>
      </c>
      <c r="BK110" s="193">
        <f>ROUND(I110*H110,2)</f>
        <v>0</v>
      </c>
      <c r="BL110" s="25" t="s">
        <v>270</v>
      </c>
      <c r="BM110" s="25" t="s">
        <v>3135</v>
      </c>
    </row>
    <row r="111" spans="2:65" s="12" customFormat="1">
      <c r="B111" s="194"/>
      <c r="D111" s="195" t="s">
        <v>272</v>
      </c>
      <c r="E111" s="196" t="s">
        <v>5</v>
      </c>
      <c r="F111" s="197" t="s">
        <v>1755</v>
      </c>
      <c r="H111" s="196" t="s">
        <v>5</v>
      </c>
      <c r="I111" s="198"/>
      <c r="L111" s="194"/>
      <c r="M111" s="199"/>
      <c r="N111" s="200"/>
      <c r="O111" s="200"/>
      <c r="P111" s="200"/>
      <c r="Q111" s="200"/>
      <c r="R111" s="200"/>
      <c r="S111" s="200"/>
      <c r="T111" s="201"/>
      <c r="AT111" s="196" t="s">
        <v>272</v>
      </c>
      <c r="AU111" s="196" t="s">
        <v>85</v>
      </c>
      <c r="AV111" s="12" t="s">
        <v>24</v>
      </c>
      <c r="AW111" s="12" t="s">
        <v>41</v>
      </c>
      <c r="AX111" s="12" t="s">
        <v>77</v>
      </c>
      <c r="AY111" s="196" t="s">
        <v>264</v>
      </c>
    </row>
    <row r="112" spans="2:65" s="12" customFormat="1">
      <c r="B112" s="194"/>
      <c r="D112" s="195" t="s">
        <v>272</v>
      </c>
      <c r="E112" s="196" t="s">
        <v>5</v>
      </c>
      <c r="F112" s="197" t="s">
        <v>3136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3137</v>
      </c>
      <c r="H113" s="205">
        <v>135.54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24</v>
      </c>
      <c r="AY113" s="203" t="s">
        <v>264</v>
      </c>
    </row>
    <row r="114" spans="2:65" s="1" customFormat="1" ht="25.5" customHeight="1">
      <c r="B114" s="181"/>
      <c r="C114" s="182" t="s">
        <v>270</v>
      </c>
      <c r="D114" s="182" t="s">
        <v>266</v>
      </c>
      <c r="E114" s="183" t="s">
        <v>1758</v>
      </c>
      <c r="F114" s="184" t="s">
        <v>1759</v>
      </c>
      <c r="G114" s="185" t="s">
        <v>293</v>
      </c>
      <c r="H114" s="186">
        <v>677.7</v>
      </c>
      <c r="I114" s="187"/>
      <c r="J114" s="188">
        <f>ROUND(I114*H114,2)</f>
        <v>0</v>
      </c>
      <c r="K114" s="184" t="s">
        <v>278</v>
      </c>
      <c r="L114" s="42"/>
      <c r="M114" s="189" t="s">
        <v>5</v>
      </c>
      <c r="N114" s="190" t="s">
        <v>48</v>
      </c>
      <c r="O114" s="43"/>
      <c r="P114" s="191">
        <f>O114*H114</f>
        <v>0</v>
      </c>
      <c r="Q114" s="191">
        <v>0</v>
      </c>
      <c r="R114" s="191">
        <f>Q114*H114</f>
        <v>0</v>
      </c>
      <c r="S114" s="191">
        <v>0</v>
      </c>
      <c r="T114" s="192">
        <f>S114*H114</f>
        <v>0</v>
      </c>
      <c r="AR114" s="25" t="s">
        <v>270</v>
      </c>
      <c r="AT114" s="25" t="s">
        <v>266</v>
      </c>
      <c r="AU114" s="25" t="s">
        <v>85</v>
      </c>
      <c r="AY114" s="25" t="s">
        <v>264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5" t="s">
        <v>24</v>
      </c>
      <c r="BK114" s="193">
        <f>ROUND(I114*H114,2)</f>
        <v>0</v>
      </c>
      <c r="BL114" s="25" t="s">
        <v>270</v>
      </c>
      <c r="BM114" s="25" t="s">
        <v>2984</v>
      </c>
    </row>
    <row r="115" spans="2:65" s="12" customFormat="1">
      <c r="B115" s="194"/>
      <c r="D115" s="195" t="s">
        <v>272</v>
      </c>
      <c r="E115" s="196" t="s">
        <v>5</v>
      </c>
      <c r="F115" s="197" t="s">
        <v>2985</v>
      </c>
      <c r="H115" s="196" t="s">
        <v>5</v>
      </c>
      <c r="I115" s="198"/>
      <c r="L115" s="194"/>
      <c r="M115" s="199"/>
      <c r="N115" s="200"/>
      <c r="O115" s="200"/>
      <c r="P115" s="200"/>
      <c r="Q115" s="200"/>
      <c r="R115" s="200"/>
      <c r="S115" s="200"/>
      <c r="T115" s="201"/>
      <c r="AT115" s="196" t="s">
        <v>272</v>
      </c>
      <c r="AU115" s="196" t="s">
        <v>85</v>
      </c>
      <c r="AV115" s="12" t="s">
        <v>24</v>
      </c>
      <c r="AW115" s="12" t="s">
        <v>41</v>
      </c>
      <c r="AX115" s="12" t="s">
        <v>77</v>
      </c>
      <c r="AY115" s="196" t="s">
        <v>264</v>
      </c>
    </row>
    <row r="116" spans="2:65" s="13" customFormat="1">
      <c r="B116" s="202"/>
      <c r="D116" s="195" t="s">
        <v>272</v>
      </c>
      <c r="E116" s="203" t="s">
        <v>5</v>
      </c>
      <c r="F116" s="204" t="s">
        <v>3132</v>
      </c>
      <c r="H116" s="205">
        <v>677.7</v>
      </c>
      <c r="I116" s="206"/>
      <c r="L116" s="202"/>
      <c r="M116" s="207"/>
      <c r="N116" s="208"/>
      <c r="O116" s="208"/>
      <c r="P116" s="208"/>
      <c r="Q116" s="208"/>
      <c r="R116" s="208"/>
      <c r="S116" s="208"/>
      <c r="T116" s="209"/>
      <c r="AT116" s="203" t="s">
        <v>272</v>
      </c>
      <c r="AU116" s="203" t="s">
        <v>85</v>
      </c>
      <c r="AV116" s="13" t="s">
        <v>85</v>
      </c>
      <c r="AW116" s="13" t="s">
        <v>41</v>
      </c>
      <c r="AX116" s="13" t="s">
        <v>24</v>
      </c>
      <c r="AY116" s="203" t="s">
        <v>264</v>
      </c>
    </row>
    <row r="117" spans="2:65" s="1" customFormat="1" ht="16.5" customHeight="1">
      <c r="B117" s="181"/>
      <c r="C117" s="218" t="s">
        <v>300</v>
      </c>
      <c r="D117" s="218" t="s">
        <v>345</v>
      </c>
      <c r="E117" s="219" t="s">
        <v>1762</v>
      </c>
      <c r="F117" s="220" t="s">
        <v>1763</v>
      </c>
      <c r="G117" s="221" t="s">
        <v>396</v>
      </c>
      <c r="H117" s="222">
        <v>23.72</v>
      </c>
      <c r="I117" s="223"/>
      <c r="J117" s="224">
        <f>ROUND(I117*H117,2)</f>
        <v>0</v>
      </c>
      <c r="K117" s="220" t="s">
        <v>278</v>
      </c>
      <c r="L117" s="225"/>
      <c r="M117" s="226" t="s">
        <v>5</v>
      </c>
      <c r="N117" s="227" t="s">
        <v>48</v>
      </c>
      <c r="O117" s="43"/>
      <c r="P117" s="191">
        <f>O117*H117</f>
        <v>0</v>
      </c>
      <c r="Q117" s="191">
        <v>1E-3</v>
      </c>
      <c r="R117" s="191">
        <f>Q117*H117</f>
        <v>2.3719999999999998E-2</v>
      </c>
      <c r="S117" s="191">
        <v>0</v>
      </c>
      <c r="T117" s="192">
        <f>S117*H117</f>
        <v>0</v>
      </c>
      <c r="AR117" s="25" t="s">
        <v>322</v>
      </c>
      <c r="AT117" s="25" t="s">
        <v>345</v>
      </c>
      <c r="AU117" s="25" t="s">
        <v>85</v>
      </c>
      <c r="AY117" s="25" t="s">
        <v>264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5" t="s">
        <v>24</v>
      </c>
      <c r="BK117" s="193">
        <f>ROUND(I117*H117,2)</f>
        <v>0</v>
      </c>
      <c r="BL117" s="25" t="s">
        <v>270</v>
      </c>
      <c r="BM117" s="25" t="s">
        <v>2986</v>
      </c>
    </row>
    <row r="118" spans="2:65" s="1" customFormat="1" ht="27">
      <c r="B118" s="42"/>
      <c r="D118" s="195" t="s">
        <v>369</v>
      </c>
      <c r="F118" s="228" t="s">
        <v>1765</v>
      </c>
      <c r="I118" s="229"/>
      <c r="L118" s="42"/>
      <c r="M118" s="230"/>
      <c r="N118" s="43"/>
      <c r="O118" s="43"/>
      <c r="P118" s="43"/>
      <c r="Q118" s="43"/>
      <c r="R118" s="43"/>
      <c r="S118" s="43"/>
      <c r="T118" s="71"/>
      <c r="AT118" s="25" t="s">
        <v>369</v>
      </c>
      <c r="AU118" s="25" t="s">
        <v>85</v>
      </c>
    </row>
    <row r="119" spans="2:65" s="13" customFormat="1">
      <c r="B119" s="202"/>
      <c r="D119" s="195" t="s">
        <v>272</v>
      </c>
      <c r="F119" s="204" t="s">
        <v>3138</v>
      </c>
      <c r="H119" s="205">
        <v>23.72</v>
      </c>
      <c r="I119" s="206"/>
      <c r="L119" s="202"/>
      <c r="M119" s="207"/>
      <c r="N119" s="208"/>
      <c r="O119" s="208"/>
      <c r="P119" s="208"/>
      <c r="Q119" s="208"/>
      <c r="R119" s="208"/>
      <c r="S119" s="208"/>
      <c r="T119" s="209"/>
      <c r="AT119" s="203" t="s">
        <v>272</v>
      </c>
      <c r="AU119" s="203" t="s">
        <v>85</v>
      </c>
      <c r="AV119" s="13" t="s">
        <v>85</v>
      </c>
      <c r="AW119" s="13" t="s">
        <v>6</v>
      </c>
      <c r="AX119" s="13" t="s">
        <v>24</v>
      </c>
      <c r="AY119" s="203" t="s">
        <v>264</v>
      </c>
    </row>
    <row r="120" spans="2:65" s="1" customFormat="1" ht="16.5" customHeight="1">
      <c r="B120" s="181"/>
      <c r="C120" s="182" t="s">
        <v>305</v>
      </c>
      <c r="D120" s="182" t="s">
        <v>266</v>
      </c>
      <c r="E120" s="183" t="s">
        <v>1767</v>
      </c>
      <c r="F120" s="184" t="s">
        <v>1768</v>
      </c>
      <c r="G120" s="185" t="s">
        <v>293</v>
      </c>
      <c r="H120" s="186">
        <v>677.7</v>
      </c>
      <c r="I120" s="187"/>
      <c r="J120" s="188">
        <f>ROUND(I120*H120,2)</f>
        <v>0</v>
      </c>
      <c r="K120" s="184" t="s">
        <v>278</v>
      </c>
      <c r="L120" s="42"/>
      <c r="M120" s="189" t="s">
        <v>5</v>
      </c>
      <c r="N120" s="190" t="s">
        <v>48</v>
      </c>
      <c r="O120" s="43"/>
      <c r="P120" s="191">
        <f>O120*H120</f>
        <v>0</v>
      </c>
      <c r="Q120" s="191">
        <v>0</v>
      </c>
      <c r="R120" s="191">
        <f>Q120*H120</f>
        <v>0</v>
      </c>
      <c r="S120" s="191">
        <v>0</v>
      </c>
      <c r="T120" s="192">
        <f>S120*H120</f>
        <v>0</v>
      </c>
      <c r="AR120" s="25" t="s">
        <v>270</v>
      </c>
      <c r="AT120" s="25" t="s">
        <v>266</v>
      </c>
      <c r="AU120" s="25" t="s">
        <v>85</v>
      </c>
      <c r="AY120" s="25" t="s">
        <v>264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5" t="s">
        <v>24</v>
      </c>
      <c r="BK120" s="193">
        <f>ROUND(I120*H120,2)</f>
        <v>0</v>
      </c>
      <c r="BL120" s="25" t="s">
        <v>270</v>
      </c>
      <c r="BM120" s="25" t="s">
        <v>2988</v>
      </c>
    </row>
    <row r="121" spans="2:65" s="12" customFormat="1">
      <c r="B121" s="194"/>
      <c r="D121" s="195" t="s">
        <v>272</v>
      </c>
      <c r="E121" s="196" t="s">
        <v>5</v>
      </c>
      <c r="F121" s="197" t="s">
        <v>2989</v>
      </c>
      <c r="H121" s="196" t="s">
        <v>5</v>
      </c>
      <c r="I121" s="198"/>
      <c r="L121" s="194"/>
      <c r="M121" s="199"/>
      <c r="N121" s="200"/>
      <c r="O121" s="200"/>
      <c r="P121" s="200"/>
      <c r="Q121" s="200"/>
      <c r="R121" s="200"/>
      <c r="S121" s="200"/>
      <c r="T121" s="201"/>
      <c r="AT121" s="196" t="s">
        <v>272</v>
      </c>
      <c r="AU121" s="196" t="s">
        <v>85</v>
      </c>
      <c r="AV121" s="12" t="s">
        <v>24</v>
      </c>
      <c r="AW121" s="12" t="s">
        <v>41</v>
      </c>
      <c r="AX121" s="12" t="s">
        <v>77</v>
      </c>
      <c r="AY121" s="196" t="s">
        <v>264</v>
      </c>
    </row>
    <row r="122" spans="2:65" s="13" customFormat="1">
      <c r="B122" s="202"/>
      <c r="D122" s="195" t="s">
        <v>272</v>
      </c>
      <c r="E122" s="203" t="s">
        <v>5</v>
      </c>
      <c r="F122" s="204" t="s">
        <v>3132</v>
      </c>
      <c r="H122" s="205">
        <v>677.7</v>
      </c>
      <c r="I122" s="206"/>
      <c r="L122" s="202"/>
      <c r="M122" s="207"/>
      <c r="N122" s="208"/>
      <c r="O122" s="208"/>
      <c r="P122" s="208"/>
      <c r="Q122" s="208"/>
      <c r="R122" s="208"/>
      <c r="S122" s="208"/>
      <c r="T122" s="209"/>
      <c r="AT122" s="203" t="s">
        <v>272</v>
      </c>
      <c r="AU122" s="203" t="s">
        <v>85</v>
      </c>
      <c r="AV122" s="13" t="s">
        <v>85</v>
      </c>
      <c r="AW122" s="13" t="s">
        <v>41</v>
      </c>
      <c r="AX122" s="13" t="s">
        <v>24</v>
      </c>
      <c r="AY122" s="203" t="s">
        <v>264</v>
      </c>
    </row>
    <row r="123" spans="2:65" s="1" customFormat="1" ht="16.5" customHeight="1">
      <c r="B123" s="181"/>
      <c r="C123" s="182" t="s">
        <v>314</v>
      </c>
      <c r="D123" s="182" t="s">
        <v>266</v>
      </c>
      <c r="E123" s="183" t="s">
        <v>1771</v>
      </c>
      <c r="F123" s="184" t="s">
        <v>1772</v>
      </c>
      <c r="G123" s="185" t="s">
        <v>293</v>
      </c>
      <c r="H123" s="186">
        <v>677.7</v>
      </c>
      <c r="I123" s="187"/>
      <c r="J123" s="188">
        <f>ROUND(I123*H123,2)</f>
        <v>0</v>
      </c>
      <c r="K123" s="184" t="s">
        <v>278</v>
      </c>
      <c r="L123" s="42"/>
      <c r="M123" s="189" t="s">
        <v>5</v>
      </c>
      <c r="N123" s="190" t="s">
        <v>48</v>
      </c>
      <c r="O123" s="43"/>
      <c r="P123" s="191">
        <f>O123*H123</f>
        <v>0</v>
      </c>
      <c r="Q123" s="191">
        <v>0</v>
      </c>
      <c r="R123" s="191">
        <f>Q123*H123</f>
        <v>0</v>
      </c>
      <c r="S123" s="191">
        <v>0</v>
      </c>
      <c r="T123" s="192">
        <f>S123*H123</f>
        <v>0</v>
      </c>
      <c r="AR123" s="25" t="s">
        <v>270</v>
      </c>
      <c r="AT123" s="25" t="s">
        <v>266</v>
      </c>
      <c r="AU123" s="25" t="s">
        <v>85</v>
      </c>
      <c r="AY123" s="25" t="s">
        <v>264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5" t="s">
        <v>24</v>
      </c>
      <c r="BK123" s="193">
        <f>ROUND(I123*H123,2)</f>
        <v>0</v>
      </c>
      <c r="BL123" s="25" t="s">
        <v>270</v>
      </c>
      <c r="BM123" s="25" t="s">
        <v>2990</v>
      </c>
    </row>
    <row r="124" spans="2:65" s="12" customFormat="1">
      <c r="B124" s="194"/>
      <c r="D124" s="195" t="s">
        <v>272</v>
      </c>
      <c r="E124" s="196" t="s">
        <v>5</v>
      </c>
      <c r="F124" s="197" t="s">
        <v>2989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3132</v>
      </c>
      <c r="H125" s="205">
        <v>677.7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24</v>
      </c>
      <c r="AY125" s="203" t="s">
        <v>264</v>
      </c>
    </row>
    <row r="126" spans="2:65" s="1" customFormat="1" ht="38.25" customHeight="1">
      <c r="B126" s="181"/>
      <c r="C126" s="182" t="s">
        <v>322</v>
      </c>
      <c r="D126" s="182" t="s">
        <v>266</v>
      </c>
      <c r="E126" s="183" t="s">
        <v>1774</v>
      </c>
      <c r="F126" s="184" t="s">
        <v>1775</v>
      </c>
      <c r="G126" s="185" t="s">
        <v>293</v>
      </c>
      <c r="H126" s="186">
        <v>677.7</v>
      </c>
      <c r="I126" s="187"/>
      <c r="J126" s="188">
        <f>ROUND(I126*H126,2)</f>
        <v>0</v>
      </c>
      <c r="K126" s="184" t="s">
        <v>278</v>
      </c>
      <c r="L126" s="42"/>
      <c r="M126" s="189" t="s">
        <v>5</v>
      </c>
      <c r="N126" s="190" t="s">
        <v>48</v>
      </c>
      <c r="O126" s="43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AR126" s="25" t="s">
        <v>270</v>
      </c>
      <c r="AT126" s="25" t="s">
        <v>266</v>
      </c>
      <c r="AU126" s="25" t="s">
        <v>85</v>
      </c>
      <c r="AY126" s="25" t="s">
        <v>264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5" t="s">
        <v>24</v>
      </c>
      <c r="BK126" s="193">
        <f>ROUND(I126*H126,2)</f>
        <v>0</v>
      </c>
      <c r="BL126" s="25" t="s">
        <v>270</v>
      </c>
      <c r="BM126" s="25" t="s">
        <v>2991</v>
      </c>
    </row>
    <row r="127" spans="2:65" s="12" customFormat="1">
      <c r="B127" s="194"/>
      <c r="D127" s="195" t="s">
        <v>272</v>
      </c>
      <c r="E127" s="196" t="s">
        <v>5</v>
      </c>
      <c r="F127" s="197" t="s">
        <v>2989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3" customFormat="1">
      <c r="B128" s="202"/>
      <c r="D128" s="195" t="s">
        <v>272</v>
      </c>
      <c r="E128" s="203" t="s">
        <v>5</v>
      </c>
      <c r="F128" s="204" t="s">
        <v>3132</v>
      </c>
      <c r="H128" s="205">
        <v>677.7</v>
      </c>
      <c r="I128" s="206"/>
      <c r="L128" s="202"/>
      <c r="M128" s="207"/>
      <c r="N128" s="208"/>
      <c r="O128" s="208"/>
      <c r="P128" s="208"/>
      <c r="Q128" s="208"/>
      <c r="R128" s="208"/>
      <c r="S128" s="208"/>
      <c r="T128" s="209"/>
      <c r="AT128" s="203" t="s">
        <v>272</v>
      </c>
      <c r="AU128" s="203" t="s">
        <v>85</v>
      </c>
      <c r="AV128" s="13" t="s">
        <v>85</v>
      </c>
      <c r="AW128" s="13" t="s">
        <v>41</v>
      </c>
      <c r="AX128" s="13" t="s">
        <v>24</v>
      </c>
      <c r="AY128" s="203" t="s">
        <v>264</v>
      </c>
    </row>
    <row r="129" spans="2:65" s="1" customFormat="1" ht="16.5" customHeight="1">
      <c r="B129" s="181"/>
      <c r="C129" s="218" t="s">
        <v>331</v>
      </c>
      <c r="D129" s="218" t="s">
        <v>345</v>
      </c>
      <c r="E129" s="219" t="s">
        <v>1777</v>
      </c>
      <c r="F129" s="220" t="s">
        <v>1778</v>
      </c>
      <c r="G129" s="221" t="s">
        <v>1779</v>
      </c>
      <c r="H129" s="222">
        <v>2.0329999999999999</v>
      </c>
      <c r="I129" s="223"/>
      <c r="J129" s="224">
        <f>ROUND(I129*H129,2)</f>
        <v>0</v>
      </c>
      <c r="K129" s="220" t="s">
        <v>1780</v>
      </c>
      <c r="L129" s="225"/>
      <c r="M129" s="226" t="s">
        <v>5</v>
      </c>
      <c r="N129" s="227" t="s">
        <v>48</v>
      </c>
      <c r="O129" s="43"/>
      <c r="P129" s="191">
        <f>O129*H129</f>
        <v>0</v>
      </c>
      <c r="Q129" s="191">
        <v>1E-3</v>
      </c>
      <c r="R129" s="191">
        <f>Q129*H129</f>
        <v>2.0330000000000001E-3</v>
      </c>
      <c r="S129" s="191">
        <v>0</v>
      </c>
      <c r="T129" s="192">
        <f>S129*H129</f>
        <v>0</v>
      </c>
      <c r="AR129" s="25" t="s">
        <v>322</v>
      </c>
      <c r="AT129" s="25" t="s">
        <v>345</v>
      </c>
      <c r="AU129" s="25" t="s">
        <v>85</v>
      </c>
      <c r="AY129" s="25" t="s">
        <v>264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5" t="s">
        <v>24</v>
      </c>
      <c r="BK129" s="193">
        <f>ROUND(I129*H129,2)</f>
        <v>0</v>
      </c>
      <c r="BL129" s="25" t="s">
        <v>270</v>
      </c>
      <c r="BM129" s="25" t="s">
        <v>2992</v>
      </c>
    </row>
    <row r="130" spans="2:65" s="13" customFormat="1">
      <c r="B130" s="202"/>
      <c r="D130" s="195" t="s">
        <v>272</v>
      </c>
      <c r="F130" s="204" t="s">
        <v>3139</v>
      </c>
      <c r="H130" s="205">
        <v>2.0329999999999999</v>
      </c>
      <c r="I130" s="206"/>
      <c r="L130" s="202"/>
      <c r="M130" s="207"/>
      <c r="N130" s="208"/>
      <c r="O130" s="208"/>
      <c r="P130" s="208"/>
      <c r="Q130" s="208"/>
      <c r="R130" s="208"/>
      <c r="S130" s="208"/>
      <c r="T130" s="209"/>
      <c r="AT130" s="203" t="s">
        <v>272</v>
      </c>
      <c r="AU130" s="203" t="s">
        <v>85</v>
      </c>
      <c r="AV130" s="13" t="s">
        <v>85</v>
      </c>
      <c r="AW130" s="13" t="s">
        <v>6</v>
      </c>
      <c r="AX130" s="13" t="s">
        <v>24</v>
      </c>
      <c r="AY130" s="203" t="s">
        <v>264</v>
      </c>
    </row>
    <row r="131" spans="2:65" s="11" customFormat="1" ht="29.85" customHeight="1">
      <c r="B131" s="168"/>
      <c r="D131" s="169" t="s">
        <v>76</v>
      </c>
      <c r="E131" s="179" t="s">
        <v>869</v>
      </c>
      <c r="F131" s="179" t="s">
        <v>2994</v>
      </c>
      <c r="I131" s="171"/>
      <c r="J131" s="180">
        <f>BK131</f>
        <v>0</v>
      </c>
      <c r="L131" s="168"/>
      <c r="M131" s="173"/>
      <c r="N131" s="174"/>
      <c r="O131" s="174"/>
      <c r="P131" s="175">
        <f>SUM(P132:P139)</f>
        <v>0</v>
      </c>
      <c r="Q131" s="174"/>
      <c r="R131" s="175">
        <f>SUM(R132:R139)</f>
        <v>0.14313000000000001</v>
      </c>
      <c r="S131" s="174"/>
      <c r="T131" s="176">
        <f>SUM(T132:T139)</f>
        <v>0</v>
      </c>
      <c r="AR131" s="169" t="s">
        <v>24</v>
      </c>
      <c r="AT131" s="177" t="s">
        <v>76</v>
      </c>
      <c r="AU131" s="177" t="s">
        <v>24</v>
      </c>
      <c r="AY131" s="169" t="s">
        <v>264</v>
      </c>
      <c r="BK131" s="178">
        <f>SUM(BK132:BK139)</f>
        <v>0</v>
      </c>
    </row>
    <row r="132" spans="2:65" s="1" customFormat="1" ht="25.5" customHeight="1">
      <c r="B132" s="181"/>
      <c r="C132" s="182" t="s">
        <v>29</v>
      </c>
      <c r="D132" s="182" t="s">
        <v>266</v>
      </c>
      <c r="E132" s="183" t="s">
        <v>2995</v>
      </c>
      <c r="F132" s="184" t="s">
        <v>2996</v>
      </c>
      <c r="G132" s="185" t="s">
        <v>308</v>
      </c>
      <c r="H132" s="186">
        <v>286.26</v>
      </c>
      <c r="I132" s="187"/>
      <c r="J132" s="188">
        <f>ROUND(I132*H132,2)</f>
        <v>0</v>
      </c>
      <c r="K132" s="184" t="s">
        <v>278</v>
      </c>
      <c r="L132" s="42"/>
      <c r="M132" s="189" t="s">
        <v>5</v>
      </c>
      <c r="N132" s="190" t="s">
        <v>48</v>
      </c>
      <c r="O132" s="43"/>
      <c r="P132" s="191">
        <f>O132*H132</f>
        <v>0</v>
      </c>
      <c r="Q132" s="191">
        <v>5.0000000000000001E-4</v>
      </c>
      <c r="R132" s="191">
        <f>Q132*H132</f>
        <v>0.14313000000000001</v>
      </c>
      <c r="S132" s="191">
        <v>0</v>
      </c>
      <c r="T132" s="192">
        <f>S132*H132</f>
        <v>0</v>
      </c>
      <c r="AR132" s="25" t="s">
        <v>270</v>
      </c>
      <c r="AT132" s="25" t="s">
        <v>266</v>
      </c>
      <c r="AU132" s="25" t="s">
        <v>85</v>
      </c>
      <c r="AY132" s="25" t="s">
        <v>264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5" t="s">
        <v>24</v>
      </c>
      <c r="BK132" s="193">
        <f>ROUND(I132*H132,2)</f>
        <v>0</v>
      </c>
      <c r="BL132" s="25" t="s">
        <v>270</v>
      </c>
      <c r="BM132" s="25" t="s">
        <v>2997</v>
      </c>
    </row>
    <row r="133" spans="2:65" s="12" customFormat="1">
      <c r="B133" s="194"/>
      <c r="D133" s="195" t="s">
        <v>272</v>
      </c>
      <c r="E133" s="196" t="s">
        <v>5</v>
      </c>
      <c r="F133" s="197" t="s">
        <v>3140</v>
      </c>
      <c r="H133" s="196" t="s">
        <v>5</v>
      </c>
      <c r="I133" s="198"/>
      <c r="L133" s="194"/>
      <c r="M133" s="199"/>
      <c r="N133" s="200"/>
      <c r="O133" s="200"/>
      <c r="P133" s="200"/>
      <c r="Q133" s="200"/>
      <c r="R133" s="200"/>
      <c r="S133" s="200"/>
      <c r="T133" s="201"/>
      <c r="AT133" s="196" t="s">
        <v>272</v>
      </c>
      <c r="AU133" s="196" t="s">
        <v>85</v>
      </c>
      <c r="AV133" s="12" t="s">
        <v>24</v>
      </c>
      <c r="AW133" s="12" t="s">
        <v>41</v>
      </c>
      <c r="AX133" s="12" t="s">
        <v>77</v>
      </c>
      <c r="AY133" s="196" t="s">
        <v>264</v>
      </c>
    </row>
    <row r="134" spans="2:65" s="12" customFormat="1">
      <c r="B134" s="194"/>
      <c r="D134" s="195" t="s">
        <v>272</v>
      </c>
      <c r="E134" s="196" t="s">
        <v>5</v>
      </c>
      <c r="F134" s="197" t="s">
        <v>2998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2" customFormat="1">
      <c r="B135" s="194"/>
      <c r="D135" s="195" t="s">
        <v>272</v>
      </c>
      <c r="E135" s="196" t="s">
        <v>5</v>
      </c>
      <c r="F135" s="197" t="s">
        <v>2657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3" customFormat="1">
      <c r="B136" s="202"/>
      <c r="D136" s="195" t="s">
        <v>272</v>
      </c>
      <c r="E136" s="203" t="s">
        <v>5</v>
      </c>
      <c r="F136" s="204" t="s">
        <v>3122</v>
      </c>
      <c r="H136" s="205">
        <v>176.26</v>
      </c>
      <c r="I136" s="206"/>
      <c r="L136" s="202"/>
      <c r="M136" s="207"/>
      <c r="N136" s="208"/>
      <c r="O136" s="208"/>
      <c r="P136" s="208"/>
      <c r="Q136" s="208"/>
      <c r="R136" s="208"/>
      <c r="S136" s="208"/>
      <c r="T136" s="209"/>
      <c r="AT136" s="203" t="s">
        <v>272</v>
      </c>
      <c r="AU136" s="203" t="s">
        <v>85</v>
      </c>
      <c r="AV136" s="13" t="s">
        <v>85</v>
      </c>
      <c r="AW136" s="13" t="s">
        <v>41</v>
      </c>
      <c r="AX136" s="13" t="s">
        <v>77</v>
      </c>
      <c r="AY136" s="203" t="s">
        <v>264</v>
      </c>
    </row>
    <row r="137" spans="2:65" s="12" customFormat="1" ht="27">
      <c r="B137" s="194"/>
      <c r="D137" s="195" t="s">
        <v>272</v>
      </c>
      <c r="E137" s="196" t="s">
        <v>5</v>
      </c>
      <c r="F137" s="197" t="s">
        <v>3051</v>
      </c>
      <c r="H137" s="196" t="s">
        <v>5</v>
      </c>
      <c r="I137" s="198"/>
      <c r="L137" s="194"/>
      <c r="M137" s="199"/>
      <c r="N137" s="200"/>
      <c r="O137" s="200"/>
      <c r="P137" s="200"/>
      <c r="Q137" s="200"/>
      <c r="R137" s="200"/>
      <c r="S137" s="200"/>
      <c r="T137" s="201"/>
      <c r="AT137" s="196" t="s">
        <v>272</v>
      </c>
      <c r="AU137" s="196" t="s">
        <v>85</v>
      </c>
      <c r="AV137" s="12" t="s">
        <v>24</v>
      </c>
      <c r="AW137" s="12" t="s">
        <v>41</v>
      </c>
      <c r="AX137" s="12" t="s">
        <v>77</v>
      </c>
      <c r="AY137" s="196" t="s">
        <v>264</v>
      </c>
    </row>
    <row r="138" spans="2:65" s="13" customFormat="1">
      <c r="B138" s="202"/>
      <c r="D138" s="195" t="s">
        <v>272</v>
      </c>
      <c r="E138" s="203" t="s">
        <v>5</v>
      </c>
      <c r="F138" s="204" t="s">
        <v>3123</v>
      </c>
      <c r="H138" s="205">
        <v>110</v>
      </c>
      <c r="I138" s="206"/>
      <c r="L138" s="202"/>
      <c r="M138" s="207"/>
      <c r="N138" s="208"/>
      <c r="O138" s="208"/>
      <c r="P138" s="208"/>
      <c r="Q138" s="208"/>
      <c r="R138" s="208"/>
      <c r="S138" s="208"/>
      <c r="T138" s="209"/>
      <c r="AT138" s="203" t="s">
        <v>272</v>
      </c>
      <c r="AU138" s="203" t="s">
        <v>85</v>
      </c>
      <c r="AV138" s="13" t="s">
        <v>85</v>
      </c>
      <c r="AW138" s="13" t="s">
        <v>41</v>
      </c>
      <c r="AX138" s="13" t="s">
        <v>77</v>
      </c>
      <c r="AY138" s="203" t="s">
        <v>264</v>
      </c>
    </row>
    <row r="139" spans="2:65" s="14" customFormat="1">
      <c r="B139" s="210"/>
      <c r="D139" s="195" t="s">
        <v>272</v>
      </c>
      <c r="E139" s="211" t="s">
        <v>5</v>
      </c>
      <c r="F139" s="212" t="s">
        <v>290</v>
      </c>
      <c r="H139" s="213">
        <v>286.26</v>
      </c>
      <c r="I139" s="214"/>
      <c r="L139" s="210"/>
      <c r="M139" s="215"/>
      <c r="N139" s="216"/>
      <c r="O139" s="216"/>
      <c r="P139" s="216"/>
      <c r="Q139" s="216"/>
      <c r="R139" s="216"/>
      <c r="S139" s="216"/>
      <c r="T139" s="217"/>
      <c r="AT139" s="211" t="s">
        <v>272</v>
      </c>
      <c r="AU139" s="211" t="s">
        <v>85</v>
      </c>
      <c r="AV139" s="14" t="s">
        <v>270</v>
      </c>
      <c r="AW139" s="14" t="s">
        <v>41</v>
      </c>
      <c r="AX139" s="14" t="s">
        <v>24</v>
      </c>
      <c r="AY139" s="211" t="s">
        <v>264</v>
      </c>
    </row>
    <row r="140" spans="2:65" s="11" customFormat="1" ht="29.85" customHeight="1">
      <c r="B140" s="168"/>
      <c r="D140" s="169" t="s">
        <v>76</v>
      </c>
      <c r="E140" s="179" t="s">
        <v>300</v>
      </c>
      <c r="F140" s="179" t="s">
        <v>2025</v>
      </c>
      <c r="I140" s="171"/>
      <c r="J140" s="180">
        <f>BK140</f>
        <v>0</v>
      </c>
      <c r="L140" s="168"/>
      <c r="M140" s="173"/>
      <c r="N140" s="174"/>
      <c r="O140" s="174"/>
      <c r="P140" s="175">
        <f>SUM(P141:P205)</f>
        <v>0</v>
      </c>
      <c r="Q140" s="174"/>
      <c r="R140" s="175">
        <f>SUM(R141:R205)</f>
        <v>97.087941599999994</v>
      </c>
      <c r="S140" s="174"/>
      <c r="T140" s="176">
        <f>SUM(T141:T205)</f>
        <v>0</v>
      </c>
      <c r="AR140" s="169" t="s">
        <v>24</v>
      </c>
      <c r="AT140" s="177" t="s">
        <v>76</v>
      </c>
      <c r="AU140" s="177" t="s">
        <v>24</v>
      </c>
      <c r="AY140" s="169" t="s">
        <v>264</v>
      </c>
      <c r="BK140" s="178">
        <f>SUM(BK141:BK205)</f>
        <v>0</v>
      </c>
    </row>
    <row r="141" spans="2:65" s="1" customFormat="1" ht="25.5" customHeight="1">
      <c r="B141" s="181"/>
      <c r="C141" s="182" t="s">
        <v>344</v>
      </c>
      <c r="D141" s="182" t="s">
        <v>266</v>
      </c>
      <c r="E141" s="183" t="s">
        <v>3003</v>
      </c>
      <c r="F141" s="184" t="s">
        <v>3004</v>
      </c>
      <c r="G141" s="185" t="s">
        <v>293</v>
      </c>
      <c r="H141" s="186">
        <v>110</v>
      </c>
      <c r="I141" s="187"/>
      <c r="J141" s="188">
        <f>ROUND(I141*H141,2)</f>
        <v>0</v>
      </c>
      <c r="K141" s="184" t="s">
        <v>334</v>
      </c>
      <c r="L141" s="42"/>
      <c r="M141" s="189" t="s">
        <v>5</v>
      </c>
      <c r="N141" s="190" t="s">
        <v>48</v>
      </c>
      <c r="O141" s="43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AR141" s="25" t="s">
        <v>270</v>
      </c>
      <c r="AT141" s="25" t="s">
        <v>266</v>
      </c>
      <c r="AU141" s="25" t="s">
        <v>85</v>
      </c>
      <c r="AY141" s="25" t="s">
        <v>264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5" t="s">
        <v>24</v>
      </c>
      <c r="BK141" s="193">
        <f>ROUND(I141*H141,2)</f>
        <v>0</v>
      </c>
      <c r="BL141" s="25" t="s">
        <v>270</v>
      </c>
      <c r="BM141" s="25" t="s">
        <v>3005</v>
      </c>
    </row>
    <row r="142" spans="2:65" s="1" customFormat="1" ht="54">
      <c r="B142" s="42"/>
      <c r="D142" s="195" t="s">
        <v>369</v>
      </c>
      <c r="F142" s="228" t="s">
        <v>2259</v>
      </c>
      <c r="I142" s="229"/>
      <c r="L142" s="42"/>
      <c r="M142" s="230"/>
      <c r="N142" s="43"/>
      <c r="O142" s="43"/>
      <c r="P142" s="43"/>
      <c r="Q142" s="43"/>
      <c r="R142" s="43"/>
      <c r="S142" s="43"/>
      <c r="T142" s="71"/>
      <c r="AT142" s="25" t="s">
        <v>369</v>
      </c>
      <c r="AU142" s="25" t="s">
        <v>85</v>
      </c>
    </row>
    <row r="143" spans="2:65" s="12" customFormat="1">
      <c r="B143" s="194"/>
      <c r="D143" s="195" t="s">
        <v>272</v>
      </c>
      <c r="E143" s="196" t="s">
        <v>5</v>
      </c>
      <c r="F143" s="197" t="s">
        <v>2260</v>
      </c>
      <c r="H143" s="196" t="s">
        <v>5</v>
      </c>
      <c r="I143" s="198"/>
      <c r="L143" s="194"/>
      <c r="M143" s="199"/>
      <c r="N143" s="200"/>
      <c r="O143" s="200"/>
      <c r="P143" s="200"/>
      <c r="Q143" s="200"/>
      <c r="R143" s="200"/>
      <c r="S143" s="200"/>
      <c r="T143" s="201"/>
      <c r="AT143" s="196" t="s">
        <v>272</v>
      </c>
      <c r="AU143" s="196" t="s">
        <v>85</v>
      </c>
      <c r="AV143" s="12" t="s">
        <v>24</v>
      </c>
      <c r="AW143" s="12" t="s">
        <v>41</v>
      </c>
      <c r="AX143" s="12" t="s">
        <v>77</v>
      </c>
      <c r="AY143" s="196" t="s">
        <v>264</v>
      </c>
    </row>
    <row r="144" spans="2:65" s="12" customFormat="1">
      <c r="B144" s="194"/>
      <c r="D144" s="195" t="s">
        <v>272</v>
      </c>
      <c r="E144" s="196" t="s">
        <v>5</v>
      </c>
      <c r="F144" s="197" t="s">
        <v>2974</v>
      </c>
      <c r="H144" s="196" t="s">
        <v>5</v>
      </c>
      <c r="I144" s="198"/>
      <c r="L144" s="194"/>
      <c r="M144" s="199"/>
      <c r="N144" s="200"/>
      <c r="O144" s="200"/>
      <c r="P144" s="200"/>
      <c r="Q144" s="200"/>
      <c r="R144" s="200"/>
      <c r="S144" s="200"/>
      <c r="T144" s="201"/>
      <c r="AT144" s="196" t="s">
        <v>272</v>
      </c>
      <c r="AU144" s="196" t="s">
        <v>85</v>
      </c>
      <c r="AV144" s="12" t="s">
        <v>24</v>
      </c>
      <c r="AW144" s="12" t="s">
        <v>41</v>
      </c>
      <c r="AX144" s="12" t="s">
        <v>77</v>
      </c>
      <c r="AY144" s="196" t="s">
        <v>264</v>
      </c>
    </row>
    <row r="145" spans="2:65" s="13" customFormat="1">
      <c r="B145" s="202"/>
      <c r="D145" s="195" t="s">
        <v>272</v>
      </c>
      <c r="E145" s="203" t="s">
        <v>5</v>
      </c>
      <c r="F145" s="204" t="s">
        <v>3052</v>
      </c>
      <c r="H145" s="205">
        <v>110</v>
      </c>
      <c r="I145" s="206"/>
      <c r="L145" s="202"/>
      <c r="M145" s="207"/>
      <c r="N145" s="208"/>
      <c r="O145" s="208"/>
      <c r="P145" s="208"/>
      <c r="Q145" s="208"/>
      <c r="R145" s="208"/>
      <c r="S145" s="208"/>
      <c r="T145" s="209"/>
      <c r="AT145" s="203" t="s">
        <v>272</v>
      </c>
      <c r="AU145" s="203" t="s">
        <v>85</v>
      </c>
      <c r="AV145" s="13" t="s">
        <v>85</v>
      </c>
      <c r="AW145" s="13" t="s">
        <v>41</v>
      </c>
      <c r="AX145" s="13" t="s">
        <v>24</v>
      </c>
      <c r="AY145" s="203" t="s">
        <v>264</v>
      </c>
    </row>
    <row r="146" spans="2:65" s="1" customFormat="1" ht="25.5" customHeight="1">
      <c r="B146" s="181"/>
      <c r="C146" s="182" t="s">
        <v>349</v>
      </c>
      <c r="D146" s="182" t="s">
        <v>266</v>
      </c>
      <c r="E146" s="183" t="s">
        <v>3006</v>
      </c>
      <c r="F146" s="184" t="s">
        <v>3007</v>
      </c>
      <c r="G146" s="185" t="s">
        <v>293</v>
      </c>
      <c r="H146" s="186">
        <v>110</v>
      </c>
      <c r="I146" s="187"/>
      <c r="J146" s="188">
        <f>ROUND(I146*H146,2)</f>
        <v>0</v>
      </c>
      <c r="K146" s="184" t="s">
        <v>278</v>
      </c>
      <c r="L146" s="42"/>
      <c r="M146" s="189" t="s">
        <v>5</v>
      </c>
      <c r="N146" s="190" t="s">
        <v>48</v>
      </c>
      <c r="O146" s="43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AR146" s="25" t="s">
        <v>270</v>
      </c>
      <c r="AT146" s="25" t="s">
        <v>266</v>
      </c>
      <c r="AU146" s="25" t="s">
        <v>85</v>
      </c>
      <c r="AY146" s="25" t="s">
        <v>264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5" t="s">
        <v>24</v>
      </c>
      <c r="BK146" s="193">
        <f>ROUND(I146*H146,2)</f>
        <v>0</v>
      </c>
      <c r="BL146" s="25" t="s">
        <v>270</v>
      </c>
      <c r="BM146" s="25" t="s">
        <v>3008</v>
      </c>
    </row>
    <row r="147" spans="2:65" s="1" customFormat="1" ht="54">
      <c r="B147" s="42"/>
      <c r="D147" s="195" t="s">
        <v>369</v>
      </c>
      <c r="F147" s="228" t="s">
        <v>2265</v>
      </c>
      <c r="I147" s="229"/>
      <c r="L147" s="42"/>
      <c r="M147" s="230"/>
      <c r="N147" s="43"/>
      <c r="O147" s="43"/>
      <c r="P147" s="43"/>
      <c r="Q147" s="43"/>
      <c r="R147" s="43"/>
      <c r="S147" s="43"/>
      <c r="T147" s="71"/>
      <c r="AT147" s="25" t="s">
        <v>369</v>
      </c>
      <c r="AU147" s="25" t="s">
        <v>85</v>
      </c>
    </row>
    <row r="148" spans="2:65" s="12" customFormat="1">
      <c r="B148" s="194"/>
      <c r="D148" s="195" t="s">
        <v>272</v>
      </c>
      <c r="E148" s="196" t="s">
        <v>5</v>
      </c>
      <c r="F148" s="197" t="s">
        <v>2260</v>
      </c>
      <c r="H148" s="196" t="s">
        <v>5</v>
      </c>
      <c r="I148" s="198"/>
      <c r="L148" s="194"/>
      <c r="M148" s="199"/>
      <c r="N148" s="200"/>
      <c r="O148" s="200"/>
      <c r="P148" s="200"/>
      <c r="Q148" s="200"/>
      <c r="R148" s="200"/>
      <c r="S148" s="200"/>
      <c r="T148" s="201"/>
      <c r="AT148" s="196" t="s">
        <v>272</v>
      </c>
      <c r="AU148" s="196" t="s">
        <v>85</v>
      </c>
      <c r="AV148" s="12" t="s">
        <v>24</v>
      </c>
      <c r="AW148" s="12" t="s">
        <v>41</v>
      </c>
      <c r="AX148" s="12" t="s">
        <v>77</v>
      </c>
      <c r="AY148" s="196" t="s">
        <v>264</v>
      </c>
    </row>
    <row r="149" spans="2:65" s="12" customFormat="1">
      <c r="B149" s="194"/>
      <c r="D149" s="195" t="s">
        <v>272</v>
      </c>
      <c r="E149" s="196" t="s">
        <v>5</v>
      </c>
      <c r="F149" s="197" t="s">
        <v>2974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3" customFormat="1">
      <c r="B150" s="202"/>
      <c r="D150" s="195" t="s">
        <v>272</v>
      </c>
      <c r="E150" s="203" t="s">
        <v>5</v>
      </c>
      <c r="F150" s="204" t="s">
        <v>142</v>
      </c>
      <c r="H150" s="205">
        <v>110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24</v>
      </c>
      <c r="AY150" s="203" t="s">
        <v>264</v>
      </c>
    </row>
    <row r="151" spans="2:65" s="1" customFormat="1" ht="25.5" customHeight="1">
      <c r="B151" s="181"/>
      <c r="C151" s="182" t="s">
        <v>354</v>
      </c>
      <c r="D151" s="182" t="s">
        <v>266</v>
      </c>
      <c r="E151" s="183" t="s">
        <v>2256</v>
      </c>
      <c r="F151" s="184" t="s">
        <v>2257</v>
      </c>
      <c r="G151" s="185" t="s">
        <v>293</v>
      </c>
      <c r="H151" s="186">
        <v>176.26</v>
      </c>
      <c r="I151" s="187"/>
      <c r="J151" s="188">
        <f>ROUND(I151*H151,2)</f>
        <v>0</v>
      </c>
      <c r="K151" s="184" t="s">
        <v>334</v>
      </c>
      <c r="L151" s="42"/>
      <c r="M151" s="189" t="s">
        <v>5</v>
      </c>
      <c r="N151" s="190" t="s">
        <v>48</v>
      </c>
      <c r="O151" s="43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AR151" s="25" t="s">
        <v>270</v>
      </c>
      <c r="AT151" s="25" t="s">
        <v>266</v>
      </c>
      <c r="AU151" s="25" t="s">
        <v>85</v>
      </c>
      <c r="AY151" s="25" t="s">
        <v>264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5" t="s">
        <v>24</v>
      </c>
      <c r="BK151" s="193">
        <f>ROUND(I151*H151,2)</f>
        <v>0</v>
      </c>
      <c r="BL151" s="25" t="s">
        <v>270</v>
      </c>
      <c r="BM151" s="25" t="s">
        <v>3009</v>
      </c>
    </row>
    <row r="152" spans="2:65" s="1" customFormat="1" ht="54">
      <c r="B152" s="42"/>
      <c r="D152" s="195" t="s">
        <v>369</v>
      </c>
      <c r="F152" s="228" t="s">
        <v>2259</v>
      </c>
      <c r="I152" s="229"/>
      <c r="L152" s="42"/>
      <c r="M152" s="230"/>
      <c r="N152" s="43"/>
      <c r="O152" s="43"/>
      <c r="P152" s="43"/>
      <c r="Q152" s="43"/>
      <c r="R152" s="43"/>
      <c r="S152" s="43"/>
      <c r="T152" s="71"/>
      <c r="AT152" s="25" t="s">
        <v>369</v>
      </c>
      <c r="AU152" s="25" t="s">
        <v>85</v>
      </c>
    </row>
    <row r="153" spans="2:65" s="12" customFormat="1">
      <c r="B153" s="194"/>
      <c r="D153" s="195" t="s">
        <v>272</v>
      </c>
      <c r="E153" s="196" t="s">
        <v>5</v>
      </c>
      <c r="F153" s="197" t="s">
        <v>2260</v>
      </c>
      <c r="H153" s="196" t="s">
        <v>5</v>
      </c>
      <c r="I153" s="198"/>
      <c r="L153" s="194"/>
      <c r="M153" s="199"/>
      <c r="N153" s="200"/>
      <c r="O153" s="200"/>
      <c r="P153" s="200"/>
      <c r="Q153" s="200"/>
      <c r="R153" s="200"/>
      <c r="S153" s="200"/>
      <c r="T153" s="201"/>
      <c r="AT153" s="196" t="s">
        <v>272</v>
      </c>
      <c r="AU153" s="196" t="s">
        <v>85</v>
      </c>
      <c r="AV153" s="12" t="s">
        <v>24</v>
      </c>
      <c r="AW153" s="12" t="s">
        <v>41</v>
      </c>
      <c r="AX153" s="12" t="s">
        <v>77</v>
      </c>
      <c r="AY153" s="196" t="s">
        <v>264</v>
      </c>
    </row>
    <row r="154" spans="2:65" s="12" customFormat="1">
      <c r="B154" s="194"/>
      <c r="D154" s="195" t="s">
        <v>272</v>
      </c>
      <c r="E154" s="196" t="s">
        <v>5</v>
      </c>
      <c r="F154" s="197" t="s">
        <v>2972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3" customFormat="1">
      <c r="B155" s="202"/>
      <c r="D155" s="195" t="s">
        <v>272</v>
      </c>
      <c r="E155" s="203" t="s">
        <v>5</v>
      </c>
      <c r="F155" s="204" t="s">
        <v>3141</v>
      </c>
      <c r="H155" s="205">
        <v>176.26</v>
      </c>
      <c r="I155" s="206"/>
      <c r="L155" s="202"/>
      <c r="M155" s="207"/>
      <c r="N155" s="208"/>
      <c r="O155" s="208"/>
      <c r="P155" s="208"/>
      <c r="Q155" s="208"/>
      <c r="R155" s="208"/>
      <c r="S155" s="208"/>
      <c r="T155" s="209"/>
      <c r="AT155" s="203" t="s">
        <v>272</v>
      </c>
      <c r="AU155" s="203" t="s">
        <v>85</v>
      </c>
      <c r="AV155" s="13" t="s">
        <v>85</v>
      </c>
      <c r="AW155" s="13" t="s">
        <v>41</v>
      </c>
      <c r="AX155" s="13" t="s">
        <v>24</v>
      </c>
      <c r="AY155" s="203" t="s">
        <v>264</v>
      </c>
    </row>
    <row r="156" spans="2:65" s="1" customFormat="1" ht="25.5" customHeight="1">
      <c r="B156" s="181"/>
      <c r="C156" s="182" t="s">
        <v>359</v>
      </c>
      <c r="D156" s="182" t="s">
        <v>266</v>
      </c>
      <c r="E156" s="183" t="s">
        <v>2262</v>
      </c>
      <c r="F156" s="184" t="s">
        <v>2263</v>
      </c>
      <c r="G156" s="185" t="s">
        <v>293</v>
      </c>
      <c r="H156" s="186">
        <v>176.26</v>
      </c>
      <c r="I156" s="187"/>
      <c r="J156" s="188">
        <f>ROUND(I156*H156,2)</f>
        <v>0</v>
      </c>
      <c r="K156" s="184" t="s">
        <v>278</v>
      </c>
      <c r="L156" s="42"/>
      <c r="M156" s="189" t="s">
        <v>5</v>
      </c>
      <c r="N156" s="190" t="s">
        <v>48</v>
      </c>
      <c r="O156" s="43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AR156" s="25" t="s">
        <v>270</v>
      </c>
      <c r="AT156" s="25" t="s">
        <v>266</v>
      </c>
      <c r="AU156" s="25" t="s">
        <v>85</v>
      </c>
      <c r="AY156" s="25" t="s">
        <v>264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5" t="s">
        <v>24</v>
      </c>
      <c r="BK156" s="193">
        <f>ROUND(I156*H156,2)</f>
        <v>0</v>
      </c>
      <c r="BL156" s="25" t="s">
        <v>270</v>
      </c>
      <c r="BM156" s="25" t="s">
        <v>3010</v>
      </c>
    </row>
    <row r="157" spans="2:65" s="1" customFormat="1" ht="54">
      <c r="B157" s="42"/>
      <c r="D157" s="195" t="s">
        <v>369</v>
      </c>
      <c r="F157" s="228" t="s">
        <v>2265</v>
      </c>
      <c r="I157" s="229"/>
      <c r="L157" s="42"/>
      <c r="M157" s="230"/>
      <c r="N157" s="43"/>
      <c r="O157" s="43"/>
      <c r="P157" s="43"/>
      <c r="Q157" s="43"/>
      <c r="R157" s="43"/>
      <c r="S157" s="43"/>
      <c r="T157" s="71"/>
      <c r="AT157" s="25" t="s">
        <v>369</v>
      </c>
      <c r="AU157" s="25" t="s">
        <v>85</v>
      </c>
    </row>
    <row r="158" spans="2:65" s="12" customFormat="1">
      <c r="B158" s="194"/>
      <c r="D158" s="195" t="s">
        <v>272</v>
      </c>
      <c r="E158" s="196" t="s">
        <v>5</v>
      </c>
      <c r="F158" s="197" t="s">
        <v>2260</v>
      </c>
      <c r="H158" s="196" t="s">
        <v>5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6" t="s">
        <v>272</v>
      </c>
      <c r="AU158" s="196" t="s">
        <v>85</v>
      </c>
      <c r="AV158" s="12" t="s">
        <v>24</v>
      </c>
      <c r="AW158" s="12" t="s">
        <v>41</v>
      </c>
      <c r="AX158" s="12" t="s">
        <v>77</v>
      </c>
      <c r="AY158" s="196" t="s">
        <v>264</v>
      </c>
    </row>
    <row r="159" spans="2:65" s="12" customFormat="1">
      <c r="B159" s="194"/>
      <c r="D159" s="195" t="s">
        <v>272</v>
      </c>
      <c r="E159" s="196" t="s">
        <v>5</v>
      </c>
      <c r="F159" s="197" t="s">
        <v>2972</v>
      </c>
      <c r="H159" s="196" t="s">
        <v>5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6" t="s">
        <v>272</v>
      </c>
      <c r="AU159" s="196" t="s">
        <v>85</v>
      </c>
      <c r="AV159" s="12" t="s">
        <v>24</v>
      </c>
      <c r="AW159" s="12" t="s">
        <v>41</v>
      </c>
      <c r="AX159" s="12" t="s">
        <v>77</v>
      </c>
      <c r="AY159" s="196" t="s">
        <v>264</v>
      </c>
    </row>
    <row r="160" spans="2:65" s="13" customFormat="1">
      <c r="B160" s="202"/>
      <c r="D160" s="195" t="s">
        <v>272</v>
      </c>
      <c r="E160" s="203" t="s">
        <v>5</v>
      </c>
      <c r="F160" s="204" t="s">
        <v>3141</v>
      </c>
      <c r="H160" s="205">
        <v>176.26</v>
      </c>
      <c r="I160" s="206"/>
      <c r="L160" s="202"/>
      <c r="M160" s="207"/>
      <c r="N160" s="208"/>
      <c r="O160" s="208"/>
      <c r="P160" s="208"/>
      <c r="Q160" s="208"/>
      <c r="R160" s="208"/>
      <c r="S160" s="208"/>
      <c r="T160" s="209"/>
      <c r="AT160" s="203" t="s">
        <v>272</v>
      </c>
      <c r="AU160" s="203" t="s">
        <v>85</v>
      </c>
      <c r="AV160" s="13" t="s">
        <v>85</v>
      </c>
      <c r="AW160" s="13" t="s">
        <v>41</v>
      </c>
      <c r="AX160" s="13" t="s">
        <v>24</v>
      </c>
      <c r="AY160" s="203" t="s">
        <v>264</v>
      </c>
    </row>
    <row r="161" spans="2:65" s="1" customFormat="1" ht="25.5" customHeight="1">
      <c r="B161" s="181"/>
      <c r="C161" s="182" t="s">
        <v>11</v>
      </c>
      <c r="D161" s="182" t="s">
        <v>266</v>
      </c>
      <c r="E161" s="183" t="s">
        <v>3011</v>
      </c>
      <c r="F161" s="184" t="s">
        <v>3012</v>
      </c>
      <c r="G161" s="185" t="s">
        <v>293</v>
      </c>
      <c r="H161" s="186">
        <v>110</v>
      </c>
      <c r="I161" s="187"/>
      <c r="J161" s="188">
        <f>ROUND(I161*H161,2)</f>
        <v>0</v>
      </c>
      <c r="K161" s="184" t="s">
        <v>278</v>
      </c>
      <c r="L161" s="42"/>
      <c r="M161" s="189" t="s">
        <v>5</v>
      </c>
      <c r="N161" s="190" t="s">
        <v>48</v>
      </c>
      <c r="O161" s="43"/>
      <c r="P161" s="191">
        <f>O161*H161</f>
        <v>0</v>
      </c>
      <c r="Q161" s="191">
        <v>0.12966</v>
      </c>
      <c r="R161" s="191">
        <f>Q161*H161</f>
        <v>14.262599999999999</v>
      </c>
      <c r="S161" s="191">
        <v>0</v>
      </c>
      <c r="T161" s="192">
        <f>S161*H161</f>
        <v>0</v>
      </c>
      <c r="AR161" s="25" t="s">
        <v>270</v>
      </c>
      <c r="AT161" s="25" t="s">
        <v>266</v>
      </c>
      <c r="AU161" s="25" t="s">
        <v>85</v>
      </c>
      <c r="AY161" s="25" t="s">
        <v>264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5" t="s">
        <v>24</v>
      </c>
      <c r="BK161" s="193">
        <f>ROUND(I161*H161,2)</f>
        <v>0</v>
      </c>
      <c r="BL161" s="25" t="s">
        <v>270</v>
      </c>
      <c r="BM161" s="25" t="s">
        <v>3013</v>
      </c>
    </row>
    <row r="162" spans="2:65" s="1" customFormat="1" ht="40.5">
      <c r="B162" s="42"/>
      <c r="D162" s="195" t="s">
        <v>369</v>
      </c>
      <c r="F162" s="228" t="s">
        <v>2269</v>
      </c>
      <c r="I162" s="229"/>
      <c r="L162" s="42"/>
      <c r="M162" s="230"/>
      <c r="N162" s="43"/>
      <c r="O162" s="43"/>
      <c r="P162" s="43"/>
      <c r="Q162" s="43"/>
      <c r="R162" s="43"/>
      <c r="S162" s="43"/>
      <c r="T162" s="71"/>
      <c r="AT162" s="25" t="s">
        <v>369</v>
      </c>
      <c r="AU162" s="25" t="s">
        <v>85</v>
      </c>
    </row>
    <row r="163" spans="2:65" s="12" customFormat="1">
      <c r="B163" s="194"/>
      <c r="D163" s="195" t="s">
        <v>272</v>
      </c>
      <c r="E163" s="196" t="s">
        <v>5</v>
      </c>
      <c r="F163" s="197" t="s">
        <v>2260</v>
      </c>
      <c r="H163" s="196" t="s">
        <v>5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6" t="s">
        <v>272</v>
      </c>
      <c r="AU163" s="196" t="s">
        <v>85</v>
      </c>
      <c r="AV163" s="12" t="s">
        <v>24</v>
      </c>
      <c r="AW163" s="12" t="s">
        <v>41</v>
      </c>
      <c r="AX163" s="12" t="s">
        <v>77</v>
      </c>
      <c r="AY163" s="196" t="s">
        <v>264</v>
      </c>
    </row>
    <row r="164" spans="2:65" s="12" customFormat="1">
      <c r="B164" s="194"/>
      <c r="D164" s="195" t="s">
        <v>272</v>
      </c>
      <c r="E164" s="196" t="s">
        <v>5</v>
      </c>
      <c r="F164" s="197" t="s">
        <v>2974</v>
      </c>
      <c r="H164" s="196" t="s">
        <v>5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6" t="s">
        <v>272</v>
      </c>
      <c r="AU164" s="196" t="s">
        <v>85</v>
      </c>
      <c r="AV164" s="12" t="s">
        <v>24</v>
      </c>
      <c r="AW164" s="12" t="s">
        <v>41</v>
      </c>
      <c r="AX164" s="12" t="s">
        <v>77</v>
      </c>
      <c r="AY164" s="196" t="s">
        <v>264</v>
      </c>
    </row>
    <row r="165" spans="2:65" s="13" customFormat="1">
      <c r="B165" s="202"/>
      <c r="D165" s="195" t="s">
        <v>272</v>
      </c>
      <c r="E165" s="203" t="s">
        <v>5</v>
      </c>
      <c r="F165" s="204" t="s">
        <v>142</v>
      </c>
      <c r="H165" s="205">
        <v>110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272</v>
      </c>
      <c r="AU165" s="203" t="s">
        <v>85</v>
      </c>
      <c r="AV165" s="13" t="s">
        <v>85</v>
      </c>
      <c r="AW165" s="13" t="s">
        <v>41</v>
      </c>
      <c r="AX165" s="13" t="s">
        <v>24</v>
      </c>
      <c r="AY165" s="203" t="s">
        <v>264</v>
      </c>
    </row>
    <row r="166" spans="2:65" s="1" customFormat="1" ht="25.5" customHeight="1">
      <c r="B166" s="181"/>
      <c r="C166" s="182" t="s">
        <v>372</v>
      </c>
      <c r="D166" s="182" t="s">
        <v>266</v>
      </c>
      <c r="E166" s="183" t="s">
        <v>3014</v>
      </c>
      <c r="F166" s="184" t="s">
        <v>3015</v>
      </c>
      <c r="G166" s="185" t="s">
        <v>293</v>
      </c>
      <c r="H166" s="186">
        <v>110</v>
      </c>
      <c r="I166" s="187"/>
      <c r="J166" s="188">
        <f>ROUND(I166*H166,2)</f>
        <v>0</v>
      </c>
      <c r="K166" s="184" t="s">
        <v>278</v>
      </c>
      <c r="L166" s="42"/>
      <c r="M166" s="189" t="s">
        <v>5</v>
      </c>
      <c r="N166" s="190" t="s">
        <v>48</v>
      </c>
      <c r="O166" s="43"/>
      <c r="P166" s="191">
        <f>O166*H166</f>
        <v>0</v>
      </c>
      <c r="Q166" s="191">
        <v>0.20745</v>
      </c>
      <c r="R166" s="191">
        <f>Q166*H166</f>
        <v>22.819499999999998</v>
      </c>
      <c r="S166" s="191">
        <v>0</v>
      </c>
      <c r="T166" s="192">
        <f>S166*H166</f>
        <v>0</v>
      </c>
      <c r="AR166" s="25" t="s">
        <v>270</v>
      </c>
      <c r="AT166" s="25" t="s">
        <v>266</v>
      </c>
      <c r="AU166" s="25" t="s">
        <v>85</v>
      </c>
      <c r="AY166" s="25" t="s">
        <v>264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5" t="s">
        <v>24</v>
      </c>
      <c r="BK166" s="193">
        <f>ROUND(I166*H166,2)</f>
        <v>0</v>
      </c>
      <c r="BL166" s="25" t="s">
        <v>270</v>
      </c>
      <c r="BM166" s="25" t="s">
        <v>3016</v>
      </c>
    </row>
    <row r="167" spans="2:65" s="1" customFormat="1" ht="40.5">
      <c r="B167" s="42"/>
      <c r="D167" s="195" t="s">
        <v>369</v>
      </c>
      <c r="F167" s="228" t="s">
        <v>2273</v>
      </c>
      <c r="I167" s="229"/>
      <c r="L167" s="42"/>
      <c r="M167" s="230"/>
      <c r="N167" s="43"/>
      <c r="O167" s="43"/>
      <c r="P167" s="43"/>
      <c r="Q167" s="43"/>
      <c r="R167" s="43"/>
      <c r="S167" s="43"/>
      <c r="T167" s="71"/>
      <c r="AT167" s="25" t="s">
        <v>369</v>
      </c>
      <c r="AU167" s="25" t="s">
        <v>85</v>
      </c>
    </row>
    <row r="168" spans="2:65" s="12" customFormat="1">
      <c r="B168" s="194"/>
      <c r="D168" s="195" t="s">
        <v>272</v>
      </c>
      <c r="E168" s="196" t="s">
        <v>5</v>
      </c>
      <c r="F168" s="197" t="s">
        <v>2260</v>
      </c>
      <c r="H168" s="196" t="s">
        <v>5</v>
      </c>
      <c r="I168" s="198"/>
      <c r="L168" s="194"/>
      <c r="M168" s="199"/>
      <c r="N168" s="200"/>
      <c r="O168" s="200"/>
      <c r="P168" s="200"/>
      <c r="Q168" s="200"/>
      <c r="R168" s="200"/>
      <c r="S168" s="200"/>
      <c r="T168" s="201"/>
      <c r="AT168" s="196" t="s">
        <v>272</v>
      </c>
      <c r="AU168" s="196" t="s">
        <v>85</v>
      </c>
      <c r="AV168" s="12" t="s">
        <v>24</v>
      </c>
      <c r="AW168" s="12" t="s">
        <v>41</v>
      </c>
      <c r="AX168" s="12" t="s">
        <v>77</v>
      </c>
      <c r="AY168" s="196" t="s">
        <v>264</v>
      </c>
    </row>
    <row r="169" spans="2:65" s="12" customFormat="1">
      <c r="B169" s="194"/>
      <c r="D169" s="195" t="s">
        <v>272</v>
      </c>
      <c r="E169" s="196" t="s">
        <v>5</v>
      </c>
      <c r="F169" s="197" t="s">
        <v>2974</v>
      </c>
      <c r="H169" s="196" t="s">
        <v>5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6" t="s">
        <v>272</v>
      </c>
      <c r="AU169" s="196" t="s">
        <v>85</v>
      </c>
      <c r="AV169" s="12" t="s">
        <v>24</v>
      </c>
      <c r="AW169" s="12" t="s">
        <v>41</v>
      </c>
      <c r="AX169" s="12" t="s">
        <v>77</v>
      </c>
      <c r="AY169" s="196" t="s">
        <v>264</v>
      </c>
    </row>
    <row r="170" spans="2:65" s="13" customFormat="1">
      <c r="B170" s="202"/>
      <c r="D170" s="195" t="s">
        <v>272</v>
      </c>
      <c r="E170" s="203" t="s">
        <v>5</v>
      </c>
      <c r="F170" s="204" t="s">
        <v>142</v>
      </c>
      <c r="H170" s="205">
        <v>110</v>
      </c>
      <c r="I170" s="206"/>
      <c r="L170" s="202"/>
      <c r="M170" s="207"/>
      <c r="N170" s="208"/>
      <c r="O170" s="208"/>
      <c r="P170" s="208"/>
      <c r="Q170" s="208"/>
      <c r="R170" s="208"/>
      <c r="S170" s="208"/>
      <c r="T170" s="209"/>
      <c r="AT170" s="203" t="s">
        <v>272</v>
      </c>
      <c r="AU170" s="203" t="s">
        <v>85</v>
      </c>
      <c r="AV170" s="13" t="s">
        <v>85</v>
      </c>
      <c r="AW170" s="13" t="s">
        <v>41</v>
      </c>
      <c r="AX170" s="13" t="s">
        <v>24</v>
      </c>
      <c r="AY170" s="203" t="s">
        <v>264</v>
      </c>
    </row>
    <row r="171" spans="2:65" s="1" customFormat="1" ht="25.5" customHeight="1">
      <c r="B171" s="181"/>
      <c r="C171" s="182" t="s">
        <v>379</v>
      </c>
      <c r="D171" s="182" t="s">
        <v>266</v>
      </c>
      <c r="E171" s="183" t="s">
        <v>2266</v>
      </c>
      <c r="F171" s="184" t="s">
        <v>2267</v>
      </c>
      <c r="G171" s="185" t="s">
        <v>293</v>
      </c>
      <c r="H171" s="186">
        <v>176.26</v>
      </c>
      <c r="I171" s="187"/>
      <c r="J171" s="188">
        <f>ROUND(I171*H171,2)</f>
        <v>0</v>
      </c>
      <c r="K171" s="184" t="s">
        <v>278</v>
      </c>
      <c r="L171" s="42"/>
      <c r="M171" s="189" t="s">
        <v>5</v>
      </c>
      <c r="N171" s="190" t="s">
        <v>48</v>
      </c>
      <c r="O171" s="43"/>
      <c r="P171" s="191">
        <f>O171*H171</f>
        <v>0</v>
      </c>
      <c r="Q171" s="191">
        <v>0.12966</v>
      </c>
      <c r="R171" s="191">
        <f>Q171*H171</f>
        <v>22.853871599999998</v>
      </c>
      <c r="S171" s="191">
        <v>0</v>
      </c>
      <c r="T171" s="192">
        <f>S171*H171</f>
        <v>0</v>
      </c>
      <c r="AR171" s="25" t="s">
        <v>270</v>
      </c>
      <c r="AT171" s="25" t="s">
        <v>266</v>
      </c>
      <c r="AU171" s="25" t="s">
        <v>85</v>
      </c>
      <c r="AY171" s="25" t="s">
        <v>264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5" t="s">
        <v>24</v>
      </c>
      <c r="BK171" s="193">
        <f>ROUND(I171*H171,2)</f>
        <v>0</v>
      </c>
      <c r="BL171" s="25" t="s">
        <v>270</v>
      </c>
      <c r="BM171" s="25" t="s">
        <v>3017</v>
      </c>
    </row>
    <row r="172" spans="2:65" s="1" customFormat="1" ht="40.5">
      <c r="B172" s="42"/>
      <c r="D172" s="195" t="s">
        <v>369</v>
      </c>
      <c r="F172" s="228" t="s">
        <v>2269</v>
      </c>
      <c r="I172" s="229"/>
      <c r="L172" s="42"/>
      <c r="M172" s="230"/>
      <c r="N172" s="43"/>
      <c r="O172" s="43"/>
      <c r="P172" s="43"/>
      <c r="Q172" s="43"/>
      <c r="R172" s="43"/>
      <c r="S172" s="43"/>
      <c r="T172" s="71"/>
      <c r="AT172" s="25" t="s">
        <v>369</v>
      </c>
      <c r="AU172" s="25" t="s">
        <v>85</v>
      </c>
    </row>
    <row r="173" spans="2:65" s="12" customFormat="1">
      <c r="B173" s="194"/>
      <c r="D173" s="195" t="s">
        <v>272</v>
      </c>
      <c r="E173" s="196" t="s">
        <v>5</v>
      </c>
      <c r="F173" s="197" t="s">
        <v>2260</v>
      </c>
      <c r="H173" s="196" t="s">
        <v>5</v>
      </c>
      <c r="I173" s="198"/>
      <c r="L173" s="194"/>
      <c r="M173" s="199"/>
      <c r="N173" s="200"/>
      <c r="O173" s="200"/>
      <c r="P173" s="200"/>
      <c r="Q173" s="200"/>
      <c r="R173" s="200"/>
      <c r="S173" s="200"/>
      <c r="T173" s="201"/>
      <c r="AT173" s="196" t="s">
        <v>272</v>
      </c>
      <c r="AU173" s="196" t="s">
        <v>85</v>
      </c>
      <c r="AV173" s="12" t="s">
        <v>24</v>
      </c>
      <c r="AW173" s="12" t="s">
        <v>41</v>
      </c>
      <c r="AX173" s="12" t="s">
        <v>77</v>
      </c>
      <c r="AY173" s="196" t="s">
        <v>264</v>
      </c>
    </row>
    <row r="174" spans="2:65" s="12" customFormat="1">
      <c r="B174" s="194"/>
      <c r="D174" s="195" t="s">
        <v>272</v>
      </c>
      <c r="E174" s="196" t="s">
        <v>5</v>
      </c>
      <c r="F174" s="197" t="s">
        <v>2972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3" customFormat="1">
      <c r="B175" s="202"/>
      <c r="D175" s="195" t="s">
        <v>272</v>
      </c>
      <c r="E175" s="203" t="s">
        <v>5</v>
      </c>
      <c r="F175" s="204" t="s">
        <v>3141</v>
      </c>
      <c r="H175" s="205">
        <v>176.26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272</v>
      </c>
      <c r="AU175" s="203" t="s">
        <v>85</v>
      </c>
      <c r="AV175" s="13" t="s">
        <v>85</v>
      </c>
      <c r="AW175" s="13" t="s">
        <v>41</v>
      </c>
      <c r="AX175" s="13" t="s">
        <v>24</v>
      </c>
      <c r="AY175" s="203" t="s">
        <v>264</v>
      </c>
    </row>
    <row r="176" spans="2:65" s="1" customFormat="1" ht="25.5" customHeight="1">
      <c r="B176" s="181"/>
      <c r="C176" s="182" t="s">
        <v>387</v>
      </c>
      <c r="D176" s="182" t="s">
        <v>266</v>
      </c>
      <c r="E176" s="183" t="s">
        <v>2270</v>
      </c>
      <c r="F176" s="184" t="s">
        <v>2271</v>
      </c>
      <c r="G176" s="185" t="s">
        <v>293</v>
      </c>
      <c r="H176" s="186">
        <v>176.26</v>
      </c>
      <c r="I176" s="187"/>
      <c r="J176" s="188">
        <f>ROUND(I176*H176,2)</f>
        <v>0</v>
      </c>
      <c r="K176" s="184" t="s">
        <v>278</v>
      </c>
      <c r="L176" s="42"/>
      <c r="M176" s="189" t="s">
        <v>5</v>
      </c>
      <c r="N176" s="190" t="s">
        <v>48</v>
      </c>
      <c r="O176" s="43"/>
      <c r="P176" s="191">
        <f>O176*H176</f>
        <v>0</v>
      </c>
      <c r="Q176" s="191">
        <v>0.20745</v>
      </c>
      <c r="R176" s="191">
        <f>Q176*H176</f>
        <v>36.565137</v>
      </c>
      <c r="S176" s="191">
        <v>0</v>
      </c>
      <c r="T176" s="192">
        <f>S176*H176</f>
        <v>0</v>
      </c>
      <c r="AR176" s="25" t="s">
        <v>270</v>
      </c>
      <c r="AT176" s="25" t="s">
        <v>266</v>
      </c>
      <c r="AU176" s="25" t="s">
        <v>85</v>
      </c>
      <c r="AY176" s="25" t="s">
        <v>264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5" t="s">
        <v>24</v>
      </c>
      <c r="BK176" s="193">
        <f>ROUND(I176*H176,2)</f>
        <v>0</v>
      </c>
      <c r="BL176" s="25" t="s">
        <v>270</v>
      </c>
      <c r="BM176" s="25" t="s">
        <v>3018</v>
      </c>
    </row>
    <row r="177" spans="2:65" s="1" customFormat="1" ht="40.5">
      <c r="B177" s="42"/>
      <c r="D177" s="195" t="s">
        <v>369</v>
      </c>
      <c r="F177" s="228" t="s">
        <v>2273</v>
      </c>
      <c r="I177" s="229"/>
      <c r="L177" s="42"/>
      <c r="M177" s="230"/>
      <c r="N177" s="43"/>
      <c r="O177" s="43"/>
      <c r="P177" s="43"/>
      <c r="Q177" s="43"/>
      <c r="R177" s="43"/>
      <c r="S177" s="43"/>
      <c r="T177" s="71"/>
      <c r="AT177" s="25" t="s">
        <v>369</v>
      </c>
      <c r="AU177" s="25" t="s">
        <v>85</v>
      </c>
    </row>
    <row r="178" spans="2:65" s="12" customFormat="1">
      <c r="B178" s="194"/>
      <c r="D178" s="195" t="s">
        <v>272</v>
      </c>
      <c r="E178" s="196" t="s">
        <v>5</v>
      </c>
      <c r="F178" s="197" t="s">
        <v>2260</v>
      </c>
      <c r="H178" s="196" t="s">
        <v>5</v>
      </c>
      <c r="I178" s="198"/>
      <c r="L178" s="194"/>
      <c r="M178" s="199"/>
      <c r="N178" s="200"/>
      <c r="O178" s="200"/>
      <c r="P178" s="200"/>
      <c r="Q178" s="200"/>
      <c r="R178" s="200"/>
      <c r="S178" s="200"/>
      <c r="T178" s="201"/>
      <c r="AT178" s="196" t="s">
        <v>272</v>
      </c>
      <c r="AU178" s="196" t="s">
        <v>85</v>
      </c>
      <c r="AV178" s="12" t="s">
        <v>24</v>
      </c>
      <c r="AW178" s="12" t="s">
        <v>41</v>
      </c>
      <c r="AX178" s="12" t="s">
        <v>77</v>
      </c>
      <c r="AY178" s="196" t="s">
        <v>264</v>
      </c>
    </row>
    <row r="179" spans="2:65" s="12" customFormat="1">
      <c r="B179" s="194"/>
      <c r="D179" s="195" t="s">
        <v>272</v>
      </c>
      <c r="E179" s="196" t="s">
        <v>5</v>
      </c>
      <c r="F179" s="197" t="s">
        <v>2972</v>
      </c>
      <c r="H179" s="196" t="s">
        <v>5</v>
      </c>
      <c r="I179" s="198"/>
      <c r="L179" s="194"/>
      <c r="M179" s="199"/>
      <c r="N179" s="200"/>
      <c r="O179" s="200"/>
      <c r="P179" s="200"/>
      <c r="Q179" s="200"/>
      <c r="R179" s="200"/>
      <c r="S179" s="200"/>
      <c r="T179" s="201"/>
      <c r="AT179" s="196" t="s">
        <v>272</v>
      </c>
      <c r="AU179" s="196" t="s">
        <v>85</v>
      </c>
      <c r="AV179" s="12" t="s">
        <v>24</v>
      </c>
      <c r="AW179" s="12" t="s">
        <v>41</v>
      </c>
      <c r="AX179" s="12" t="s">
        <v>77</v>
      </c>
      <c r="AY179" s="196" t="s">
        <v>264</v>
      </c>
    </row>
    <row r="180" spans="2:65" s="13" customFormat="1">
      <c r="B180" s="202"/>
      <c r="D180" s="195" t="s">
        <v>272</v>
      </c>
      <c r="E180" s="203" t="s">
        <v>5</v>
      </c>
      <c r="F180" s="204" t="s">
        <v>3141</v>
      </c>
      <c r="H180" s="205">
        <v>176.26</v>
      </c>
      <c r="I180" s="206"/>
      <c r="L180" s="202"/>
      <c r="M180" s="207"/>
      <c r="N180" s="208"/>
      <c r="O180" s="208"/>
      <c r="P180" s="208"/>
      <c r="Q180" s="208"/>
      <c r="R180" s="208"/>
      <c r="S180" s="208"/>
      <c r="T180" s="209"/>
      <c r="AT180" s="203" t="s">
        <v>272</v>
      </c>
      <c r="AU180" s="203" t="s">
        <v>85</v>
      </c>
      <c r="AV180" s="13" t="s">
        <v>85</v>
      </c>
      <c r="AW180" s="13" t="s">
        <v>41</v>
      </c>
      <c r="AX180" s="13" t="s">
        <v>24</v>
      </c>
      <c r="AY180" s="203" t="s">
        <v>264</v>
      </c>
    </row>
    <row r="181" spans="2:65" s="1" customFormat="1" ht="16.5" customHeight="1">
      <c r="B181" s="181"/>
      <c r="C181" s="182" t="s">
        <v>393</v>
      </c>
      <c r="D181" s="182" t="s">
        <v>266</v>
      </c>
      <c r="E181" s="183" t="s">
        <v>2274</v>
      </c>
      <c r="F181" s="184" t="s">
        <v>2275</v>
      </c>
      <c r="G181" s="185" t="s">
        <v>293</v>
      </c>
      <c r="H181" s="186">
        <v>286.26</v>
      </c>
      <c r="I181" s="187"/>
      <c r="J181" s="188">
        <f>ROUND(I181*H181,2)</f>
        <v>0</v>
      </c>
      <c r="K181" s="184" t="s">
        <v>278</v>
      </c>
      <c r="L181" s="42"/>
      <c r="M181" s="189" t="s">
        <v>5</v>
      </c>
      <c r="N181" s="190" t="s">
        <v>48</v>
      </c>
      <c r="O181" s="43"/>
      <c r="P181" s="191">
        <f>O181*H181</f>
        <v>0</v>
      </c>
      <c r="Q181" s="191">
        <v>3.4000000000000002E-4</v>
      </c>
      <c r="R181" s="191">
        <f>Q181*H181</f>
        <v>9.7328400000000009E-2</v>
      </c>
      <c r="S181" s="191">
        <v>0</v>
      </c>
      <c r="T181" s="192">
        <f>S181*H181</f>
        <v>0</v>
      </c>
      <c r="AR181" s="25" t="s">
        <v>270</v>
      </c>
      <c r="AT181" s="25" t="s">
        <v>266</v>
      </c>
      <c r="AU181" s="25" t="s">
        <v>85</v>
      </c>
      <c r="AY181" s="25" t="s">
        <v>264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5" t="s">
        <v>24</v>
      </c>
      <c r="BK181" s="193">
        <f>ROUND(I181*H181,2)</f>
        <v>0</v>
      </c>
      <c r="BL181" s="25" t="s">
        <v>270</v>
      </c>
      <c r="BM181" s="25" t="s">
        <v>3019</v>
      </c>
    </row>
    <row r="182" spans="2:65" s="1" customFormat="1" ht="27">
      <c r="B182" s="42"/>
      <c r="D182" s="195" t="s">
        <v>369</v>
      </c>
      <c r="F182" s="228" t="s">
        <v>2277</v>
      </c>
      <c r="I182" s="229"/>
      <c r="L182" s="42"/>
      <c r="M182" s="230"/>
      <c r="N182" s="43"/>
      <c r="O182" s="43"/>
      <c r="P182" s="43"/>
      <c r="Q182" s="43"/>
      <c r="R182" s="43"/>
      <c r="S182" s="43"/>
      <c r="T182" s="71"/>
      <c r="AT182" s="25" t="s">
        <v>369</v>
      </c>
      <c r="AU182" s="25" t="s">
        <v>85</v>
      </c>
    </row>
    <row r="183" spans="2:65" s="12" customFormat="1">
      <c r="B183" s="194"/>
      <c r="D183" s="195" t="s">
        <v>272</v>
      </c>
      <c r="E183" s="196" t="s">
        <v>5</v>
      </c>
      <c r="F183" s="197" t="s">
        <v>2260</v>
      </c>
      <c r="H183" s="196" t="s">
        <v>5</v>
      </c>
      <c r="I183" s="198"/>
      <c r="L183" s="194"/>
      <c r="M183" s="199"/>
      <c r="N183" s="200"/>
      <c r="O183" s="200"/>
      <c r="P183" s="200"/>
      <c r="Q183" s="200"/>
      <c r="R183" s="200"/>
      <c r="S183" s="200"/>
      <c r="T183" s="201"/>
      <c r="AT183" s="196" t="s">
        <v>272</v>
      </c>
      <c r="AU183" s="196" t="s">
        <v>85</v>
      </c>
      <c r="AV183" s="12" t="s">
        <v>24</v>
      </c>
      <c r="AW183" s="12" t="s">
        <v>41</v>
      </c>
      <c r="AX183" s="12" t="s">
        <v>77</v>
      </c>
      <c r="AY183" s="196" t="s">
        <v>264</v>
      </c>
    </row>
    <row r="184" spans="2:65" s="12" customFormat="1">
      <c r="B184" s="194"/>
      <c r="D184" s="195" t="s">
        <v>272</v>
      </c>
      <c r="E184" s="196" t="s">
        <v>5</v>
      </c>
      <c r="F184" s="197" t="s">
        <v>2972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3" customFormat="1">
      <c r="B185" s="202"/>
      <c r="D185" s="195" t="s">
        <v>272</v>
      </c>
      <c r="E185" s="203" t="s">
        <v>5</v>
      </c>
      <c r="F185" s="204" t="s">
        <v>3141</v>
      </c>
      <c r="H185" s="205">
        <v>176.26</v>
      </c>
      <c r="I185" s="206"/>
      <c r="L185" s="202"/>
      <c r="M185" s="207"/>
      <c r="N185" s="208"/>
      <c r="O185" s="208"/>
      <c r="P185" s="208"/>
      <c r="Q185" s="208"/>
      <c r="R185" s="208"/>
      <c r="S185" s="208"/>
      <c r="T185" s="209"/>
      <c r="AT185" s="203" t="s">
        <v>272</v>
      </c>
      <c r="AU185" s="203" t="s">
        <v>85</v>
      </c>
      <c r="AV185" s="13" t="s">
        <v>85</v>
      </c>
      <c r="AW185" s="13" t="s">
        <v>41</v>
      </c>
      <c r="AX185" s="13" t="s">
        <v>77</v>
      </c>
      <c r="AY185" s="203" t="s">
        <v>264</v>
      </c>
    </row>
    <row r="186" spans="2:65" s="12" customFormat="1">
      <c r="B186" s="194"/>
      <c r="D186" s="195" t="s">
        <v>272</v>
      </c>
      <c r="E186" s="196" t="s">
        <v>5</v>
      </c>
      <c r="F186" s="197" t="s">
        <v>2974</v>
      </c>
      <c r="H186" s="196" t="s">
        <v>5</v>
      </c>
      <c r="I186" s="198"/>
      <c r="L186" s="194"/>
      <c r="M186" s="199"/>
      <c r="N186" s="200"/>
      <c r="O186" s="200"/>
      <c r="P186" s="200"/>
      <c r="Q186" s="200"/>
      <c r="R186" s="200"/>
      <c r="S186" s="200"/>
      <c r="T186" s="201"/>
      <c r="AT186" s="196" t="s">
        <v>272</v>
      </c>
      <c r="AU186" s="196" t="s">
        <v>85</v>
      </c>
      <c r="AV186" s="12" t="s">
        <v>24</v>
      </c>
      <c r="AW186" s="12" t="s">
        <v>41</v>
      </c>
      <c r="AX186" s="12" t="s">
        <v>77</v>
      </c>
      <c r="AY186" s="196" t="s">
        <v>264</v>
      </c>
    </row>
    <row r="187" spans="2:65" s="13" customFormat="1">
      <c r="B187" s="202"/>
      <c r="D187" s="195" t="s">
        <v>272</v>
      </c>
      <c r="E187" s="203" t="s">
        <v>5</v>
      </c>
      <c r="F187" s="204" t="s">
        <v>142</v>
      </c>
      <c r="H187" s="205">
        <v>110</v>
      </c>
      <c r="I187" s="206"/>
      <c r="L187" s="202"/>
      <c r="M187" s="207"/>
      <c r="N187" s="208"/>
      <c r="O187" s="208"/>
      <c r="P187" s="208"/>
      <c r="Q187" s="208"/>
      <c r="R187" s="208"/>
      <c r="S187" s="208"/>
      <c r="T187" s="209"/>
      <c r="AT187" s="203" t="s">
        <v>272</v>
      </c>
      <c r="AU187" s="203" t="s">
        <v>85</v>
      </c>
      <c r="AV187" s="13" t="s">
        <v>85</v>
      </c>
      <c r="AW187" s="13" t="s">
        <v>41</v>
      </c>
      <c r="AX187" s="13" t="s">
        <v>77</v>
      </c>
      <c r="AY187" s="203" t="s">
        <v>264</v>
      </c>
    </row>
    <row r="188" spans="2:65" s="14" customFormat="1">
      <c r="B188" s="210"/>
      <c r="D188" s="195" t="s">
        <v>272</v>
      </c>
      <c r="E188" s="211" t="s">
        <v>5</v>
      </c>
      <c r="F188" s="212" t="s">
        <v>290</v>
      </c>
      <c r="H188" s="213">
        <v>286.26</v>
      </c>
      <c r="I188" s="214"/>
      <c r="L188" s="210"/>
      <c r="M188" s="215"/>
      <c r="N188" s="216"/>
      <c r="O188" s="216"/>
      <c r="P188" s="216"/>
      <c r="Q188" s="216"/>
      <c r="R188" s="216"/>
      <c r="S188" s="216"/>
      <c r="T188" s="217"/>
      <c r="AT188" s="211" t="s">
        <v>272</v>
      </c>
      <c r="AU188" s="211" t="s">
        <v>85</v>
      </c>
      <c r="AV188" s="14" t="s">
        <v>270</v>
      </c>
      <c r="AW188" s="14" t="s">
        <v>41</v>
      </c>
      <c r="AX188" s="14" t="s">
        <v>24</v>
      </c>
      <c r="AY188" s="211" t="s">
        <v>264</v>
      </c>
    </row>
    <row r="189" spans="2:65" s="1" customFormat="1" ht="25.5" customHeight="1">
      <c r="B189" s="181"/>
      <c r="C189" s="182" t="s">
        <v>400</v>
      </c>
      <c r="D189" s="182" t="s">
        <v>266</v>
      </c>
      <c r="E189" s="183" t="s">
        <v>2278</v>
      </c>
      <c r="F189" s="184" t="s">
        <v>2279</v>
      </c>
      <c r="G189" s="185" t="s">
        <v>293</v>
      </c>
      <c r="H189" s="186">
        <v>286.26</v>
      </c>
      <c r="I189" s="187"/>
      <c r="J189" s="188">
        <f>ROUND(I189*H189,2)</f>
        <v>0</v>
      </c>
      <c r="K189" s="184" t="s">
        <v>278</v>
      </c>
      <c r="L189" s="42"/>
      <c r="M189" s="189" t="s">
        <v>5</v>
      </c>
      <c r="N189" s="190" t="s">
        <v>48</v>
      </c>
      <c r="O189" s="43"/>
      <c r="P189" s="191">
        <f>O189*H189</f>
        <v>0</v>
      </c>
      <c r="Q189" s="191">
        <v>7.1000000000000002E-4</v>
      </c>
      <c r="R189" s="191">
        <f>Q189*H189</f>
        <v>0.2032446</v>
      </c>
      <c r="S189" s="191">
        <v>0</v>
      </c>
      <c r="T189" s="192">
        <f>S189*H189</f>
        <v>0</v>
      </c>
      <c r="AR189" s="25" t="s">
        <v>270</v>
      </c>
      <c r="AT189" s="25" t="s">
        <v>266</v>
      </c>
      <c r="AU189" s="25" t="s">
        <v>85</v>
      </c>
      <c r="AY189" s="25" t="s">
        <v>264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5" t="s">
        <v>24</v>
      </c>
      <c r="BK189" s="193">
        <f>ROUND(I189*H189,2)</f>
        <v>0</v>
      </c>
      <c r="BL189" s="25" t="s">
        <v>270</v>
      </c>
      <c r="BM189" s="25" t="s">
        <v>3020</v>
      </c>
    </row>
    <row r="190" spans="2:65" s="1" customFormat="1" ht="27">
      <c r="B190" s="42"/>
      <c r="D190" s="195" t="s">
        <v>369</v>
      </c>
      <c r="F190" s="228" t="s">
        <v>2277</v>
      </c>
      <c r="I190" s="229"/>
      <c r="L190" s="42"/>
      <c r="M190" s="230"/>
      <c r="N190" s="43"/>
      <c r="O190" s="43"/>
      <c r="P190" s="43"/>
      <c r="Q190" s="43"/>
      <c r="R190" s="43"/>
      <c r="S190" s="43"/>
      <c r="T190" s="71"/>
      <c r="AT190" s="25" t="s">
        <v>369</v>
      </c>
      <c r="AU190" s="25" t="s">
        <v>85</v>
      </c>
    </row>
    <row r="191" spans="2:65" s="12" customFormat="1">
      <c r="B191" s="194"/>
      <c r="D191" s="195" t="s">
        <v>272</v>
      </c>
      <c r="E191" s="196" t="s">
        <v>5</v>
      </c>
      <c r="F191" s="197" t="s">
        <v>2260</v>
      </c>
      <c r="H191" s="196" t="s">
        <v>5</v>
      </c>
      <c r="I191" s="198"/>
      <c r="L191" s="194"/>
      <c r="M191" s="199"/>
      <c r="N191" s="200"/>
      <c r="O191" s="200"/>
      <c r="P191" s="200"/>
      <c r="Q191" s="200"/>
      <c r="R191" s="200"/>
      <c r="S191" s="200"/>
      <c r="T191" s="201"/>
      <c r="AT191" s="196" t="s">
        <v>272</v>
      </c>
      <c r="AU191" s="196" t="s">
        <v>85</v>
      </c>
      <c r="AV191" s="12" t="s">
        <v>24</v>
      </c>
      <c r="AW191" s="12" t="s">
        <v>41</v>
      </c>
      <c r="AX191" s="12" t="s">
        <v>77</v>
      </c>
      <c r="AY191" s="196" t="s">
        <v>264</v>
      </c>
    </row>
    <row r="192" spans="2:65" s="12" customFormat="1">
      <c r="B192" s="194"/>
      <c r="D192" s="195" t="s">
        <v>272</v>
      </c>
      <c r="E192" s="196" t="s">
        <v>5</v>
      </c>
      <c r="F192" s="197" t="s">
        <v>2972</v>
      </c>
      <c r="H192" s="196" t="s">
        <v>5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6" t="s">
        <v>272</v>
      </c>
      <c r="AU192" s="196" t="s">
        <v>85</v>
      </c>
      <c r="AV192" s="12" t="s">
        <v>24</v>
      </c>
      <c r="AW192" s="12" t="s">
        <v>41</v>
      </c>
      <c r="AX192" s="12" t="s">
        <v>77</v>
      </c>
      <c r="AY192" s="196" t="s">
        <v>264</v>
      </c>
    </row>
    <row r="193" spans="2:65" s="13" customFormat="1">
      <c r="B193" s="202"/>
      <c r="D193" s="195" t="s">
        <v>272</v>
      </c>
      <c r="E193" s="203" t="s">
        <v>5</v>
      </c>
      <c r="F193" s="204" t="s">
        <v>3141</v>
      </c>
      <c r="H193" s="205">
        <v>176.26</v>
      </c>
      <c r="I193" s="206"/>
      <c r="L193" s="202"/>
      <c r="M193" s="207"/>
      <c r="N193" s="208"/>
      <c r="O193" s="208"/>
      <c r="P193" s="208"/>
      <c r="Q193" s="208"/>
      <c r="R193" s="208"/>
      <c r="S193" s="208"/>
      <c r="T193" s="209"/>
      <c r="AT193" s="203" t="s">
        <v>272</v>
      </c>
      <c r="AU193" s="203" t="s">
        <v>85</v>
      </c>
      <c r="AV193" s="13" t="s">
        <v>85</v>
      </c>
      <c r="AW193" s="13" t="s">
        <v>41</v>
      </c>
      <c r="AX193" s="13" t="s">
        <v>77</v>
      </c>
      <c r="AY193" s="203" t="s">
        <v>264</v>
      </c>
    </row>
    <row r="194" spans="2:65" s="12" customFormat="1">
      <c r="B194" s="194"/>
      <c r="D194" s="195" t="s">
        <v>272</v>
      </c>
      <c r="E194" s="196" t="s">
        <v>5</v>
      </c>
      <c r="F194" s="197" t="s">
        <v>2974</v>
      </c>
      <c r="H194" s="196" t="s">
        <v>5</v>
      </c>
      <c r="I194" s="198"/>
      <c r="L194" s="194"/>
      <c r="M194" s="199"/>
      <c r="N194" s="200"/>
      <c r="O194" s="200"/>
      <c r="P194" s="200"/>
      <c r="Q194" s="200"/>
      <c r="R194" s="200"/>
      <c r="S194" s="200"/>
      <c r="T194" s="201"/>
      <c r="AT194" s="196" t="s">
        <v>272</v>
      </c>
      <c r="AU194" s="196" t="s">
        <v>85</v>
      </c>
      <c r="AV194" s="12" t="s">
        <v>24</v>
      </c>
      <c r="AW194" s="12" t="s">
        <v>41</v>
      </c>
      <c r="AX194" s="12" t="s">
        <v>77</v>
      </c>
      <c r="AY194" s="196" t="s">
        <v>264</v>
      </c>
    </row>
    <row r="195" spans="2:65" s="13" customFormat="1">
      <c r="B195" s="202"/>
      <c r="D195" s="195" t="s">
        <v>272</v>
      </c>
      <c r="E195" s="203" t="s">
        <v>5</v>
      </c>
      <c r="F195" s="204" t="s">
        <v>142</v>
      </c>
      <c r="H195" s="205">
        <v>110</v>
      </c>
      <c r="I195" s="206"/>
      <c r="L195" s="202"/>
      <c r="M195" s="207"/>
      <c r="N195" s="208"/>
      <c r="O195" s="208"/>
      <c r="P195" s="208"/>
      <c r="Q195" s="208"/>
      <c r="R195" s="208"/>
      <c r="S195" s="208"/>
      <c r="T195" s="209"/>
      <c r="AT195" s="203" t="s">
        <v>272</v>
      </c>
      <c r="AU195" s="203" t="s">
        <v>85</v>
      </c>
      <c r="AV195" s="13" t="s">
        <v>85</v>
      </c>
      <c r="AW195" s="13" t="s">
        <v>41</v>
      </c>
      <c r="AX195" s="13" t="s">
        <v>77</v>
      </c>
      <c r="AY195" s="203" t="s">
        <v>264</v>
      </c>
    </row>
    <row r="196" spans="2:65" s="14" customFormat="1">
      <c r="B196" s="210"/>
      <c r="D196" s="195" t="s">
        <v>272</v>
      </c>
      <c r="E196" s="211" t="s">
        <v>5</v>
      </c>
      <c r="F196" s="212" t="s">
        <v>290</v>
      </c>
      <c r="H196" s="213">
        <v>286.26</v>
      </c>
      <c r="I196" s="214"/>
      <c r="L196" s="210"/>
      <c r="M196" s="215"/>
      <c r="N196" s="216"/>
      <c r="O196" s="216"/>
      <c r="P196" s="216"/>
      <c r="Q196" s="216"/>
      <c r="R196" s="216"/>
      <c r="S196" s="216"/>
      <c r="T196" s="217"/>
      <c r="AT196" s="211" t="s">
        <v>272</v>
      </c>
      <c r="AU196" s="211" t="s">
        <v>85</v>
      </c>
      <c r="AV196" s="14" t="s">
        <v>270</v>
      </c>
      <c r="AW196" s="14" t="s">
        <v>41</v>
      </c>
      <c r="AX196" s="14" t="s">
        <v>24</v>
      </c>
      <c r="AY196" s="211" t="s">
        <v>264</v>
      </c>
    </row>
    <row r="197" spans="2:65" s="1" customFormat="1" ht="25.5" customHeight="1">
      <c r="B197" s="181"/>
      <c r="C197" s="182" t="s">
        <v>10</v>
      </c>
      <c r="D197" s="182" t="s">
        <v>266</v>
      </c>
      <c r="E197" s="183" t="s">
        <v>3021</v>
      </c>
      <c r="F197" s="184" t="s">
        <v>3022</v>
      </c>
      <c r="G197" s="185" t="s">
        <v>293</v>
      </c>
      <c r="H197" s="186">
        <v>143.13</v>
      </c>
      <c r="I197" s="187"/>
      <c r="J197" s="188">
        <f>ROUND(I197*H197,2)</f>
        <v>0</v>
      </c>
      <c r="K197" s="184" t="s">
        <v>278</v>
      </c>
      <c r="L197" s="42"/>
      <c r="M197" s="189" t="s">
        <v>5</v>
      </c>
      <c r="N197" s="190" t="s">
        <v>48</v>
      </c>
      <c r="O197" s="43"/>
      <c r="P197" s="191">
        <f>O197*H197</f>
        <v>0</v>
      </c>
      <c r="Q197" s="191">
        <v>2E-3</v>
      </c>
      <c r="R197" s="191">
        <f>Q197*H197</f>
        <v>0.28626000000000001</v>
      </c>
      <c r="S197" s="191">
        <v>0</v>
      </c>
      <c r="T197" s="192">
        <f>S197*H197</f>
        <v>0</v>
      </c>
      <c r="AR197" s="25" t="s">
        <v>270</v>
      </c>
      <c r="AT197" s="25" t="s">
        <v>266</v>
      </c>
      <c r="AU197" s="25" t="s">
        <v>85</v>
      </c>
      <c r="AY197" s="25" t="s">
        <v>264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5" t="s">
        <v>24</v>
      </c>
      <c r="BK197" s="193">
        <f>ROUND(I197*H197,2)</f>
        <v>0</v>
      </c>
      <c r="BL197" s="25" t="s">
        <v>270</v>
      </c>
      <c r="BM197" s="25" t="s">
        <v>3023</v>
      </c>
    </row>
    <row r="198" spans="2:65" s="1" customFormat="1" ht="27">
      <c r="B198" s="42"/>
      <c r="D198" s="195" t="s">
        <v>369</v>
      </c>
      <c r="F198" s="228" t="s">
        <v>3024</v>
      </c>
      <c r="I198" s="229"/>
      <c r="L198" s="42"/>
      <c r="M198" s="230"/>
      <c r="N198" s="43"/>
      <c r="O198" s="43"/>
      <c r="P198" s="43"/>
      <c r="Q198" s="43"/>
      <c r="R198" s="43"/>
      <c r="S198" s="43"/>
      <c r="T198" s="71"/>
      <c r="AT198" s="25" t="s">
        <v>369</v>
      </c>
      <c r="AU198" s="25" t="s">
        <v>85</v>
      </c>
    </row>
    <row r="199" spans="2:65" s="12" customFormat="1">
      <c r="B199" s="194"/>
      <c r="D199" s="195" t="s">
        <v>272</v>
      </c>
      <c r="E199" s="196" t="s">
        <v>5</v>
      </c>
      <c r="F199" s="197" t="s">
        <v>3140</v>
      </c>
      <c r="H199" s="196" t="s">
        <v>5</v>
      </c>
      <c r="I199" s="198"/>
      <c r="L199" s="194"/>
      <c r="M199" s="199"/>
      <c r="N199" s="200"/>
      <c r="O199" s="200"/>
      <c r="P199" s="200"/>
      <c r="Q199" s="200"/>
      <c r="R199" s="200"/>
      <c r="S199" s="200"/>
      <c r="T199" s="201"/>
      <c r="AT199" s="196" t="s">
        <v>272</v>
      </c>
      <c r="AU199" s="196" t="s">
        <v>85</v>
      </c>
      <c r="AV199" s="12" t="s">
        <v>24</v>
      </c>
      <c r="AW199" s="12" t="s">
        <v>41</v>
      </c>
      <c r="AX199" s="12" t="s">
        <v>77</v>
      </c>
      <c r="AY199" s="196" t="s">
        <v>264</v>
      </c>
    </row>
    <row r="200" spans="2:65" s="12" customFormat="1" ht="27">
      <c r="B200" s="194"/>
      <c r="D200" s="195" t="s">
        <v>272</v>
      </c>
      <c r="E200" s="196" t="s">
        <v>5</v>
      </c>
      <c r="F200" s="197" t="s">
        <v>3025</v>
      </c>
      <c r="H200" s="196" t="s">
        <v>5</v>
      </c>
      <c r="I200" s="198"/>
      <c r="L200" s="194"/>
      <c r="M200" s="199"/>
      <c r="N200" s="200"/>
      <c r="O200" s="200"/>
      <c r="P200" s="200"/>
      <c r="Q200" s="200"/>
      <c r="R200" s="200"/>
      <c r="S200" s="200"/>
      <c r="T200" s="201"/>
      <c r="AT200" s="196" t="s">
        <v>272</v>
      </c>
      <c r="AU200" s="196" t="s">
        <v>85</v>
      </c>
      <c r="AV200" s="12" t="s">
        <v>24</v>
      </c>
      <c r="AW200" s="12" t="s">
        <v>41</v>
      </c>
      <c r="AX200" s="12" t="s">
        <v>77</v>
      </c>
      <c r="AY200" s="196" t="s">
        <v>264</v>
      </c>
    </row>
    <row r="201" spans="2:65" s="12" customFormat="1">
      <c r="B201" s="194"/>
      <c r="D201" s="195" t="s">
        <v>272</v>
      </c>
      <c r="E201" s="196" t="s">
        <v>5</v>
      </c>
      <c r="F201" s="197" t="s">
        <v>2657</v>
      </c>
      <c r="H201" s="196" t="s">
        <v>5</v>
      </c>
      <c r="I201" s="198"/>
      <c r="L201" s="194"/>
      <c r="M201" s="199"/>
      <c r="N201" s="200"/>
      <c r="O201" s="200"/>
      <c r="P201" s="200"/>
      <c r="Q201" s="200"/>
      <c r="R201" s="200"/>
      <c r="S201" s="200"/>
      <c r="T201" s="201"/>
      <c r="AT201" s="196" t="s">
        <v>272</v>
      </c>
      <c r="AU201" s="196" t="s">
        <v>85</v>
      </c>
      <c r="AV201" s="12" t="s">
        <v>24</v>
      </c>
      <c r="AW201" s="12" t="s">
        <v>41</v>
      </c>
      <c r="AX201" s="12" t="s">
        <v>77</v>
      </c>
      <c r="AY201" s="196" t="s">
        <v>264</v>
      </c>
    </row>
    <row r="202" spans="2:65" s="13" customFormat="1">
      <c r="B202" s="202"/>
      <c r="D202" s="195" t="s">
        <v>272</v>
      </c>
      <c r="E202" s="203" t="s">
        <v>5</v>
      </c>
      <c r="F202" s="204" t="s">
        <v>3142</v>
      </c>
      <c r="H202" s="205">
        <v>88.13</v>
      </c>
      <c r="I202" s="206"/>
      <c r="L202" s="202"/>
      <c r="M202" s="207"/>
      <c r="N202" s="208"/>
      <c r="O202" s="208"/>
      <c r="P202" s="208"/>
      <c r="Q202" s="208"/>
      <c r="R202" s="208"/>
      <c r="S202" s="208"/>
      <c r="T202" s="209"/>
      <c r="AT202" s="203" t="s">
        <v>272</v>
      </c>
      <c r="AU202" s="203" t="s">
        <v>85</v>
      </c>
      <c r="AV202" s="13" t="s">
        <v>85</v>
      </c>
      <c r="AW202" s="13" t="s">
        <v>41</v>
      </c>
      <c r="AX202" s="13" t="s">
        <v>77</v>
      </c>
      <c r="AY202" s="203" t="s">
        <v>264</v>
      </c>
    </row>
    <row r="203" spans="2:65" s="12" customFormat="1">
      <c r="B203" s="194"/>
      <c r="D203" s="195" t="s">
        <v>272</v>
      </c>
      <c r="E203" s="196" t="s">
        <v>5</v>
      </c>
      <c r="F203" s="197" t="s">
        <v>3143</v>
      </c>
      <c r="H203" s="196" t="s">
        <v>5</v>
      </c>
      <c r="I203" s="198"/>
      <c r="L203" s="194"/>
      <c r="M203" s="199"/>
      <c r="N203" s="200"/>
      <c r="O203" s="200"/>
      <c r="P203" s="200"/>
      <c r="Q203" s="200"/>
      <c r="R203" s="200"/>
      <c r="S203" s="200"/>
      <c r="T203" s="201"/>
      <c r="AT203" s="196" t="s">
        <v>272</v>
      </c>
      <c r="AU203" s="196" t="s">
        <v>85</v>
      </c>
      <c r="AV203" s="12" t="s">
        <v>24</v>
      </c>
      <c r="AW203" s="12" t="s">
        <v>41</v>
      </c>
      <c r="AX203" s="12" t="s">
        <v>77</v>
      </c>
      <c r="AY203" s="196" t="s">
        <v>264</v>
      </c>
    </row>
    <row r="204" spans="2:65" s="13" customFormat="1">
      <c r="B204" s="202"/>
      <c r="D204" s="195" t="s">
        <v>272</v>
      </c>
      <c r="E204" s="203" t="s">
        <v>5</v>
      </c>
      <c r="F204" s="204" t="s">
        <v>3144</v>
      </c>
      <c r="H204" s="205">
        <v>55</v>
      </c>
      <c r="I204" s="206"/>
      <c r="L204" s="202"/>
      <c r="M204" s="207"/>
      <c r="N204" s="208"/>
      <c r="O204" s="208"/>
      <c r="P204" s="208"/>
      <c r="Q204" s="208"/>
      <c r="R204" s="208"/>
      <c r="S204" s="208"/>
      <c r="T204" s="209"/>
      <c r="AT204" s="203" t="s">
        <v>272</v>
      </c>
      <c r="AU204" s="203" t="s">
        <v>85</v>
      </c>
      <c r="AV204" s="13" t="s">
        <v>85</v>
      </c>
      <c r="AW204" s="13" t="s">
        <v>41</v>
      </c>
      <c r="AX204" s="13" t="s">
        <v>77</v>
      </c>
      <c r="AY204" s="203" t="s">
        <v>264</v>
      </c>
    </row>
    <row r="205" spans="2:65" s="14" customFormat="1">
      <c r="B205" s="210"/>
      <c r="D205" s="195" t="s">
        <v>272</v>
      </c>
      <c r="E205" s="211" t="s">
        <v>5</v>
      </c>
      <c r="F205" s="212" t="s">
        <v>290</v>
      </c>
      <c r="H205" s="213">
        <v>143.13</v>
      </c>
      <c r="I205" s="214"/>
      <c r="L205" s="210"/>
      <c r="M205" s="215"/>
      <c r="N205" s="216"/>
      <c r="O205" s="216"/>
      <c r="P205" s="216"/>
      <c r="Q205" s="216"/>
      <c r="R205" s="216"/>
      <c r="S205" s="216"/>
      <c r="T205" s="217"/>
      <c r="AT205" s="211" t="s">
        <v>272</v>
      </c>
      <c r="AU205" s="211" t="s">
        <v>85</v>
      </c>
      <c r="AV205" s="14" t="s">
        <v>270</v>
      </c>
      <c r="AW205" s="14" t="s">
        <v>41</v>
      </c>
      <c r="AX205" s="14" t="s">
        <v>24</v>
      </c>
      <c r="AY205" s="211" t="s">
        <v>264</v>
      </c>
    </row>
    <row r="206" spans="2:65" s="11" customFormat="1" ht="29.85" customHeight="1">
      <c r="B206" s="168"/>
      <c r="D206" s="169" t="s">
        <v>76</v>
      </c>
      <c r="E206" s="179" t="s">
        <v>377</v>
      </c>
      <c r="F206" s="179" t="s">
        <v>378</v>
      </c>
      <c r="I206" s="171"/>
      <c r="J206" s="180">
        <f>BK206</f>
        <v>0</v>
      </c>
      <c r="L206" s="168"/>
      <c r="M206" s="173"/>
      <c r="N206" s="174"/>
      <c r="O206" s="174"/>
      <c r="P206" s="175">
        <f>P207</f>
        <v>0</v>
      </c>
      <c r="Q206" s="174"/>
      <c r="R206" s="175">
        <f>R207</f>
        <v>0</v>
      </c>
      <c r="S206" s="174"/>
      <c r="T206" s="176">
        <f>T207</f>
        <v>0</v>
      </c>
      <c r="AR206" s="169" t="s">
        <v>24</v>
      </c>
      <c r="AT206" s="177" t="s">
        <v>76</v>
      </c>
      <c r="AU206" s="177" t="s">
        <v>24</v>
      </c>
      <c r="AY206" s="169" t="s">
        <v>264</v>
      </c>
      <c r="BK206" s="178">
        <f>BK207</f>
        <v>0</v>
      </c>
    </row>
    <row r="207" spans="2:65" s="1" customFormat="1" ht="25.5" customHeight="1">
      <c r="B207" s="181"/>
      <c r="C207" s="182" t="s">
        <v>410</v>
      </c>
      <c r="D207" s="182" t="s">
        <v>266</v>
      </c>
      <c r="E207" s="183" t="s">
        <v>2281</v>
      </c>
      <c r="F207" s="184" t="s">
        <v>2282</v>
      </c>
      <c r="G207" s="185" t="s">
        <v>317</v>
      </c>
      <c r="H207" s="186">
        <v>97.257000000000005</v>
      </c>
      <c r="I207" s="187"/>
      <c r="J207" s="188">
        <f>ROUND(I207*H207,2)</f>
        <v>0</v>
      </c>
      <c r="K207" s="184" t="s">
        <v>278</v>
      </c>
      <c r="L207" s="42"/>
      <c r="M207" s="189" t="s">
        <v>5</v>
      </c>
      <c r="N207" s="190" t="s">
        <v>48</v>
      </c>
      <c r="O207" s="43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AR207" s="25" t="s">
        <v>270</v>
      </c>
      <c r="AT207" s="25" t="s">
        <v>266</v>
      </c>
      <c r="AU207" s="25" t="s">
        <v>85</v>
      </c>
      <c r="AY207" s="25" t="s">
        <v>264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5" t="s">
        <v>24</v>
      </c>
      <c r="BK207" s="193">
        <f>ROUND(I207*H207,2)</f>
        <v>0</v>
      </c>
      <c r="BL207" s="25" t="s">
        <v>270</v>
      </c>
      <c r="BM207" s="25" t="s">
        <v>3145</v>
      </c>
    </row>
    <row r="208" spans="2:65" s="11" customFormat="1" ht="37.35" customHeight="1">
      <c r="B208" s="168"/>
      <c r="D208" s="169" t="s">
        <v>76</v>
      </c>
      <c r="E208" s="170" t="s">
        <v>2227</v>
      </c>
      <c r="F208" s="170" t="s">
        <v>2228</v>
      </c>
      <c r="I208" s="171"/>
      <c r="J208" s="172">
        <f>BK208</f>
        <v>0</v>
      </c>
      <c r="L208" s="168"/>
      <c r="M208" s="173"/>
      <c r="N208" s="174"/>
      <c r="O208" s="174"/>
      <c r="P208" s="175">
        <f>P209</f>
        <v>0</v>
      </c>
      <c r="Q208" s="174"/>
      <c r="R208" s="175">
        <f>R209</f>
        <v>0</v>
      </c>
      <c r="S208" s="174"/>
      <c r="T208" s="176">
        <f>T209</f>
        <v>0</v>
      </c>
      <c r="AR208" s="169" t="s">
        <v>270</v>
      </c>
      <c r="AT208" s="177" t="s">
        <v>76</v>
      </c>
      <c r="AU208" s="177" t="s">
        <v>77</v>
      </c>
      <c r="AY208" s="169" t="s">
        <v>264</v>
      </c>
      <c r="BK208" s="178">
        <f>BK209</f>
        <v>0</v>
      </c>
    </row>
    <row r="209" spans="2:65" s="11" customFormat="1" ht="19.899999999999999" customHeight="1">
      <c r="B209" s="168"/>
      <c r="D209" s="169" t="s">
        <v>76</v>
      </c>
      <c r="E209" s="179" t="s">
        <v>2229</v>
      </c>
      <c r="F209" s="179" t="s">
        <v>2228</v>
      </c>
      <c r="I209" s="171"/>
      <c r="J209" s="180">
        <f>BK209</f>
        <v>0</v>
      </c>
      <c r="L209" s="168"/>
      <c r="M209" s="173"/>
      <c r="N209" s="174"/>
      <c r="O209" s="174"/>
      <c r="P209" s="175">
        <f>SUM(P210:P213)</f>
        <v>0</v>
      </c>
      <c r="Q209" s="174"/>
      <c r="R209" s="175">
        <f>SUM(R210:R213)</f>
        <v>0</v>
      </c>
      <c r="S209" s="174"/>
      <c r="T209" s="176">
        <f>SUM(T210:T213)</f>
        <v>0</v>
      </c>
      <c r="AR209" s="169" t="s">
        <v>270</v>
      </c>
      <c r="AT209" s="177" t="s">
        <v>76</v>
      </c>
      <c r="AU209" s="177" t="s">
        <v>24</v>
      </c>
      <c r="AY209" s="169" t="s">
        <v>264</v>
      </c>
      <c r="BK209" s="178">
        <f>SUM(BK210:BK213)</f>
        <v>0</v>
      </c>
    </row>
    <row r="210" spans="2:65" s="1" customFormat="1" ht="16.5" customHeight="1">
      <c r="B210" s="181"/>
      <c r="C210" s="182" t="s">
        <v>623</v>
      </c>
      <c r="D210" s="182" t="s">
        <v>266</v>
      </c>
      <c r="E210" s="183" t="s">
        <v>2640</v>
      </c>
      <c r="F210" s="184" t="s">
        <v>2641</v>
      </c>
      <c r="G210" s="185" t="s">
        <v>293</v>
      </c>
      <c r="H210" s="186">
        <v>286.26</v>
      </c>
      <c r="I210" s="187"/>
      <c r="J210" s="188">
        <f>ROUND(I210*H210,2)</f>
        <v>0</v>
      </c>
      <c r="K210" s="184" t="s">
        <v>309</v>
      </c>
      <c r="L210" s="42"/>
      <c r="M210" s="189" t="s">
        <v>5</v>
      </c>
      <c r="N210" s="190" t="s">
        <v>48</v>
      </c>
      <c r="O210" s="43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AR210" s="25" t="s">
        <v>2232</v>
      </c>
      <c r="AT210" s="25" t="s">
        <v>266</v>
      </c>
      <c r="AU210" s="25" t="s">
        <v>85</v>
      </c>
      <c r="AY210" s="25" t="s">
        <v>264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5" t="s">
        <v>24</v>
      </c>
      <c r="BK210" s="193">
        <f>ROUND(I210*H210,2)</f>
        <v>0</v>
      </c>
      <c r="BL210" s="25" t="s">
        <v>2232</v>
      </c>
      <c r="BM210" s="25" t="s">
        <v>3146</v>
      </c>
    </row>
    <row r="211" spans="2:65" s="1" customFormat="1" ht="40.5">
      <c r="B211" s="42"/>
      <c r="D211" s="195" t="s">
        <v>369</v>
      </c>
      <c r="F211" s="228" t="s">
        <v>2643</v>
      </c>
      <c r="I211" s="229"/>
      <c r="L211" s="42"/>
      <c r="M211" s="230"/>
      <c r="N211" s="43"/>
      <c r="O211" s="43"/>
      <c r="P211" s="43"/>
      <c r="Q211" s="43"/>
      <c r="R211" s="43"/>
      <c r="S211" s="43"/>
      <c r="T211" s="71"/>
      <c r="AT211" s="25" t="s">
        <v>369</v>
      </c>
      <c r="AU211" s="25" t="s">
        <v>85</v>
      </c>
    </row>
    <row r="212" spans="2:65" s="12" customFormat="1">
      <c r="B212" s="194"/>
      <c r="D212" s="195" t="s">
        <v>272</v>
      </c>
      <c r="E212" s="196" t="s">
        <v>5</v>
      </c>
      <c r="F212" s="197" t="s">
        <v>2644</v>
      </c>
      <c r="H212" s="196" t="s">
        <v>5</v>
      </c>
      <c r="I212" s="198"/>
      <c r="L212" s="194"/>
      <c r="M212" s="199"/>
      <c r="N212" s="200"/>
      <c r="O212" s="200"/>
      <c r="P212" s="200"/>
      <c r="Q212" s="200"/>
      <c r="R212" s="200"/>
      <c r="S212" s="200"/>
      <c r="T212" s="201"/>
      <c r="AT212" s="196" t="s">
        <v>272</v>
      </c>
      <c r="AU212" s="196" t="s">
        <v>85</v>
      </c>
      <c r="AV212" s="12" t="s">
        <v>24</v>
      </c>
      <c r="AW212" s="12" t="s">
        <v>41</v>
      </c>
      <c r="AX212" s="12" t="s">
        <v>77</v>
      </c>
      <c r="AY212" s="196" t="s">
        <v>264</v>
      </c>
    </row>
    <row r="213" spans="2:65" s="13" customFormat="1">
      <c r="B213" s="202"/>
      <c r="D213" s="195" t="s">
        <v>272</v>
      </c>
      <c r="E213" s="203" t="s">
        <v>5</v>
      </c>
      <c r="F213" s="204" t="s">
        <v>3147</v>
      </c>
      <c r="H213" s="205">
        <v>286.26</v>
      </c>
      <c r="I213" s="206"/>
      <c r="L213" s="202"/>
      <c r="M213" s="248"/>
      <c r="N213" s="249"/>
      <c r="O213" s="249"/>
      <c r="P213" s="249"/>
      <c r="Q213" s="249"/>
      <c r="R213" s="249"/>
      <c r="S213" s="249"/>
      <c r="T213" s="250"/>
      <c r="AT213" s="203" t="s">
        <v>272</v>
      </c>
      <c r="AU213" s="203" t="s">
        <v>85</v>
      </c>
      <c r="AV213" s="13" t="s">
        <v>85</v>
      </c>
      <c r="AW213" s="13" t="s">
        <v>41</v>
      </c>
      <c r="AX213" s="13" t="s">
        <v>24</v>
      </c>
      <c r="AY213" s="203" t="s">
        <v>264</v>
      </c>
    </row>
    <row r="214" spans="2:65" s="1" customFormat="1" ht="6.95" customHeight="1">
      <c r="B214" s="57"/>
      <c r="C214" s="58"/>
      <c r="D214" s="58"/>
      <c r="E214" s="58"/>
      <c r="F214" s="58"/>
      <c r="G214" s="58"/>
      <c r="H214" s="58"/>
      <c r="I214" s="135"/>
      <c r="J214" s="58"/>
      <c r="K214" s="58"/>
      <c r="L214" s="42"/>
    </row>
  </sheetData>
  <autoFilter ref="C95:K213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2:H82"/>
    <mergeCell ref="E86:H86"/>
    <mergeCell ref="E84:H84"/>
    <mergeCell ref="E88:H88"/>
    <mergeCell ref="J59:J60"/>
  </mergeCells>
  <hyperlinks>
    <hyperlink ref="F1:G1" location="C2" display="1) Krycí list soupisu"/>
    <hyperlink ref="G1:H1" location="C62" display="2) Rekapitulace"/>
    <hyperlink ref="J1" location="C9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13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180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2645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3148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3149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170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ROUND(J96,2)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ROUND(SUM(BE96:BE412), 2)</f>
        <v>0</v>
      </c>
      <c r="G34" s="43"/>
      <c r="H34" s="43"/>
      <c r="I34" s="127">
        <v>0.21</v>
      </c>
      <c r="J34" s="126">
        <f>ROUND(ROUND((SUM(BE96:BE412)),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ROUND(SUM(BF96:BF412), 2)</f>
        <v>0</v>
      </c>
      <c r="G35" s="43"/>
      <c r="H35" s="43"/>
      <c r="I35" s="127">
        <v>0.15</v>
      </c>
      <c r="J35" s="126">
        <f>ROUND(ROUND((SUM(BF96:BF412)),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ROUND(SUM(BG96:BG412),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ROUND(SUM(BH96:BH412),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ROUND(SUM(BI96:BI412),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2645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3148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3031 - Stoka A2 - Kanalizace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J96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J97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J98</f>
        <v>0</v>
      </c>
      <c r="K66" s="156"/>
    </row>
    <row r="67" spans="2:12" s="9" customFormat="1" ht="19.899999999999999" customHeight="1">
      <c r="B67" s="150"/>
      <c r="C67" s="151"/>
      <c r="D67" s="152" t="s">
        <v>243</v>
      </c>
      <c r="E67" s="153"/>
      <c r="F67" s="153"/>
      <c r="G67" s="153"/>
      <c r="H67" s="153"/>
      <c r="I67" s="154"/>
      <c r="J67" s="155">
        <f>J260</f>
        <v>0</v>
      </c>
      <c r="K67" s="156"/>
    </row>
    <row r="68" spans="2:12" s="9" customFormat="1" ht="19.899999999999999" customHeight="1">
      <c r="B68" s="150"/>
      <c r="C68" s="151"/>
      <c r="D68" s="152" t="s">
        <v>2018</v>
      </c>
      <c r="E68" s="153"/>
      <c r="F68" s="153"/>
      <c r="G68" s="153"/>
      <c r="H68" s="153"/>
      <c r="I68" s="154"/>
      <c r="J68" s="155">
        <f>J353</f>
        <v>0</v>
      </c>
      <c r="K68" s="156"/>
    </row>
    <row r="69" spans="2:12" s="9" customFormat="1" ht="19.899999999999999" customHeight="1">
      <c r="B69" s="150"/>
      <c r="C69" s="151"/>
      <c r="D69" s="152" t="s">
        <v>551</v>
      </c>
      <c r="E69" s="153"/>
      <c r="F69" s="153"/>
      <c r="G69" s="153"/>
      <c r="H69" s="153"/>
      <c r="I69" s="154"/>
      <c r="J69" s="155">
        <f>J370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J394</f>
        <v>0</v>
      </c>
      <c r="K70" s="156"/>
    </row>
    <row r="71" spans="2:12" s="8" customFormat="1" ht="24.95" customHeight="1">
      <c r="B71" s="143"/>
      <c r="C71" s="144"/>
      <c r="D71" s="145" t="s">
        <v>2066</v>
      </c>
      <c r="E71" s="146"/>
      <c r="F71" s="146"/>
      <c r="G71" s="146"/>
      <c r="H71" s="146"/>
      <c r="I71" s="147"/>
      <c r="J71" s="148">
        <f>J396</f>
        <v>0</v>
      </c>
      <c r="K71" s="149"/>
    </row>
    <row r="72" spans="2:12" s="9" customFormat="1" ht="19.899999999999999" customHeight="1">
      <c r="B72" s="150"/>
      <c r="C72" s="151"/>
      <c r="D72" s="152" t="s">
        <v>2067</v>
      </c>
      <c r="E72" s="153"/>
      <c r="F72" s="153"/>
      <c r="G72" s="153"/>
      <c r="H72" s="153"/>
      <c r="I72" s="154"/>
      <c r="J72" s="155">
        <f>J397</f>
        <v>0</v>
      </c>
      <c r="K72" s="156"/>
    </row>
    <row r="73" spans="2:12" s="1" customFormat="1" ht="21.75" customHeight="1">
      <c r="B73" s="42"/>
      <c r="C73" s="43"/>
      <c r="D73" s="43"/>
      <c r="E73" s="43"/>
      <c r="F73" s="43"/>
      <c r="G73" s="43"/>
      <c r="H73" s="43"/>
      <c r="I73" s="114"/>
      <c r="J73" s="43"/>
      <c r="K73" s="46"/>
    </row>
    <row r="74" spans="2:12" s="1" customFormat="1" ht="6.95" customHeight="1">
      <c r="B74" s="57"/>
      <c r="C74" s="58"/>
      <c r="D74" s="58"/>
      <c r="E74" s="58"/>
      <c r="F74" s="58"/>
      <c r="G74" s="58"/>
      <c r="H74" s="58"/>
      <c r="I74" s="135"/>
      <c r="J74" s="58"/>
      <c r="K74" s="59"/>
    </row>
    <row r="78" spans="2:12" s="1" customFormat="1" ht="6.95" customHeight="1">
      <c r="B78" s="60"/>
      <c r="C78" s="61"/>
      <c r="D78" s="61"/>
      <c r="E78" s="61"/>
      <c r="F78" s="61"/>
      <c r="G78" s="61"/>
      <c r="H78" s="61"/>
      <c r="I78" s="136"/>
      <c r="J78" s="61"/>
      <c r="K78" s="61"/>
      <c r="L78" s="42"/>
    </row>
    <row r="79" spans="2:12" s="1" customFormat="1" ht="36.950000000000003" customHeight="1">
      <c r="B79" s="42"/>
      <c r="C79" s="62" t="s">
        <v>248</v>
      </c>
      <c r="L79" s="42"/>
    </row>
    <row r="80" spans="2:12" s="1" customFormat="1" ht="6.95" customHeight="1">
      <c r="B80" s="42"/>
      <c r="L80" s="42"/>
    </row>
    <row r="81" spans="2:63" s="1" customFormat="1" ht="14.45" customHeight="1">
      <c r="B81" s="42"/>
      <c r="C81" s="64" t="s">
        <v>19</v>
      </c>
      <c r="L81" s="42"/>
    </row>
    <row r="82" spans="2:63" s="1" customFormat="1" ht="16.5" customHeight="1">
      <c r="B82" s="42"/>
      <c r="E82" s="374" t="str">
        <f>E7</f>
        <v>Tehov - Odkanalizování a čištění vod</v>
      </c>
      <c r="F82" s="375"/>
      <c r="G82" s="375"/>
      <c r="H82" s="375"/>
      <c r="L82" s="42"/>
    </row>
    <row r="83" spans="2:63" ht="15">
      <c r="B83" s="29"/>
      <c r="C83" s="64" t="s">
        <v>227</v>
      </c>
      <c r="L83" s="29"/>
    </row>
    <row r="84" spans="2:63" ht="16.5" customHeight="1">
      <c r="B84" s="29"/>
      <c r="E84" s="374" t="s">
        <v>2645</v>
      </c>
      <c r="F84" s="337"/>
      <c r="G84" s="337"/>
      <c r="H84" s="337"/>
      <c r="L84" s="29"/>
    </row>
    <row r="85" spans="2:63" ht="15">
      <c r="B85" s="29"/>
      <c r="C85" s="64" t="s">
        <v>229</v>
      </c>
      <c r="L85" s="29"/>
    </row>
    <row r="86" spans="2:63" s="1" customFormat="1" ht="16.5" customHeight="1">
      <c r="B86" s="42"/>
      <c r="E86" s="376" t="s">
        <v>3148</v>
      </c>
      <c r="F86" s="377"/>
      <c r="G86" s="377"/>
      <c r="H86" s="377"/>
      <c r="L86" s="42"/>
    </row>
    <row r="87" spans="2:63" s="1" customFormat="1" ht="14.45" customHeight="1">
      <c r="B87" s="42"/>
      <c r="C87" s="64" t="s">
        <v>231</v>
      </c>
      <c r="L87" s="42"/>
    </row>
    <row r="88" spans="2:63" s="1" customFormat="1" ht="17.25" customHeight="1">
      <c r="B88" s="42"/>
      <c r="E88" s="349" t="str">
        <f>E13</f>
        <v>3031 - Stoka A2 - Kanalizace</v>
      </c>
      <c r="F88" s="377"/>
      <c r="G88" s="377"/>
      <c r="H88" s="377"/>
      <c r="L88" s="42"/>
    </row>
    <row r="89" spans="2:63" s="1" customFormat="1" ht="6.95" customHeight="1">
      <c r="B89" s="42"/>
      <c r="L89" s="42"/>
    </row>
    <row r="90" spans="2:63" s="1" customFormat="1" ht="18" customHeight="1">
      <c r="B90" s="42"/>
      <c r="C90" s="64" t="s">
        <v>25</v>
      </c>
      <c r="F90" s="157" t="str">
        <f>F16</f>
        <v>Tehov</v>
      </c>
      <c r="I90" s="158" t="s">
        <v>27</v>
      </c>
      <c r="J90" s="68" t="str">
        <f>IF(J16="","",J16)</f>
        <v>1.6.2017</v>
      </c>
      <c r="L90" s="42"/>
    </row>
    <row r="91" spans="2:63" s="1" customFormat="1" ht="6.95" customHeight="1">
      <c r="B91" s="42"/>
      <c r="L91" s="42"/>
    </row>
    <row r="92" spans="2:63" s="1" customFormat="1" ht="15">
      <c r="B92" s="42"/>
      <c r="C92" s="64" t="s">
        <v>31</v>
      </c>
      <c r="F92" s="157" t="str">
        <f>E19</f>
        <v>Obec Tehov</v>
      </c>
      <c r="I92" s="158" t="s">
        <v>38</v>
      </c>
      <c r="J92" s="157" t="str">
        <f>E25</f>
        <v>Ing. Pavel Douša</v>
      </c>
      <c r="L92" s="42"/>
    </row>
    <row r="93" spans="2:63" s="1" customFormat="1" ht="14.45" customHeight="1">
      <c r="B93" s="42"/>
      <c r="C93" s="64" t="s">
        <v>36</v>
      </c>
      <c r="F93" s="157" t="str">
        <f>IF(E22="","",E22)</f>
        <v/>
      </c>
      <c r="L93" s="42"/>
    </row>
    <row r="94" spans="2:63" s="1" customFormat="1" ht="10.35" customHeight="1">
      <c r="B94" s="42"/>
      <c r="L94" s="42"/>
    </row>
    <row r="95" spans="2:63" s="10" customFormat="1" ht="29.25" customHeight="1">
      <c r="B95" s="159"/>
      <c r="C95" s="160" t="s">
        <v>249</v>
      </c>
      <c r="D95" s="161" t="s">
        <v>62</v>
      </c>
      <c r="E95" s="161" t="s">
        <v>58</v>
      </c>
      <c r="F95" s="161" t="s">
        <v>250</v>
      </c>
      <c r="G95" s="161" t="s">
        <v>251</v>
      </c>
      <c r="H95" s="161" t="s">
        <v>252</v>
      </c>
      <c r="I95" s="162" t="s">
        <v>253</v>
      </c>
      <c r="J95" s="161" t="s">
        <v>236</v>
      </c>
      <c r="K95" s="163" t="s">
        <v>254</v>
      </c>
      <c r="L95" s="159"/>
      <c r="M95" s="74" t="s">
        <v>255</v>
      </c>
      <c r="N95" s="75" t="s">
        <v>47</v>
      </c>
      <c r="O95" s="75" t="s">
        <v>256</v>
      </c>
      <c r="P95" s="75" t="s">
        <v>257</v>
      </c>
      <c r="Q95" s="75" t="s">
        <v>258</v>
      </c>
      <c r="R95" s="75" t="s">
        <v>259</v>
      </c>
      <c r="S95" s="75" t="s">
        <v>260</v>
      </c>
      <c r="T95" s="76" t="s">
        <v>261</v>
      </c>
    </row>
    <row r="96" spans="2:63" s="1" customFormat="1" ht="29.25" customHeight="1">
      <c r="B96" s="42"/>
      <c r="C96" s="78" t="s">
        <v>237</v>
      </c>
      <c r="J96" s="164">
        <f>BK96</f>
        <v>0</v>
      </c>
      <c r="L96" s="42"/>
      <c r="M96" s="77"/>
      <c r="N96" s="69"/>
      <c r="O96" s="69"/>
      <c r="P96" s="165">
        <f>P97+P396</f>
        <v>0</v>
      </c>
      <c r="Q96" s="69"/>
      <c r="R96" s="165">
        <f>R97+R396</f>
        <v>40.850438888000006</v>
      </c>
      <c r="S96" s="69"/>
      <c r="T96" s="166">
        <f>T97+T396</f>
        <v>491.10399999999998</v>
      </c>
      <c r="AT96" s="25" t="s">
        <v>76</v>
      </c>
      <c r="AU96" s="25" t="s">
        <v>238</v>
      </c>
      <c r="BK96" s="167">
        <f>BK97+BK396</f>
        <v>0</v>
      </c>
    </row>
    <row r="97" spans="2:65" s="11" customFormat="1" ht="37.35" customHeight="1">
      <c r="B97" s="168"/>
      <c r="D97" s="169" t="s">
        <v>76</v>
      </c>
      <c r="E97" s="170" t="s">
        <v>262</v>
      </c>
      <c r="F97" s="170" t="s">
        <v>263</v>
      </c>
      <c r="I97" s="171"/>
      <c r="J97" s="172">
        <f>BK97</f>
        <v>0</v>
      </c>
      <c r="L97" s="168"/>
      <c r="M97" s="173"/>
      <c r="N97" s="174"/>
      <c r="O97" s="174"/>
      <c r="P97" s="175">
        <f>P98+P260+P353+P370+P394</f>
        <v>0</v>
      </c>
      <c r="Q97" s="174"/>
      <c r="R97" s="175">
        <f>R98+R260+R353+R370+R394</f>
        <v>40.850438888000006</v>
      </c>
      <c r="S97" s="174"/>
      <c r="T97" s="176">
        <f>T98+T260+T353+T370+T394</f>
        <v>491.10399999999998</v>
      </c>
      <c r="AR97" s="169" t="s">
        <v>24</v>
      </c>
      <c r="AT97" s="177" t="s">
        <v>76</v>
      </c>
      <c r="AU97" s="177" t="s">
        <v>77</v>
      </c>
      <c r="AY97" s="169" t="s">
        <v>264</v>
      </c>
      <c r="BK97" s="178">
        <f>BK98+BK260+BK353+BK370+BK394</f>
        <v>0</v>
      </c>
    </row>
    <row r="98" spans="2:65" s="11" customFormat="1" ht="19.899999999999999" customHeight="1">
      <c r="B98" s="168"/>
      <c r="D98" s="169" t="s">
        <v>76</v>
      </c>
      <c r="E98" s="179" t="s">
        <v>24</v>
      </c>
      <c r="F98" s="179" t="s">
        <v>1558</v>
      </c>
      <c r="I98" s="171"/>
      <c r="J98" s="180">
        <f>BK98</f>
        <v>0</v>
      </c>
      <c r="L98" s="168"/>
      <c r="M98" s="173"/>
      <c r="N98" s="174"/>
      <c r="O98" s="174"/>
      <c r="P98" s="175">
        <f>SUM(P99:P259)</f>
        <v>0</v>
      </c>
      <c r="Q98" s="174"/>
      <c r="R98" s="175">
        <f>SUM(R99:R259)</f>
        <v>0.94904040000000001</v>
      </c>
      <c r="S98" s="174"/>
      <c r="T98" s="176">
        <f>SUM(T99:T259)</f>
        <v>491.10399999999998</v>
      </c>
      <c r="AR98" s="169" t="s">
        <v>24</v>
      </c>
      <c r="AT98" s="177" t="s">
        <v>76</v>
      </c>
      <c r="AU98" s="177" t="s">
        <v>24</v>
      </c>
      <c r="AY98" s="169" t="s">
        <v>264</v>
      </c>
      <c r="BK98" s="178">
        <f>SUM(BK99:BK259)</f>
        <v>0</v>
      </c>
    </row>
    <row r="99" spans="2:65" s="1" customFormat="1" ht="51" customHeight="1">
      <c r="B99" s="181"/>
      <c r="C99" s="182" t="s">
        <v>24</v>
      </c>
      <c r="D99" s="182" t="s">
        <v>266</v>
      </c>
      <c r="E99" s="183" t="s">
        <v>2068</v>
      </c>
      <c r="F99" s="184" t="s">
        <v>2069</v>
      </c>
      <c r="G99" s="185" t="s">
        <v>293</v>
      </c>
      <c r="H99" s="186">
        <v>476.8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0.57999999999999996</v>
      </c>
      <c r="T99" s="192">
        <f>S99*H99</f>
        <v>276.54399999999998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2655</v>
      </c>
    </row>
    <row r="100" spans="2:65" s="12" customFormat="1" ht="27">
      <c r="B100" s="194"/>
      <c r="D100" s="195" t="s">
        <v>272</v>
      </c>
      <c r="E100" s="196" t="s">
        <v>5</v>
      </c>
      <c r="F100" s="197" t="s">
        <v>2071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2" customFormat="1">
      <c r="B101" s="194"/>
      <c r="D101" s="195" t="s">
        <v>272</v>
      </c>
      <c r="E101" s="196" t="s">
        <v>5</v>
      </c>
      <c r="F101" s="197" t="s">
        <v>2656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2" customFormat="1">
      <c r="B102" s="194"/>
      <c r="D102" s="195" t="s">
        <v>272</v>
      </c>
      <c r="E102" s="196" t="s">
        <v>5</v>
      </c>
      <c r="F102" s="197" t="s">
        <v>2657</v>
      </c>
      <c r="H102" s="196" t="s">
        <v>5</v>
      </c>
      <c r="I102" s="198"/>
      <c r="L102" s="194"/>
      <c r="M102" s="199"/>
      <c r="N102" s="200"/>
      <c r="O102" s="200"/>
      <c r="P102" s="200"/>
      <c r="Q102" s="200"/>
      <c r="R102" s="200"/>
      <c r="S102" s="200"/>
      <c r="T102" s="201"/>
      <c r="AT102" s="196" t="s">
        <v>272</v>
      </c>
      <c r="AU102" s="196" t="s">
        <v>85</v>
      </c>
      <c r="AV102" s="12" t="s">
        <v>24</v>
      </c>
      <c r="AW102" s="12" t="s">
        <v>41</v>
      </c>
      <c r="AX102" s="12" t="s">
        <v>77</v>
      </c>
      <c r="AY102" s="196" t="s">
        <v>264</v>
      </c>
    </row>
    <row r="103" spans="2:65" s="13" customFormat="1">
      <c r="B103" s="202"/>
      <c r="D103" s="195" t="s">
        <v>272</v>
      </c>
      <c r="E103" s="203" t="s">
        <v>5</v>
      </c>
      <c r="F103" s="204" t="s">
        <v>3150</v>
      </c>
      <c r="H103" s="205">
        <v>406.8</v>
      </c>
      <c r="I103" s="206"/>
      <c r="L103" s="202"/>
      <c r="M103" s="207"/>
      <c r="N103" s="208"/>
      <c r="O103" s="208"/>
      <c r="P103" s="208"/>
      <c r="Q103" s="208"/>
      <c r="R103" s="208"/>
      <c r="S103" s="208"/>
      <c r="T103" s="209"/>
      <c r="AT103" s="203" t="s">
        <v>272</v>
      </c>
      <c r="AU103" s="203" t="s">
        <v>85</v>
      </c>
      <c r="AV103" s="13" t="s">
        <v>85</v>
      </c>
      <c r="AW103" s="13" t="s">
        <v>41</v>
      </c>
      <c r="AX103" s="13" t="s">
        <v>77</v>
      </c>
      <c r="AY103" s="203" t="s">
        <v>264</v>
      </c>
    </row>
    <row r="104" spans="2:65" s="12" customFormat="1">
      <c r="B104" s="194"/>
      <c r="D104" s="195" t="s">
        <v>272</v>
      </c>
      <c r="E104" s="196" t="s">
        <v>5</v>
      </c>
      <c r="F104" s="197" t="s">
        <v>3151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3152</v>
      </c>
      <c r="H105" s="205">
        <v>70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77</v>
      </c>
      <c r="AY105" s="203" t="s">
        <v>264</v>
      </c>
    </row>
    <row r="106" spans="2:65" s="14" customFormat="1">
      <c r="B106" s="210"/>
      <c r="D106" s="195" t="s">
        <v>272</v>
      </c>
      <c r="E106" s="211" t="s">
        <v>5</v>
      </c>
      <c r="F106" s="212" t="s">
        <v>290</v>
      </c>
      <c r="H106" s="213">
        <v>476.8</v>
      </c>
      <c r="I106" s="214"/>
      <c r="L106" s="210"/>
      <c r="M106" s="215"/>
      <c r="N106" s="216"/>
      <c r="O106" s="216"/>
      <c r="P106" s="216"/>
      <c r="Q106" s="216"/>
      <c r="R106" s="216"/>
      <c r="S106" s="216"/>
      <c r="T106" s="217"/>
      <c r="AT106" s="211" t="s">
        <v>272</v>
      </c>
      <c r="AU106" s="211" t="s">
        <v>85</v>
      </c>
      <c r="AV106" s="14" t="s">
        <v>270</v>
      </c>
      <c r="AW106" s="14" t="s">
        <v>41</v>
      </c>
      <c r="AX106" s="14" t="s">
        <v>24</v>
      </c>
      <c r="AY106" s="211" t="s">
        <v>264</v>
      </c>
    </row>
    <row r="107" spans="2:65" s="1" customFormat="1" ht="38.25" customHeight="1">
      <c r="B107" s="181"/>
      <c r="C107" s="182" t="s">
        <v>85</v>
      </c>
      <c r="D107" s="182" t="s">
        <v>266</v>
      </c>
      <c r="E107" s="183" t="s">
        <v>2075</v>
      </c>
      <c r="F107" s="184" t="s">
        <v>2076</v>
      </c>
      <c r="G107" s="185" t="s">
        <v>293</v>
      </c>
      <c r="H107" s="186">
        <v>476.8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0</v>
      </c>
      <c r="R107" s="191">
        <f>Q107*H107</f>
        <v>0</v>
      </c>
      <c r="S107" s="191">
        <v>0.45</v>
      </c>
      <c r="T107" s="192">
        <f>S107*H107</f>
        <v>214.56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2663</v>
      </c>
    </row>
    <row r="108" spans="2:65" s="12" customFormat="1">
      <c r="B108" s="194"/>
      <c r="D108" s="195" t="s">
        <v>272</v>
      </c>
      <c r="E108" s="196" t="s">
        <v>5</v>
      </c>
      <c r="F108" s="197" t="s">
        <v>2078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2664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2" customFormat="1">
      <c r="B110" s="194"/>
      <c r="D110" s="195" t="s">
        <v>272</v>
      </c>
      <c r="E110" s="196" t="s">
        <v>5</v>
      </c>
      <c r="F110" s="197" t="s">
        <v>2657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3150</v>
      </c>
      <c r="H111" s="205">
        <v>406.8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77</v>
      </c>
      <c r="AY111" s="203" t="s">
        <v>264</v>
      </c>
    </row>
    <row r="112" spans="2:65" s="12" customFormat="1">
      <c r="B112" s="194"/>
      <c r="D112" s="195" t="s">
        <v>272</v>
      </c>
      <c r="E112" s="196" t="s">
        <v>5</v>
      </c>
      <c r="F112" s="197" t="s">
        <v>3151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3152</v>
      </c>
      <c r="H113" s="205">
        <v>70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77</v>
      </c>
      <c r="AY113" s="203" t="s">
        <v>264</v>
      </c>
    </row>
    <row r="114" spans="2:65" s="14" customFormat="1">
      <c r="B114" s="210"/>
      <c r="D114" s="195" t="s">
        <v>272</v>
      </c>
      <c r="E114" s="211" t="s">
        <v>5</v>
      </c>
      <c r="F114" s="212" t="s">
        <v>290</v>
      </c>
      <c r="H114" s="213">
        <v>476.8</v>
      </c>
      <c r="I114" s="214"/>
      <c r="L114" s="210"/>
      <c r="M114" s="215"/>
      <c r="N114" s="216"/>
      <c r="O114" s="216"/>
      <c r="P114" s="216"/>
      <c r="Q114" s="216"/>
      <c r="R114" s="216"/>
      <c r="S114" s="216"/>
      <c r="T114" s="217"/>
      <c r="AT114" s="211" t="s">
        <v>272</v>
      </c>
      <c r="AU114" s="211" t="s">
        <v>85</v>
      </c>
      <c r="AV114" s="14" t="s">
        <v>270</v>
      </c>
      <c r="AW114" s="14" t="s">
        <v>41</v>
      </c>
      <c r="AX114" s="14" t="s">
        <v>24</v>
      </c>
      <c r="AY114" s="211" t="s">
        <v>264</v>
      </c>
    </row>
    <row r="115" spans="2:65" s="1" customFormat="1" ht="38.25" customHeight="1">
      <c r="B115" s="181"/>
      <c r="C115" s="182" t="s">
        <v>93</v>
      </c>
      <c r="D115" s="182" t="s">
        <v>266</v>
      </c>
      <c r="E115" s="183" t="s">
        <v>1569</v>
      </c>
      <c r="F115" s="184" t="s">
        <v>1570</v>
      </c>
      <c r="G115" s="185" t="s">
        <v>269</v>
      </c>
      <c r="H115" s="186">
        <v>41.948</v>
      </c>
      <c r="I115" s="187"/>
      <c r="J115" s="188">
        <f>ROUND(I115*H115,2)</f>
        <v>0</v>
      </c>
      <c r="K115" s="184" t="s">
        <v>278</v>
      </c>
      <c r="L115" s="42"/>
      <c r="M115" s="189" t="s">
        <v>5</v>
      </c>
      <c r="N115" s="190" t="s">
        <v>48</v>
      </c>
      <c r="O115" s="43"/>
      <c r="P115" s="191">
        <f>O115*H115</f>
        <v>0</v>
      </c>
      <c r="Q115" s="191">
        <v>0</v>
      </c>
      <c r="R115" s="191">
        <f>Q115*H115</f>
        <v>0</v>
      </c>
      <c r="S115" s="191">
        <v>0</v>
      </c>
      <c r="T115" s="192">
        <f>S115*H115</f>
        <v>0</v>
      </c>
      <c r="AR115" s="25" t="s">
        <v>270</v>
      </c>
      <c r="AT115" s="25" t="s">
        <v>266</v>
      </c>
      <c r="AU115" s="25" t="s">
        <v>85</v>
      </c>
      <c r="AY115" s="25" t="s">
        <v>264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5" t="s">
        <v>24</v>
      </c>
      <c r="BK115" s="193">
        <f>ROUND(I115*H115,2)</f>
        <v>0</v>
      </c>
      <c r="BL115" s="25" t="s">
        <v>270</v>
      </c>
      <c r="BM115" s="25" t="s">
        <v>2670</v>
      </c>
    </row>
    <row r="116" spans="2:65" s="12" customFormat="1">
      <c r="B116" s="194"/>
      <c r="D116" s="195" t="s">
        <v>272</v>
      </c>
      <c r="E116" s="196" t="s">
        <v>5</v>
      </c>
      <c r="F116" s="197" t="s">
        <v>2671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2" customFormat="1">
      <c r="B117" s="194"/>
      <c r="D117" s="195" t="s">
        <v>272</v>
      </c>
      <c r="E117" s="196" t="s">
        <v>5</v>
      </c>
      <c r="F117" s="197" t="s">
        <v>3153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3154</v>
      </c>
      <c r="H118" s="205">
        <v>41.948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24</v>
      </c>
      <c r="AY118" s="203" t="s">
        <v>264</v>
      </c>
    </row>
    <row r="119" spans="2:65" s="1" customFormat="1" ht="25.5" customHeight="1">
      <c r="B119" s="181"/>
      <c r="C119" s="182" t="s">
        <v>270</v>
      </c>
      <c r="D119" s="182" t="s">
        <v>266</v>
      </c>
      <c r="E119" s="183" t="s">
        <v>2085</v>
      </c>
      <c r="F119" s="184" t="s">
        <v>2086</v>
      </c>
      <c r="G119" s="185" t="s">
        <v>269</v>
      </c>
      <c r="H119" s="186">
        <v>113.94199999999999</v>
      </c>
      <c r="I119" s="187"/>
      <c r="J119" s="188">
        <f>ROUND(I119*H119,2)</f>
        <v>0</v>
      </c>
      <c r="K119" s="184" t="s">
        <v>278</v>
      </c>
      <c r="L119" s="42"/>
      <c r="M119" s="189" t="s">
        <v>5</v>
      </c>
      <c r="N119" s="190" t="s">
        <v>48</v>
      </c>
      <c r="O119" s="43"/>
      <c r="P119" s="191">
        <f>O119*H119</f>
        <v>0</v>
      </c>
      <c r="Q119" s="191">
        <v>0</v>
      </c>
      <c r="R119" s="191">
        <f>Q119*H119</f>
        <v>0</v>
      </c>
      <c r="S119" s="191">
        <v>0</v>
      </c>
      <c r="T119" s="192">
        <f>S119*H119</f>
        <v>0</v>
      </c>
      <c r="AR119" s="25" t="s">
        <v>270</v>
      </c>
      <c r="AT119" s="25" t="s">
        <v>266</v>
      </c>
      <c r="AU119" s="25" t="s">
        <v>85</v>
      </c>
      <c r="AY119" s="25" t="s">
        <v>264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5" t="s">
        <v>24</v>
      </c>
      <c r="BK119" s="193">
        <f>ROUND(I119*H119,2)</f>
        <v>0</v>
      </c>
      <c r="BL119" s="25" t="s">
        <v>270</v>
      </c>
      <c r="BM119" s="25" t="s">
        <v>2674</v>
      </c>
    </row>
    <row r="120" spans="2:65" s="12" customFormat="1" ht="27">
      <c r="B120" s="194"/>
      <c r="D120" s="195" t="s">
        <v>272</v>
      </c>
      <c r="E120" s="196" t="s">
        <v>5</v>
      </c>
      <c r="F120" s="197" t="s">
        <v>3155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3" customFormat="1">
      <c r="B121" s="202"/>
      <c r="D121" s="195" t="s">
        <v>272</v>
      </c>
      <c r="E121" s="203" t="s">
        <v>5</v>
      </c>
      <c r="F121" s="204" t="s">
        <v>3156</v>
      </c>
      <c r="H121" s="205">
        <v>113.94199999999999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41</v>
      </c>
      <c r="AX121" s="13" t="s">
        <v>24</v>
      </c>
      <c r="AY121" s="203" t="s">
        <v>264</v>
      </c>
    </row>
    <row r="122" spans="2:65" s="1" customFormat="1" ht="38.25" customHeight="1">
      <c r="B122" s="181"/>
      <c r="C122" s="182" t="s">
        <v>300</v>
      </c>
      <c r="D122" s="182" t="s">
        <v>266</v>
      </c>
      <c r="E122" s="183" t="s">
        <v>2677</v>
      </c>
      <c r="F122" s="184" t="s">
        <v>2678</v>
      </c>
      <c r="G122" s="185" t="s">
        <v>269</v>
      </c>
      <c r="H122" s="186">
        <v>10.811</v>
      </c>
      <c r="I122" s="187"/>
      <c r="J122" s="188">
        <f>ROUND(I122*H122,2)</f>
        <v>0</v>
      </c>
      <c r="K122" s="184" t="s">
        <v>278</v>
      </c>
      <c r="L122" s="42"/>
      <c r="M122" s="189" t="s">
        <v>5</v>
      </c>
      <c r="N122" s="190" t="s">
        <v>48</v>
      </c>
      <c r="O122" s="43"/>
      <c r="P122" s="191">
        <f>O122*H122</f>
        <v>0</v>
      </c>
      <c r="Q122" s="191">
        <v>0</v>
      </c>
      <c r="R122" s="191">
        <f>Q122*H122</f>
        <v>0</v>
      </c>
      <c r="S122" s="191">
        <v>0</v>
      </c>
      <c r="T122" s="192">
        <f>S122*H122</f>
        <v>0</v>
      </c>
      <c r="AR122" s="25" t="s">
        <v>270</v>
      </c>
      <c r="AT122" s="25" t="s">
        <v>266</v>
      </c>
      <c r="AU122" s="25" t="s">
        <v>85</v>
      </c>
      <c r="AY122" s="25" t="s">
        <v>264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5" t="s">
        <v>24</v>
      </c>
      <c r="BK122" s="193">
        <f>ROUND(I122*H122,2)</f>
        <v>0</v>
      </c>
      <c r="BL122" s="25" t="s">
        <v>270</v>
      </c>
      <c r="BM122" s="25" t="s">
        <v>2679</v>
      </c>
    </row>
    <row r="123" spans="2:65" s="12" customFormat="1" ht="27">
      <c r="B123" s="194"/>
      <c r="D123" s="195" t="s">
        <v>272</v>
      </c>
      <c r="E123" s="196" t="s">
        <v>5</v>
      </c>
      <c r="F123" s="197" t="s">
        <v>2680</v>
      </c>
      <c r="H123" s="196" t="s">
        <v>5</v>
      </c>
      <c r="I123" s="198"/>
      <c r="L123" s="194"/>
      <c r="M123" s="199"/>
      <c r="N123" s="200"/>
      <c r="O123" s="200"/>
      <c r="P123" s="200"/>
      <c r="Q123" s="200"/>
      <c r="R123" s="200"/>
      <c r="S123" s="200"/>
      <c r="T123" s="201"/>
      <c r="AT123" s="196" t="s">
        <v>272</v>
      </c>
      <c r="AU123" s="196" t="s">
        <v>85</v>
      </c>
      <c r="AV123" s="12" t="s">
        <v>24</v>
      </c>
      <c r="AW123" s="12" t="s">
        <v>41</v>
      </c>
      <c r="AX123" s="12" t="s">
        <v>77</v>
      </c>
      <c r="AY123" s="196" t="s">
        <v>264</v>
      </c>
    </row>
    <row r="124" spans="2:65" s="12" customFormat="1" ht="27">
      <c r="B124" s="194"/>
      <c r="D124" s="195" t="s">
        <v>272</v>
      </c>
      <c r="E124" s="196" t="s">
        <v>5</v>
      </c>
      <c r="F124" s="197" t="s">
        <v>3157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3158</v>
      </c>
      <c r="H125" s="205">
        <v>10.811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24</v>
      </c>
      <c r="AY125" s="203" t="s">
        <v>264</v>
      </c>
    </row>
    <row r="126" spans="2:65" s="1" customFormat="1" ht="38.25" customHeight="1">
      <c r="B126" s="181"/>
      <c r="C126" s="182" t="s">
        <v>305</v>
      </c>
      <c r="D126" s="182" t="s">
        <v>266</v>
      </c>
      <c r="E126" s="183" t="s">
        <v>2684</v>
      </c>
      <c r="F126" s="184" t="s">
        <v>2685</v>
      </c>
      <c r="G126" s="185" t="s">
        <v>269</v>
      </c>
      <c r="H126" s="186">
        <v>103.131</v>
      </c>
      <c r="I126" s="187"/>
      <c r="J126" s="188">
        <f>ROUND(I126*H126,2)</f>
        <v>0</v>
      </c>
      <c r="K126" s="184" t="s">
        <v>278</v>
      </c>
      <c r="L126" s="42"/>
      <c r="M126" s="189" t="s">
        <v>5</v>
      </c>
      <c r="N126" s="190" t="s">
        <v>48</v>
      </c>
      <c r="O126" s="43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AR126" s="25" t="s">
        <v>270</v>
      </c>
      <c r="AT126" s="25" t="s">
        <v>266</v>
      </c>
      <c r="AU126" s="25" t="s">
        <v>85</v>
      </c>
      <c r="AY126" s="25" t="s">
        <v>264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5" t="s">
        <v>24</v>
      </c>
      <c r="BK126" s="193">
        <f>ROUND(I126*H126,2)</f>
        <v>0</v>
      </c>
      <c r="BL126" s="25" t="s">
        <v>270</v>
      </c>
      <c r="BM126" s="25" t="s">
        <v>2686</v>
      </c>
    </row>
    <row r="127" spans="2:65" s="12" customFormat="1" ht="27">
      <c r="B127" s="194"/>
      <c r="D127" s="195" t="s">
        <v>272</v>
      </c>
      <c r="E127" s="196" t="s">
        <v>5</v>
      </c>
      <c r="F127" s="197" t="s">
        <v>2680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2" customFormat="1">
      <c r="B128" s="194"/>
      <c r="D128" s="195" t="s">
        <v>272</v>
      </c>
      <c r="E128" s="196" t="s">
        <v>5</v>
      </c>
      <c r="F128" s="197" t="s">
        <v>3159</v>
      </c>
      <c r="H128" s="196" t="s">
        <v>5</v>
      </c>
      <c r="I128" s="198"/>
      <c r="L128" s="194"/>
      <c r="M128" s="199"/>
      <c r="N128" s="200"/>
      <c r="O128" s="200"/>
      <c r="P128" s="200"/>
      <c r="Q128" s="200"/>
      <c r="R128" s="200"/>
      <c r="S128" s="200"/>
      <c r="T128" s="201"/>
      <c r="AT128" s="196" t="s">
        <v>272</v>
      </c>
      <c r="AU128" s="196" t="s">
        <v>85</v>
      </c>
      <c r="AV128" s="12" t="s">
        <v>24</v>
      </c>
      <c r="AW128" s="12" t="s">
        <v>41</v>
      </c>
      <c r="AX128" s="12" t="s">
        <v>77</v>
      </c>
      <c r="AY128" s="196" t="s">
        <v>264</v>
      </c>
    </row>
    <row r="129" spans="2:65" s="12" customFormat="1">
      <c r="B129" s="194"/>
      <c r="D129" s="195" t="s">
        <v>272</v>
      </c>
      <c r="E129" s="196" t="s">
        <v>5</v>
      </c>
      <c r="F129" s="197" t="s">
        <v>2688</v>
      </c>
      <c r="H129" s="196" t="s">
        <v>5</v>
      </c>
      <c r="I129" s="198"/>
      <c r="L129" s="194"/>
      <c r="M129" s="199"/>
      <c r="N129" s="200"/>
      <c r="O129" s="200"/>
      <c r="P129" s="200"/>
      <c r="Q129" s="200"/>
      <c r="R129" s="200"/>
      <c r="S129" s="200"/>
      <c r="T129" s="201"/>
      <c r="AT129" s="196" t="s">
        <v>272</v>
      </c>
      <c r="AU129" s="196" t="s">
        <v>85</v>
      </c>
      <c r="AV129" s="12" t="s">
        <v>24</v>
      </c>
      <c r="AW129" s="12" t="s">
        <v>41</v>
      </c>
      <c r="AX129" s="12" t="s">
        <v>77</v>
      </c>
      <c r="AY129" s="196" t="s">
        <v>264</v>
      </c>
    </row>
    <row r="130" spans="2:65" s="12" customFormat="1">
      <c r="B130" s="194"/>
      <c r="D130" s="195" t="s">
        <v>272</v>
      </c>
      <c r="E130" s="196" t="s">
        <v>5</v>
      </c>
      <c r="F130" s="197" t="s">
        <v>3160</v>
      </c>
      <c r="H130" s="196" t="s">
        <v>5</v>
      </c>
      <c r="I130" s="198"/>
      <c r="L130" s="194"/>
      <c r="M130" s="199"/>
      <c r="N130" s="200"/>
      <c r="O130" s="200"/>
      <c r="P130" s="200"/>
      <c r="Q130" s="200"/>
      <c r="R130" s="200"/>
      <c r="S130" s="200"/>
      <c r="T130" s="201"/>
      <c r="AT130" s="196" t="s">
        <v>272</v>
      </c>
      <c r="AU130" s="196" t="s">
        <v>85</v>
      </c>
      <c r="AV130" s="12" t="s">
        <v>24</v>
      </c>
      <c r="AW130" s="12" t="s">
        <v>41</v>
      </c>
      <c r="AX130" s="12" t="s">
        <v>77</v>
      </c>
      <c r="AY130" s="196" t="s">
        <v>264</v>
      </c>
    </row>
    <row r="131" spans="2:65" s="13" customFormat="1">
      <c r="B131" s="202"/>
      <c r="D131" s="195" t="s">
        <v>272</v>
      </c>
      <c r="E131" s="203" t="s">
        <v>5</v>
      </c>
      <c r="F131" s="204" t="s">
        <v>3161</v>
      </c>
      <c r="H131" s="205">
        <v>103.131</v>
      </c>
      <c r="I131" s="206"/>
      <c r="L131" s="202"/>
      <c r="M131" s="207"/>
      <c r="N131" s="208"/>
      <c r="O131" s="208"/>
      <c r="P131" s="208"/>
      <c r="Q131" s="208"/>
      <c r="R131" s="208"/>
      <c r="S131" s="208"/>
      <c r="T131" s="209"/>
      <c r="AT131" s="203" t="s">
        <v>272</v>
      </c>
      <c r="AU131" s="203" t="s">
        <v>85</v>
      </c>
      <c r="AV131" s="13" t="s">
        <v>85</v>
      </c>
      <c r="AW131" s="13" t="s">
        <v>41</v>
      </c>
      <c r="AX131" s="13" t="s">
        <v>24</v>
      </c>
      <c r="AY131" s="203" t="s">
        <v>264</v>
      </c>
    </row>
    <row r="132" spans="2:65" s="1" customFormat="1" ht="25.5" customHeight="1">
      <c r="B132" s="181"/>
      <c r="C132" s="182" t="s">
        <v>314</v>
      </c>
      <c r="D132" s="182" t="s">
        <v>266</v>
      </c>
      <c r="E132" s="183" t="s">
        <v>2691</v>
      </c>
      <c r="F132" s="184" t="s">
        <v>2692</v>
      </c>
      <c r="G132" s="185" t="s">
        <v>269</v>
      </c>
      <c r="H132" s="186">
        <v>32.433</v>
      </c>
      <c r="I132" s="187"/>
      <c r="J132" s="188">
        <f>ROUND(I132*H132,2)</f>
        <v>0</v>
      </c>
      <c r="K132" s="184" t="s">
        <v>278</v>
      </c>
      <c r="L132" s="42"/>
      <c r="M132" s="189" t="s">
        <v>5</v>
      </c>
      <c r="N132" s="190" t="s">
        <v>48</v>
      </c>
      <c r="O132" s="43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AR132" s="25" t="s">
        <v>270</v>
      </c>
      <c r="AT132" s="25" t="s">
        <v>266</v>
      </c>
      <c r="AU132" s="25" t="s">
        <v>85</v>
      </c>
      <c r="AY132" s="25" t="s">
        <v>264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5" t="s">
        <v>24</v>
      </c>
      <c r="BK132" s="193">
        <f>ROUND(I132*H132,2)</f>
        <v>0</v>
      </c>
      <c r="BL132" s="25" t="s">
        <v>270</v>
      </c>
      <c r="BM132" s="25" t="s">
        <v>2693</v>
      </c>
    </row>
    <row r="133" spans="2:65" s="12" customFormat="1" ht="27">
      <c r="B133" s="194"/>
      <c r="D133" s="195" t="s">
        <v>272</v>
      </c>
      <c r="E133" s="196" t="s">
        <v>5</v>
      </c>
      <c r="F133" s="197" t="s">
        <v>2694</v>
      </c>
      <c r="H133" s="196" t="s">
        <v>5</v>
      </c>
      <c r="I133" s="198"/>
      <c r="L133" s="194"/>
      <c r="M133" s="199"/>
      <c r="N133" s="200"/>
      <c r="O133" s="200"/>
      <c r="P133" s="200"/>
      <c r="Q133" s="200"/>
      <c r="R133" s="200"/>
      <c r="S133" s="200"/>
      <c r="T133" s="201"/>
      <c r="AT133" s="196" t="s">
        <v>272</v>
      </c>
      <c r="AU133" s="196" t="s">
        <v>85</v>
      </c>
      <c r="AV133" s="12" t="s">
        <v>24</v>
      </c>
      <c r="AW133" s="12" t="s">
        <v>41</v>
      </c>
      <c r="AX133" s="12" t="s">
        <v>77</v>
      </c>
      <c r="AY133" s="196" t="s">
        <v>264</v>
      </c>
    </row>
    <row r="134" spans="2:65" s="12" customFormat="1" ht="27">
      <c r="B134" s="194"/>
      <c r="D134" s="195" t="s">
        <v>272</v>
      </c>
      <c r="E134" s="196" t="s">
        <v>5</v>
      </c>
      <c r="F134" s="197" t="s">
        <v>3157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3" customFormat="1">
      <c r="B135" s="202"/>
      <c r="D135" s="195" t="s">
        <v>272</v>
      </c>
      <c r="E135" s="203" t="s">
        <v>5</v>
      </c>
      <c r="F135" s="204" t="s">
        <v>3162</v>
      </c>
      <c r="H135" s="205">
        <v>32.433</v>
      </c>
      <c r="I135" s="206"/>
      <c r="L135" s="202"/>
      <c r="M135" s="207"/>
      <c r="N135" s="208"/>
      <c r="O135" s="208"/>
      <c r="P135" s="208"/>
      <c r="Q135" s="208"/>
      <c r="R135" s="208"/>
      <c r="S135" s="208"/>
      <c r="T135" s="209"/>
      <c r="AT135" s="203" t="s">
        <v>272</v>
      </c>
      <c r="AU135" s="203" t="s">
        <v>85</v>
      </c>
      <c r="AV135" s="13" t="s">
        <v>85</v>
      </c>
      <c r="AW135" s="13" t="s">
        <v>41</v>
      </c>
      <c r="AX135" s="13" t="s">
        <v>24</v>
      </c>
      <c r="AY135" s="203" t="s">
        <v>264</v>
      </c>
    </row>
    <row r="136" spans="2:65" s="1" customFormat="1" ht="38.25" customHeight="1">
      <c r="B136" s="181"/>
      <c r="C136" s="182" t="s">
        <v>322</v>
      </c>
      <c r="D136" s="182" t="s">
        <v>266</v>
      </c>
      <c r="E136" s="183" t="s">
        <v>2696</v>
      </c>
      <c r="F136" s="184" t="s">
        <v>2697</v>
      </c>
      <c r="G136" s="185" t="s">
        <v>269</v>
      </c>
      <c r="H136" s="186">
        <v>309.39400000000001</v>
      </c>
      <c r="I136" s="187"/>
      <c r="J136" s="188">
        <f>ROUND(I136*H136,2)</f>
        <v>0</v>
      </c>
      <c r="K136" s="184" t="s">
        <v>278</v>
      </c>
      <c r="L136" s="42"/>
      <c r="M136" s="189" t="s">
        <v>5</v>
      </c>
      <c r="N136" s="190" t="s">
        <v>48</v>
      </c>
      <c r="O136" s="43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AR136" s="25" t="s">
        <v>270</v>
      </c>
      <c r="AT136" s="25" t="s">
        <v>266</v>
      </c>
      <c r="AU136" s="25" t="s">
        <v>85</v>
      </c>
      <c r="AY136" s="25" t="s">
        <v>264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5" t="s">
        <v>24</v>
      </c>
      <c r="BK136" s="193">
        <f>ROUND(I136*H136,2)</f>
        <v>0</v>
      </c>
      <c r="BL136" s="25" t="s">
        <v>270</v>
      </c>
      <c r="BM136" s="25" t="s">
        <v>2698</v>
      </c>
    </row>
    <row r="137" spans="2:65" s="12" customFormat="1" ht="27">
      <c r="B137" s="194"/>
      <c r="D137" s="195" t="s">
        <v>272</v>
      </c>
      <c r="E137" s="196" t="s">
        <v>5</v>
      </c>
      <c r="F137" s="197" t="s">
        <v>2694</v>
      </c>
      <c r="H137" s="196" t="s">
        <v>5</v>
      </c>
      <c r="I137" s="198"/>
      <c r="L137" s="194"/>
      <c r="M137" s="199"/>
      <c r="N137" s="200"/>
      <c r="O137" s="200"/>
      <c r="P137" s="200"/>
      <c r="Q137" s="200"/>
      <c r="R137" s="200"/>
      <c r="S137" s="200"/>
      <c r="T137" s="201"/>
      <c r="AT137" s="196" t="s">
        <v>272</v>
      </c>
      <c r="AU137" s="196" t="s">
        <v>85</v>
      </c>
      <c r="AV137" s="12" t="s">
        <v>24</v>
      </c>
      <c r="AW137" s="12" t="s">
        <v>41</v>
      </c>
      <c r="AX137" s="12" t="s">
        <v>77</v>
      </c>
      <c r="AY137" s="196" t="s">
        <v>264</v>
      </c>
    </row>
    <row r="138" spans="2:65" s="12" customFormat="1">
      <c r="B138" s="194"/>
      <c r="D138" s="195" t="s">
        <v>272</v>
      </c>
      <c r="E138" s="196" t="s">
        <v>5</v>
      </c>
      <c r="F138" s="197" t="s">
        <v>3159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2" customFormat="1">
      <c r="B139" s="194"/>
      <c r="D139" s="195" t="s">
        <v>272</v>
      </c>
      <c r="E139" s="196" t="s">
        <v>5</v>
      </c>
      <c r="F139" s="197" t="s">
        <v>2688</v>
      </c>
      <c r="H139" s="196" t="s">
        <v>5</v>
      </c>
      <c r="I139" s="198"/>
      <c r="L139" s="194"/>
      <c r="M139" s="199"/>
      <c r="N139" s="200"/>
      <c r="O139" s="200"/>
      <c r="P139" s="200"/>
      <c r="Q139" s="200"/>
      <c r="R139" s="200"/>
      <c r="S139" s="200"/>
      <c r="T139" s="201"/>
      <c r="AT139" s="196" t="s">
        <v>272</v>
      </c>
      <c r="AU139" s="196" t="s">
        <v>85</v>
      </c>
      <c r="AV139" s="12" t="s">
        <v>24</v>
      </c>
      <c r="AW139" s="12" t="s">
        <v>41</v>
      </c>
      <c r="AX139" s="12" t="s">
        <v>77</v>
      </c>
      <c r="AY139" s="196" t="s">
        <v>264</v>
      </c>
    </row>
    <row r="140" spans="2:65" s="12" customFormat="1">
      <c r="B140" s="194"/>
      <c r="D140" s="195" t="s">
        <v>272</v>
      </c>
      <c r="E140" s="196" t="s">
        <v>5</v>
      </c>
      <c r="F140" s="197" t="s">
        <v>3160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3" customFormat="1">
      <c r="B141" s="202"/>
      <c r="D141" s="195" t="s">
        <v>272</v>
      </c>
      <c r="E141" s="203" t="s">
        <v>5</v>
      </c>
      <c r="F141" s="204" t="s">
        <v>3163</v>
      </c>
      <c r="H141" s="205">
        <v>309.39400000000001</v>
      </c>
      <c r="I141" s="206"/>
      <c r="L141" s="202"/>
      <c r="M141" s="207"/>
      <c r="N141" s="208"/>
      <c r="O141" s="208"/>
      <c r="P141" s="208"/>
      <c r="Q141" s="208"/>
      <c r="R141" s="208"/>
      <c r="S141" s="208"/>
      <c r="T141" s="209"/>
      <c r="AT141" s="203" t="s">
        <v>272</v>
      </c>
      <c r="AU141" s="203" t="s">
        <v>85</v>
      </c>
      <c r="AV141" s="13" t="s">
        <v>85</v>
      </c>
      <c r="AW141" s="13" t="s">
        <v>41</v>
      </c>
      <c r="AX141" s="13" t="s">
        <v>24</v>
      </c>
      <c r="AY141" s="203" t="s">
        <v>264</v>
      </c>
    </row>
    <row r="142" spans="2:65" s="1" customFormat="1" ht="38.25" customHeight="1">
      <c r="B142" s="181"/>
      <c r="C142" s="182" t="s">
        <v>331</v>
      </c>
      <c r="D142" s="182" t="s">
        <v>266</v>
      </c>
      <c r="E142" s="183" t="s">
        <v>2700</v>
      </c>
      <c r="F142" s="184" t="s">
        <v>2701</v>
      </c>
      <c r="G142" s="185" t="s">
        <v>269</v>
      </c>
      <c r="H142" s="186">
        <v>170.91399999999999</v>
      </c>
      <c r="I142" s="187"/>
      <c r="J142" s="188">
        <f>ROUND(I142*H142,2)</f>
        <v>0</v>
      </c>
      <c r="K142" s="184" t="s">
        <v>278</v>
      </c>
      <c r="L142" s="42"/>
      <c r="M142" s="189" t="s">
        <v>5</v>
      </c>
      <c r="N142" s="190" t="s">
        <v>48</v>
      </c>
      <c r="O142" s="43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AR142" s="25" t="s">
        <v>270</v>
      </c>
      <c r="AT142" s="25" t="s">
        <v>266</v>
      </c>
      <c r="AU142" s="25" t="s">
        <v>85</v>
      </c>
      <c r="AY142" s="25" t="s">
        <v>264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5" t="s">
        <v>24</v>
      </c>
      <c r="BK142" s="193">
        <f>ROUND(I142*H142,2)</f>
        <v>0</v>
      </c>
      <c r="BL142" s="25" t="s">
        <v>270</v>
      </c>
      <c r="BM142" s="25" t="s">
        <v>2702</v>
      </c>
    </row>
    <row r="143" spans="2:65" s="12" customFormat="1">
      <c r="B143" s="194"/>
      <c r="D143" s="195" t="s">
        <v>272</v>
      </c>
      <c r="E143" s="196" t="s">
        <v>5</v>
      </c>
      <c r="F143" s="197" t="s">
        <v>2703</v>
      </c>
      <c r="H143" s="196" t="s">
        <v>5</v>
      </c>
      <c r="I143" s="198"/>
      <c r="L143" s="194"/>
      <c r="M143" s="199"/>
      <c r="N143" s="200"/>
      <c r="O143" s="200"/>
      <c r="P143" s="200"/>
      <c r="Q143" s="200"/>
      <c r="R143" s="200"/>
      <c r="S143" s="200"/>
      <c r="T143" s="201"/>
      <c r="AT143" s="196" t="s">
        <v>272</v>
      </c>
      <c r="AU143" s="196" t="s">
        <v>85</v>
      </c>
      <c r="AV143" s="12" t="s">
        <v>24</v>
      </c>
      <c r="AW143" s="12" t="s">
        <v>41</v>
      </c>
      <c r="AX143" s="12" t="s">
        <v>77</v>
      </c>
      <c r="AY143" s="196" t="s">
        <v>264</v>
      </c>
    </row>
    <row r="144" spans="2:65" s="13" customFormat="1">
      <c r="B144" s="202"/>
      <c r="D144" s="195" t="s">
        <v>272</v>
      </c>
      <c r="E144" s="203" t="s">
        <v>5</v>
      </c>
      <c r="F144" s="204" t="s">
        <v>3164</v>
      </c>
      <c r="H144" s="205">
        <v>16.216999999999999</v>
      </c>
      <c r="I144" s="206"/>
      <c r="L144" s="202"/>
      <c r="M144" s="207"/>
      <c r="N144" s="208"/>
      <c r="O144" s="208"/>
      <c r="P144" s="208"/>
      <c r="Q144" s="208"/>
      <c r="R144" s="208"/>
      <c r="S144" s="208"/>
      <c r="T144" s="209"/>
      <c r="AT144" s="203" t="s">
        <v>272</v>
      </c>
      <c r="AU144" s="203" t="s">
        <v>85</v>
      </c>
      <c r="AV144" s="13" t="s">
        <v>85</v>
      </c>
      <c r="AW144" s="13" t="s">
        <v>41</v>
      </c>
      <c r="AX144" s="13" t="s">
        <v>77</v>
      </c>
      <c r="AY144" s="203" t="s">
        <v>264</v>
      </c>
    </row>
    <row r="145" spans="2:65" s="13" customFormat="1">
      <c r="B145" s="202"/>
      <c r="D145" s="195" t="s">
        <v>272</v>
      </c>
      <c r="E145" s="203" t="s">
        <v>5</v>
      </c>
      <c r="F145" s="204" t="s">
        <v>3165</v>
      </c>
      <c r="H145" s="205">
        <v>154.697</v>
      </c>
      <c r="I145" s="206"/>
      <c r="L145" s="202"/>
      <c r="M145" s="207"/>
      <c r="N145" s="208"/>
      <c r="O145" s="208"/>
      <c r="P145" s="208"/>
      <c r="Q145" s="208"/>
      <c r="R145" s="208"/>
      <c r="S145" s="208"/>
      <c r="T145" s="209"/>
      <c r="AT145" s="203" t="s">
        <v>272</v>
      </c>
      <c r="AU145" s="203" t="s">
        <v>85</v>
      </c>
      <c r="AV145" s="13" t="s">
        <v>85</v>
      </c>
      <c r="AW145" s="13" t="s">
        <v>41</v>
      </c>
      <c r="AX145" s="13" t="s">
        <v>77</v>
      </c>
      <c r="AY145" s="203" t="s">
        <v>264</v>
      </c>
    </row>
    <row r="146" spans="2:65" s="14" customFormat="1">
      <c r="B146" s="210"/>
      <c r="D146" s="195" t="s">
        <v>272</v>
      </c>
      <c r="E146" s="211" t="s">
        <v>5</v>
      </c>
      <c r="F146" s="212" t="s">
        <v>290</v>
      </c>
      <c r="H146" s="213">
        <v>170.91399999999999</v>
      </c>
      <c r="I146" s="214"/>
      <c r="L146" s="210"/>
      <c r="M146" s="215"/>
      <c r="N146" s="216"/>
      <c r="O146" s="216"/>
      <c r="P146" s="216"/>
      <c r="Q146" s="216"/>
      <c r="R146" s="216"/>
      <c r="S146" s="216"/>
      <c r="T146" s="217"/>
      <c r="AT146" s="211" t="s">
        <v>272</v>
      </c>
      <c r="AU146" s="211" t="s">
        <v>85</v>
      </c>
      <c r="AV146" s="14" t="s">
        <v>270</v>
      </c>
      <c r="AW146" s="14" t="s">
        <v>41</v>
      </c>
      <c r="AX146" s="14" t="s">
        <v>24</v>
      </c>
      <c r="AY146" s="211" t="s">
        <v>264</v>
      </c>
    </row>
    <row r="147" spans="2:65" s="1" customFormat="1" ht="25.5" customHeight="1">
      <c r="B147" s="181"/>
      <c r="C147" s="182" t="s">
        <v>29</v>
      </c>
      <c r="D147" s="182" t="s">
        <v>266</v>
      </c>
      <c r="E147" s="183" t="s">
        <v>2706</v>
      </c>
      <c r="F147" s="184" t="s">
        <v>2707</v>
      </c>
      <c r="G147" s="185" t="s">
        <v>269</v>
      </c>
      <c r="H147" s="186">
        <v>10.811</v>
      </c>
      <c r="I147" s="187"/>
      <c r="J147" s="188">
        <f>ROUND(I147*H147,2)</f>
        <v>0</v>
      </c>
      <c r="K147" s="184" t="s">
        <v>278</v>
      </c>
      <c r="L147" s="42"/>
      <c r="M147" s="189" t="s">
        <v>5</v>
      </c>
      <c r="N147" s="190" t="s">
        <v>48</v>
      </c>
      <c r="O147" s="43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AR147" s="25" t="s">
        <v>270</v>
      </c>
      <c r="AT147" s="25" t="s">
        <v>266</v>
      </c>
      <c r="AU147" s="25" t="s">
        <v>85</v>
      </c>
      <c r="AY147" s="25" t="s">
        <v>264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5" t="s">
        <v>24</v>
      </c>
      <c r="BK147" s="193">
        <f>ROUND(I147*H147,2)</f>
        <v>0</v>
      </c>
      <c r="BL147" s="25" t="s">
        <v>270</v>
      </c>
      <c r="BM147" s="25" t="s">
        <v>2708</v>
      </c>
    </row>
    <row r="148" spans="2:65" s="12" customFormat="1" ht="27">
      <c r="B148" s="194"/>
      <c r="D148" s="195" t="s">
        <v>272</v>
      </c>
      <c r="E148" s="196" t="s">
        <v>5</v>
      </c>
      <c r="F148" s="197" t="s">
        <v>2709</v>
      </c>
      <c r="H148" s="196" t="s">
        <v>5</v>
      </c>
      <c r="I148" s="198"/>
      <c r="L148" s="194"/>
      <c r="M148" s="199"/>
      <c r="N148" s="200"/>
      <c r="O148" s="200"/>
      <c r="P148" s="200"/>
      <c r="Q148" s="200"/>
      <c r="R148" s="200"/>
      <c r="S148" s="200"/>
      <c r="T148" s="201"/>
      <c r="AT148" s="196" t="s">
        <v>272</v>
      </c>
      <c r="AU148" s="196" t="s">
        <v>85</v>
      </c>
      <c r="AV148" s="12" t="s">
        <v>24</v>
      </c>
      <c r="AW148" s="12" t="s">
        <v>41</v>
      </c>
      <c r="AX148" s="12" t="s">
        <v>77</v>
      </c>
      <c r="AY148" s="196" t="s">
        <v>264</v>
      </c>
    </row>
    <row r="149" spans="2:65" s="12" customFormat="1" ht="27">
      <c r="B149" s="194"/>
      <c r="D149" s="195" t="s">
        <v>272</v>
      </c>
      <c r="E149" s="196" t="s">
        <v>5</v>
      </c>
      <c r="F149" s="197" t="s">
        <v>3157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3" customFormat="1">
      <c r="B150" s="202"/>
      <c r="D150" s="195" t="s">
        <v>272</v>
      </c>
      <c r="E150" s="203" t="s">
        <v>5</v>
      </c>
      <c r="F150" s="204" t="s">
        <v>3158</v>
      </c>
      <c r="H150" s="205">
        <v>10.811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24</v>
      </c>
      <c r="AY150" s="203" t="s">
        <v>264</v>
      </c>
    </row>
    <row r="151" spans="2:65" s="1" customFormat="1" ht="38.25" customHeight="1">
      <c r="B151" s="181"/>
      <c r="C151" s="182" t="s">
        <v>344</v>
      </c>
      <c r="D151" s="182" t="s">
        <v>266</v>
      </c>
      <c r="E151" s="183" t="s">
        <v>2710</v>
      </c>
      <c r="F151" s="184" t="s">
        <v>2711</v>
      </c>
      <c r="G151" s="185" t="s">
        <v>269</v>
      </c>
      <c r="H151" s="186">
        <v>103.131</v>
      </c>
      <c r="I151" s="187"/>
      <c r="J151" s="188">
        <f>ROUND(I151*H151,2)</f>
        <v>0</v>
      </c>
      <c r="K151" s="184" t="s">
        <v>278</v>
      </c>
      <c r="L151" s="42"/>
      <c r="M151" s="189" t="s">
        <v>5</v>
      </c>
      <c r="N151" s="190" t="s">
        <v>48</v>
      </c>
      <c r="O151" s="43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AR151" s="25" t="s">
        <v>270</v>
      </c>
      <c r="AT151" s="25" t="s">
        <v>266</v>
      </c>
      <c r="AU151" s="25" t="s">
        <v>85</v>
      </c>
      <c r="AY151" s="25" t="s">
        <v>264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5" t="s">
        <v>24</v>
      </c>
      <c r="BK151" s="193">
        <f>ROUND(I151*H151,2)</f>
        <v>0</v>
      </c>
      <c r="BL151" s="25" t="s">
        <v>270</v>
      </c>
      <c r="BM151" s="25" t="s">
        <v>2712</v>
      </c>
    </row>
    <row r="152" spans="2:65" s="12" customFormat="1" ht="27">
      <c r="B152" s="194"/>
      <c r="D152" s="195" t="s">
        <v>272</v>
      </c>
      <c r="E152" s="196" t="s">
        <v>5</v>
      </c>
      <c r="F152" s="197" t="s">
        <v>2709</v>
      </c>
      <c r="H152" s="196" t="s">
        <v>5</v>
      </c>
      <c r="I152" s="198"/>
      <c r="L152" s="194"/>
      <c r="M152" s="199"/>
      <c r="N152" s="200"/>
      <c r="O152" s="200"/>
      <c r="P152" s="200"/>
      <c r="Q152" s="200"/>
      <c r="R152" s="200"/>
      <c r="S152" s="200"/>
      <c r="T152" s="201"/>
      <c r="AT152" s="196" t="s">
        <v>272</v>
      </c>
      <c r="AU152" s="196" t="s">
        <v>85</v>
      </c>
      <c r="AV152" s="12" t="s">
        <v>24</v>
      </c>
      <c r="AW152" s="12" t="s">
        <v>41</v>
      </c>
      <c r="AX152" s="12" t="s">
        <v>77</v>
      </c>
      <c r="AY152" s="196" t="s">
        <v>264</v>
      </c>
    </row>
    <row r="153" spans="2:65" s="12" customFormat="1">
      <c r="B153" s="194"/>
      <c r="D153" s="195" t="s">
        <v>272</v>
      </c>
      <c r="E153" s="196" t="s">
        <v>5</v>
      </c>
      <c r="F153" s="197" t="s">
        <v>3159</v>
      </c>
      <c r="H153" s="196" t="s">
        <v>5</v>
      </c>
      <c r="I153" s="198"/>
      <c r="L153" s="194"/>
      <c r="M153" s="199"/>
      <c r="N153" s="200"/>
      <c r="O153" s="200"/>
      <c r="P153" s="200"/>
      <c r="Q153" s="200"/>
      <c r="R153" s="200"/>
      <c r="S153" s="200"/>
      <c r="T153" s="201"/>
      <c r="AT153" s="196" t="s">
        <v>272</v>
      </c>
      <c r="AU153" s="196" t="s">
        <v>85</v>
      </c>
      <c r="AV153" s="12" t="s">
        <v>24</v>
      </c>
      <c r="AW153" s="12" t="s">
        <v>41</v>
      </c>
      <c r="AX153" s="12" t="s">
        <v>77</v>
      </c>
      <c r="AY153" s="196" t="s">
        <v>264</v>
      </c>
    </row>
    <row r="154" spans="2:65" s="12" customFormat="1">
      <c r="B154" s="194"/>
      <c r="D154" s="195" t="s">
        <v>272</v>
      </c>
      <c r="E154" s="196" t="s">
        <v>5</v>
      </c>
      <c r="F154" s="197" t="s">
        <v>2688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2" customFormat="1">
      <c r="B155" s="194"/>
      <c r="D155" s="195" t="s">
        <v>272</v>
      </c>
      <c r="E155" s="196" t="s">
        <v>5</v>
      </c>
      <c r="F155" s="197" t="s">
        <v>3160</v>
      </c>
      <c r="H155" s="196" t="s">
        <v>5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6" t="s">
        <v>272</v>
      </c>
      <c r="AU155" s="196" t="s">
        <v>85</v>
      </c>
      <c r="AV155" s="12" t="s">
        <v>24</v>
      </c>
      <c r="AW155" s="12" t="s">
        <v>41</v>
      </c>
      <c r="AX155" s="12" t="s">
        <v>77</v>
      </c>
      <c r="AY155" s="196" t="s">
        <v>264</v>
      </c>
    </row>
    <row r="156" spans="2:65" s="13" customFormat="1">
      <c r="B156" s="202"/>
      <c r="D156" s="195" t="s">
        <v>272</v>
      </c>
      <c r="E156" s="203" t="s">
        <v>5</v>
      </c>
      <c r="F156" s="204" t="s">
        <v>3161</v>
      </c>
      <c r="H156" s="205">
        <v>103.131</v>
      </c>
      <c r="I156" s="206"/>
      <c r="L156" s="202"/>
      <c r="M156" s="207"/>
      <c r="N156" s="208"/>
      <c r="O156" s="208"/>
      <c r="P156" s="208"/>
      <c r="Q156" s="208"/>
      <c r="R156" s="208"/>
      <c r="S156" s="208"/>
      <c r="T156" s="209"/>
      <c r="AT156" s="203" t="s">
        <v>272</v>
      </c>
      <c r="AU156" s="203" t="s">
        <v>85</v>
      </c>
      <c r="AV156" s="13" t="s">
        <v>85</v>
      </c>
      <c r="AW156" s="13" t="s">
        <v>41</v>
      </c>
      <c r="AX156" s="13" t="s">
        <v>24</v>
      </c>
      <c r="AY156" s="203" t="s">
        <v>264</v>
      </c>
    </row>
    <row r="157" spans="2:65" s="1" customFormat="1" ht="38.25" customHeight="1">
      <c r="B157" s="181"/>
      <c r="C157" s="182" t="s">
        <v>349</v>
      </c>
      <c r="D157" s="182" t="s">
        <v>266</v>
      </c>
      <c r="E157" s="183" t="s">
        <v>2713</v>
      </c>
      <c r="F157" s="184" t="s">
        <v>2714</v>
      </c>
      <c r="G157" s="185" t="s">
        <v>269</v>
      </c>
      <c r="H157" s="186">
        <v>56.972000000000001</v>
      </c>
      <c r="I157" s="187"/>
      <c r="J157" s="188">
        <f>ROUND(I157*H157,2)</f>
        <v>0</v>
      </c>
      <c r="K157" s="184" t="s">
        <v>278</v>
      </c>
      <c r="L157" s="42"/>
      <c r="M157" s="189" t="s">
        <v>5</v>
      </c>
      <c r="N157" s="190" t="s">
        <v>48</v>
      </c>
      <c r="O157" s="43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AR157" s="25" t="s">
        <v>270</v>
      </c>
      <c r="AT157" s="25" t="s">
        <v>266</v>
      </c>
      <c r="AU157" s="25" t="s">
        <v>85</v>
      </c>
      <c r="AY157" s="25" t="s">
        <v>264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5" t="s">
        <v>24</v>
      </c>
      <c r="BK157" s="193">
        <f>ROUND(I157*H157,2)</f>
        <v>0</v>
      </c>
      <c r="BL157" s="25" t="s">
        <v>270</v>
      </c>
      <c r="BM157" s="25" t="s">
        <v>2715</v>
      </c>
    </row>
    <row r="158" spans="2:65" s="12" customFormat="1">
      <c r="B158" s="194"/>
      <c r="D158" s="195" t="s">
        <v>272</v>
      </c>
      <c r="E158" s="196" t="s">
        <v>5</v>
      </c>
      <c r="F158" s="197" t="s">
        <v>2716</v>
      </c>
      <c r="H158" s="196" t="s">
        <v>5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6" t="s">
        <v>272</v>
      </c>
      <c r="AU158" s="196" t="s">
        <v>85</v>
      </c>
      <c r="AV158" s="12" t="s">
        <v>24</v>
      </c>
      <c r="AW158" s="12" t="s">
        <v>41</v>
      </c>
      <c r="AX158" s="12" t="s">
        <v>77</v>
      </c>
      <c r="AY158" s="196" t="s">
        <v>264</v>
      </c>
    </row>
    <row r="159" spans="2:65" s="13" customFormat="1">
      <c r="B159" s="202"/>
      <c r="D159" s="195" t="s">
        <v>272</v>
      </c>
      <c r="E159" s="203" t="s">
        <v>5</v>
      </c>
      <c r="F159" s="204" t="s">
        <v>3166</v>
      </c>
      <c r="H159" s="205">
        <v>5.4059999999999997</v>
      </c>
      <c r="I159" s="206"/>
      <c r="L159" s="202"/>
      <c r="M159" s="207"/>
      <c r="N159" s="208"/>
      <c r="O159" s="208"/>
      <c r="P159" s="208"/>
      <c r="Q159" s="208"/>
      <c r="R159" s="208"/>
      <c r="S159" s="208"/>
      <c r="T159" s="209"/>
      <c r="AT159" s="203" t="s">
        <v>272</v>
      </c>
      <c r="AU159" s="203" t="s">
        <v>85</v>
      </c>
      <c r="AV159" s="13" t="s">
        <v>85</v>
      </c>
      <c r="AW159" s="13" t="s">
        <v>41</v>
      </c>
      <c r="AX159" s="13" t="s">
        <v>77</v>
      </c>
      <c r="AY159" s="203" t="s">
        <v>264</v>
      </c>
    </row>
    <row r="160" spans="2:65" s="13" customFormat="1">
      <c r="B160" s="202"/>
      <c r="D160" s="195" t="s">
        <v>272</v>
      </c>
      <c r="E160" s="203" t="s">
        <v>5</v>
      </c>
      <c r="F160" s="204" t="s">
        <v>3167</v>
      </c>
      <c r="H160" s="205">
        <v>51.566000000000003</v>
      </c>
      <c r="I160" s="206"/>
      <c r="L160" s="202"/>
      <c r="M160" s="207"/>
      <c r="N160" s="208"/>
      <c r="O160" s="208"/>
      <c r="P160" s="208"/>
      <c r="Q160" s="208"/>
      <c r="R160" s="208"/>
      <c r="S160" s="208"/>
      <c r="T160" s="209"/>
      <c r="AT160" s="203" t="s">
        <v>272</v>
      </c>
      <c r="AU160" s="203" t="s">
        <v>85</v>
      </c>
      <c r="AV160" s="13" t="s">
        <v>85</v>
      </c>
      <c r="AW160" s="13" t="s">
        <v>41</v>
      </c>
      <c r="AX160" s="13" t="s">
        <v>77</v>
      </c>
      <c r="AY160" s="203" t="s">
        <v>264</v>
      </c>
    </row>
    <row r="161" spans="2:65" s="14" customFormat="1">
      <c r="B161" s="210"/>
      <c r="D161" s="195" t="s">
        <v>272</v>
      </c>
      <c r="E161" s="211" t="s">
        <v>5</v>
      </c>
      <c r="F161" s="212" t="s">
        <v>290</v>
      </c>
      <c r="H161" s="213">
        <v>56.972000000000001</v>
      </c>
      <c r="I161" s="214"/>
      <c r="L161" s="210"/>
      <c r="M161" s="215"/>
      <c r="N161" s="216"/>
      <c r="O161" s="216"/>
      <c r="P161" s="216"/>
      <c r="Q161" s="216"/>
      <c r="R161" s="216"/>
      <c r="S161" s="216"/>
      <c r="T161" s="217"/>
      <c r="AT161" s="211" t="s">
        <v>272</v>
      </c>
      <c r="AU161" s="211" t="s">
        <v>85</v>
      </c>
      <c r="AV161" s="14" t="s">
        <v>270</v>
      </c>
      <c r="AW161" s="14" t="s">
        <v>41</v>
      </c>
      <c r="AX161" s="14" t="s">
        <v>24</v>
      </c>
      <c r="AY161" s="211" t="s">
        <v>264</v>
      </c>
    </row>
    <row r="162" spans="2:65" s="1" customFormat="1" ht="25.5" customHeight="1">
      <c r="B162" s="181"/>
      <c r="C162" s="182" t="s">
        <v>354</v>
      </c>
      <c r="D162" s="182" t="s">
        <v>266</v>
      </c>
      <c r="E162" s="183" t="s">
        <v>2719</v>
      </c>
      <c r="F162" s="184" t="s">
        <v>2720</v>
      </c>
      <c r="G162" s="185" t="s">
        <v>293</v>
      </c>
      <c r="H162" s="186">
        <v>1129.81</v>
      </c>
      <c r="I162" s="187"/>
      <c r="J162" s="188">
        <f>ROUND(I162*H162,2)</f>
        <v>0</v>
      </c>
      <c r="K162" s="184" t="s">
        <v>278</v>
      </c>
      <c r="L162" s="42"/>
      <c r="M162" s="189" t="s">
        <v>5</v>
      </c>
      <c r="N162" s="190" t="s">
        <v>48</v>
      </c>
      <c r="O162" s="43"/>
      <c r="P162" s="191">
        <f>O162*H162</f>
        <v>0</v>
      </c>
      <c r="Q162" s="191">
        <v>8.4000000000000003E-4</v>
      </c>
      <c r="R162" s="191">
        <f>Q162*H162</f>
        <v>0.94904040000000001</v>
      </c>
      <c r="S162" s="191">
        <v>0</v>
      </c>
      <c r="T162" s="192">
        <f>S162*H162</f>
        <v>0</v>
      </c>
      <c r="AR162" s="25" t="s">
        <v>270</v>
      </c>
      <c r="AT162" s="25" t="s">
        <v>266</v>
      </c>
      <c r="AU162" s="25" t="s">
        <v>85</v>
      </c>
      <c r="AY162" s="25" t="s">
        <v>264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5" t="s">
        <v>24</v>
      </c>
      <c r="BK162" s="193">
        <f>ROUND(I162*H162,2)</f>
        <v>0</v>
      </c>
      <c r="BL162" s="25" t="s">
        <v>270</v>
      </c>
      <c r="BM162" s="25" t="s">
        <v>2721</v>
      </c>
    </row>
    <row r="163" spans="2:65" s="12" customFormat="1">
      <c r="B163" s="194"/>
      <c r="D163" s="195" t="s">
        <v>272</v>
      </c>
      <c r="E163" s="196" t="s">
        <v>5</v>
      </c>
      <c r="F163" s="197" t="s">
        <v>3159</v>
      </c>
      <c r="H163" s="196" t="s">
        <v>5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6" t="s">
        <v>272</v>
      </c>
      <c r="AU163" s="196" t="s">
        <v>85</v>
      </c>
      <c r="AV163" s="12" t="s">
        <v>24</v>
      </c>
      <c r="AW163" s="12" t="s">
        <v>41</v>
      </c>
      <c r="AX163" s="12" t="s">
        <v>77</v>
      </c>
      <c r="AY163" s="196" t="s">
        <v>264</v>
      </c>
    </row>
    <row r="164" spans="2:65" s="12" customFormat="1" ht="27">
      <c r="B164" s="194"/>
      <c r="D164" s="195" t="s">
        <v>272</v>
      </c>
      <c r="E164" s="196" t="s">
        <v>5</v>
      </c>
      <c r="F164" s="197" t="s">
        <v>2722</v>
      </c>
      <c r="H164" s="196" t="s">
        <v>5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6" t="s">
        <v>272</v>
      </c>
      <c r="AU164" s="196" t="s">
        <v>85</v>
      </c>
      <c r="AV164" s="12" t="s">
        <v>24</v>
      </c>
      <c r="AW164" s="12" t="s">
        <v>41</v>
      </c>
      <c r="AX164" s="12" t="s">
        <v>77</v>
      </c>
      <c r="AY164" s="196" t="s">
        <v>264</v>
      </c>
    </row>
    <row r="165" spans="2:65" s="13" customFormat="1">
      <c r="B165" s="202"/>
      <c r="D165" s="195" t="s">
        <v>272</v>
      </c>
      <c r="E165" s="203" t="s">
        <v>5</v>
      </c>
      <c r="F165" s="204" t="s">
        <v>3168</v>
      </c>
      <c r="H165" s="205">
        <v>966.91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272</v>
      </c>
      <c r="AU165" s="203" t="s">
        <v>85</v>
      </c>
      <c r="AV165" s="13" t="s">
        <v>85</v>
      </c>
      <c r="AW165" s="13" t="s">
        <v>41</v>
      </c>
      <c r="AX165" s="13" t="s">
        <v>77</v>
      </c>
      <c r="AY165" s="203" t="s">
        <v>264</v>
      </c>
    </row>
    <row r="166" spans="2:65" s="12" customFormat="1">
      <c r="B166" s="194"/>
      <c r="D166" s="195" t="s">
        <v>272</v>
      </c>
      <c r="E166" s="196" t="s">
        <v>5</v>
      </c>
      <c r="F166" s="197" t="s">
        <v>3169</v>
      </c>
      <c r="H166" s="196" t="s">
        <v>5</v>
      </c>
      <c r="I166" s="198"/>
      <c r="L166" s="194"/>
      <c r="M166" s="199"/>
      <c r="N166" s="200"/>
      <c r="O166" s="200"/>
      <c r="P166" s="200"/>
      <c r="Q166" s="200"/>
      <c r="R166" s="200"/>
      <c r="S166" s="200"/>
      <c r="T166" s="201"/>
      <c r="AT166" s="196" t="s">
        <v>272</v>
      </c>
      <c r="AU166" s="196" t="s">
        <v>85</v>
      </c>
      <c r="AV166" s="12" t="s">
        <v>24</v>
      </c>
      <c r="AW166" s="12" t="s">
        <v>41</v>
      </c>
      <c r="AX166" s="12" t="s">
        <v>77</v>
      </c>
      <c r="AY166" s="196" t="s">
        <v>264</v>
      </c>
    </row>
    <row r="167" spans="2:65" s="13" customFormat="1">
      <c r="B167" s="202"/>
      <c r="D167" s="195" t="s">
        <v>272</v>
      </c>
      <c r="E167" s="203" t="s">
        <v>5</v>
      </c>
      <c r="F167" s="204" t="s">
        <v>3170</v>
      </c>
      <c r="H167" s="205">
        <v>162.9</v>
      </c>
      <c r="I167" s="206"/>
      <c r="L167" s="202"/>
      <c r="M167" s="207"/>
      <c r="N167" s="208"/>
      <c r="O167" s="208"/>
      <c r="P167" s="208"/>
      <c r="Q167" s="208"/>
      <c r="R167" s="208"/>
      <c r="S167" s="208"/>
      <c r="T167" s="209"/>
      <c r="AT167" s="203" t="s">
        <v>272</v>
      </c>
      <c r="AU167" s="203" t="s">
        <v>85</v>
      </c>
      <c r="AV167" s="13" t="s">
        <v>85</v>
      </c>
      <c r="AW167" s="13" t="s">
        <v>41</v>
      </c>
      <c r="AX167" s="13" t="s">
        <v>77</v>
      </c>
      <c r="AY167" s="203" t="s">
        <v>264</v>
      </c>
    </row>
    <row r="168" spans="2:65" s="14" customFormat="1">
      <c r="B168" s="210"/>
      <c r="D168" s="195" t="s">
        <v>272</v>
      </c>
      <c r="E168" s="211" t="s">
        <v>5</v>
      </c>
      <c r="F168" s="212" t="s">
        <v>290</v>
      </c>
      <c r="H168" s="213">
        <v>1129.81</v>
      </c>
      <c r="I168" s="214"/>
      <c r="L168" s="210"/>
      <c r="M168" s="215"/>
      <c r="N168" s="216"/>
      <c r="O168" s="216"/>
      <c r="P168" s="216"/>
      <c r="Q168" s="216"/>
      <c r="R168" s="216"/>
      <c r="S168" s="216"/>
      <c r="T168" s="217"/>
      <c r="AT168" s="211" t="s">
        <v>272</v>
      </c>
      <c r="AU168" s="211" t="s">
        <v>85</v>
      </c>
      <c r="AV168" s="14" t="s">
        <v>270</v>
      </c>
      <c r="AW168" s="14" t="s">
        <v>41</v>
      </c>
      <c r="AX168" s="14" t="s">
        <v>24</v>
      </c>
      <c r="AY168" s="211" t="s">
        <v>264</v>
      </c>
    </row>
    <row r="169" spans="2:65" s="1" customFormat="1" ht="25.5" customHeight="1">
      <c r="B169" s="181"/>
      <c r="C169" s="182" t="s">
        <v>359</v>
      </c>
      <c r="D169" s="182" t="s">
        <v>266</v>
      </c>
      <c r="E169" s="183" t="s">
        <v>2726</v>
      </c>
      <c r="F169" s="184" t="s">
        <v>2727</v>
      </c>
      <c r="G169" s="185" t="s">
        <v>293</v>
      </c>
      <c r="H169" s="186">
        <v>1129.81</v>
      </c>
      <c r="I169" s="187"/>
      <c r="J169" s="188">
        <f>ROUND(I169*H169,2)</f>
        <v>0</v>
      </c>
      <c r="K169" s="184" t="s">
        <v>278</v>
      </c>
      <c r="L169" s="42"/>
      <c r="M169" s="189" t="s">
        <v>5</v>
      </c>
      <c r="N169" s="190" t="s">
        <v>48</v>
      </c>
      <c r="O169" s="43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AR169" s="25" t="s">
        <v>270</v>
      </c>
      <c r="AT169" s="25" t="s">
        <v>266</v>
      </c>
      <c r="AU169" s="25" t="s">
        <v>85</v>
      </c>
      <c r="AY169" s="25" t="s">
        <v>264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5" t="s">
        <v>24</v>
      </c>
      <c r="BK169" s="193">
        <f>ROUND(I169*H169,2)</f>
        <v>0</v>
      </c>
      <c r="BL169" s="25" t="s">
        <v>270</v>
      </c>
      <c r="BM169" s="25" t="s">
        <v>2728</v>
      </c>
    </row>
    <row r="170" spans="2:65" s="12" customFormat="1">
      <c r="B170" s="194"/>
      <c r="D170" s="195" t="s">
        <v>272</v>
      </c>
      <c r="E170" s="196" t="s">
        <v>5</v>
      </c>
      <c r="F170" s="197" t="s">
        <v>3159</v>
      </c>
      <c r="H170" s="196" t="s">
        <v>5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6" t="s">
        <v>272</v>
      </c>
      <c r="AU170" s="196" t="s">
        <v>85</v>
      </c>
      <c r="AV170" s="12" t="s">
        <v>24</v>
      </c>
      <c r="AW170" s="12" t="s">
        <v>41</v>
      </c>
      <c r="AX170" s="12" t="s">
        <v>77</v>
      </c>
      <c r="AY170" s="196" t="s">
        <v>264</v>
      </c>
    </row>
    <row r="171" spans="2:65" s="12" customFormat="1" ht="27">
      <c r="B171" s="194"/>
      <c r="D171" s="195" t="s">
        <v>272</v>
      </c>
      <c r="E171" s="196" t="s">
        <v>5</v>
      </c>
      <c r="F171" s="197" t="s">
        <v>2722</v>
      </c>
      <c r="H171" s="196" t="s">
        <v>5</v>
      </c>
      <c r="I171" s="198"/>
      <c r="L171" s="194"/>
      <c r="M171" s="199"/>
      <c r="N171" s="200"/>
      <c r="O171" s="200"/>
      <c r="P171" s="200"/>
      <c r="Q171" s="200"/>
      <c r="R171" s="200"/>
      <c r="S171" s="200"/>
      <c r="T171" s="201"/>
      <c r="AT171" s="196" t="s">
        <v>272</v>
      </c>
      <c r="AU171" s="196" t="s">
        <v>85</v>
      </c>
      <c r="AV171" s="12" t="s">
        <v>24</v>
      </c>
      <c r="AW171" s="12" t="s">
        <v>41</v>
      </c>
      <c r="AX171" s="12" t="s">
        <v>77</v>
      </c>
      <c r="AY171" s="196" t="s">
        <v>264</v>
      </c>
    </row>
    <row r="172" spans="2:65" s="13" customFormat="1">
      <c r="B172" s="202"/>
      <c r="D172" s="195" t="s">
        <v>272</v>
      </c>
      <c r="E172" s="203" t="s">
        <v>5</v>
      </c>
      <c r="F172" s="204" t="s">
        <v>3168</v>
      </c>
      <c r="H172" s="205">
        <v>966.91</v>
      </c>
      <c r="I172" s="206"/>
      <c r="L172" s="202"/>
      <c r="M172" s="207"/>
      <c r="N172" s="208"/>
      <c r="O172" s="208"/>
      <c r="P172" s="208"/>
      <c r="Q172" s="208"/>
      <c r="R172" s="208"/>
      <c r="S172" s="208"/>
      <c r="T172" s="209"/>
      <c r="AT172" s="203" t="s">
        <v>272</v>
      </c>
      <c r="AU172" s="203" t="s">
        <v>85</v>
      </c>
      <c r="AV172" s="13" t="s">
        <v>85</v>
      </c>
      <c r="AW172" s="13" t="s">
        <v>41</v>
      </c>
      <c r="AX172" s="13" t="s">
        <v>77</v>
      </c>
      <c r="AY172" s="203" t="s">
        <v>264</v>
      </c>
    </row>
    <row r="173" spans="2:65" s="12" customFormat="1">
      <c r="B173" s="194"/>
      <c r="D173" s="195" t="s">
        <v>272</v>
      </c>
      <c r="E173" s="196" t="s">
        <v>5</v>
      </c>
      <c r="F173" s="197" t="s">
        <v>3169</v>
      </c>
      <c r="H173" s="196" t="s">
        <v>5</v>
      </c>
      <c r="I173" s="198"/>
      <c r="L173" s="194"/>
      <c r="M173" s="199"/>
      <c r="N173" s="200"/>
      <c r="O173" s="200"/>
      <c r="P173" s="200"/>
      <c r="Q173" s="200"/>
      <c r="R173" s="200"/>
      <c r="S173" s="200"/>
      <c r="T173" s="201"/>
      <c r="AT173" s="196" t="s">
        <v>272</v>
      </c>
      <c r="AU173" s="196" t="s">
        <v>85</v>
      </c>
      <c r="AV173" s="12" t="s">
        <v>24</v>
      </c>
      <c r="AW173" s="12" t="s">
        <v>41</v>
      </c>
      <c r="AX173" s="12" t="s">
        <v>77</v>
      </c>
      <c r="AY173" s="196" t="s">
        <v>264</v>
      </c>
    </row>
    <row r="174" spans="2:65" s="13" customFormat="1">
      <c r="B174" s="202"/>
      <c r="D174" s="195" t="s">
        <v>272</v>
      </c>
      <c r="E174" s="203" t="s">
        <v>5</v>
      </c>
      <c r="F174" s="204" t="s">
        <v>3170</v>
      </c>
      <c r="H174" s="205">
        <v>162.9</v>
      </c>
      <c r="I174" s="206"/>
      <c r="L174" s="202"/>
      <c r="M174" s="207"/>
      <c r="N174" s="208"/>
      <c r="O174" s="208"/>
      <c r="P174" s="208"/>
      <c r="Q174" s="208"/>
      <c r="R174" s="208"/>
      <c r="S174" s="208"/>
      <c r="T174" s="209"/>
      <c r="AT174" s="203" t="s">
        <v>272</v>
      </c>
      <c r="AU174" s="203" t="s">
        <v>85</v>
      </c>
      <c r="AV174" s="13" t="s">
        <v>85</v>
      </c>
      <c r="AW174" s="13" t="s">
        <v>41</v>
      </c>
      <c r="AX174" s="13" t="s">
        <v>77</v>
      </c>
      <c r="AY174" s="203" t="s">
        <v>264</v>
      </c>
    </row>
    <row r="175" spans="2:65" s="14" customFormat="1">
      <c r="B175" s="210"/>
      <c r="D175" s="195" t="s">
        <v>272</v>
      </c>
      <c r="E175" s="211" t="s">
        <v>5</v>
      </c>
      <c r="F175" s="212" t="s">
        <v>290</v>
      </c>
      <c r="H175" s="213">
        <v>1129.81</v>
      </c>
      <c r="I175" s="214"/>
      <c r="L175" s="210"/>
      <c r="M175" s="215"/>
      <c r="N175" s="216"/>
      <c r="O175" s="216"/>
      <c r="P175" s="216"/>
      <c r="Q175" s="216"/>
      <c r="R175" s="216"/>
      <c r="S175" s="216"/>
      <c r="T175" s="217"/>
      <c r="AT175" s="211" t="s">
        <v>272</v>
      </c>
      <c r="AU175" s="211" t="s">
        <v>85</v>
      </c>
      <c r="AV175" s="14" t="s">
        <v>270</v>
      </c>
      <c r="AW175" s="14" t="s">
        <v>41</v>
      </c>
      <c r="AX175" s="14" t="s">
        <v>24</v>
      </c>
      <c r="AY175" s="211" t="s">
        <v>264</v>
      </c>
    </row>
    <row r="176" spans="2:65" s="1" customFormat="1" ht="38.25" customHeight="1">
      <c r="B176" s="181"/>
      <c r="C176" s="182" t="s">
        <v>11</v>
      </c>
      <c r="D176" s="182" t="s">
        <v>266</v>
      </c>
      <c r="E176" s="183" t="s">
        <v>1680</v>
      </c>
      <c r="F176" s="184" t="s">
        <v>1681</v>
      </c>
      <c r="G176" s="185" t="s">
        <v>269</v>
      </c>
      <c r="H176" s="186">
        <v>311.88400000000001</v>
      </c>
      <c r="I176" s="187"/>
      <c r="J176" s="188">
        <f>ROUND(I176*H176,2)</f>
        <v>0</v>
      </c>
      <c r="K176" s="184" t="s">
        <v>278</v>
      </c>
      <c r="L176" s="42"/>
      <c r="M176" s="189" t="s">
        <v>5</v>
      </c>
      <c r="N176" s="190" t="s">
        <v>48</v>
      </c>
      <c r="O176" s="43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AR176" s="25" t="s">
        <v>270</v>
      </c>
      <c r="AT176" s="25" t="s">
        <v>266</v>
      </c>
      <c r="AU176" s="25" t="s">
        <v>85</v>
      </c>
      <c r="AY176" s="25" t="s">
        <v>264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5" t="s">
        <v>24</v>
      </c>
      <c r="BK176" s="193">
        <f>ROUND(I176*H176,2)</f>
        <v>0</v>
      </c>
      <c r="BL176" s="25" t="s">
        <v>270</v>
      </c>
      <c r="BM176" s="25" t="s">
        <v>2729</v>
      </c>
    </row>
    <row r="177" spans="2:65" s="13" customFormat="1">
      <c r="B177" s="202"/>
      <c r="D177" s="195" t="s">
        <v>272</v>
      </c>
      <c r="E177" s="203" t="s">
        <v>5</v>
      </c>
      <c r="F177" s="204" t="s">
        <v>3171</v>
      </c>
      <c r="H177" s="205">
        <v>62.377000000000002</v>
      </c>
      <c r="I177" s="206"/>
      <c r="L177" s="202"/>
      <c r="M177" s="207"/>
      <c r="N177" s="208"/>
      <c r="O177" s="208"/>
      <c r="P177" s="208"/>
      <c r="Q177" s="208"/>
      <c r="R177" s="208"/>
      <c r="S177" s="208"/>
      <c r="T177" s="209"/>
      <c r="AT177" s="203" t="s">
        <v>272</v>
      </c>
      <c r="AU177" s="203" t="s">
        <v>85</v>
      </c>
      <c r="AV177" s="13" t="s">
        <v>85</v>
      </c>
      <c r="AW177" s="13" t="s">
        <v>41</v>
      </c>
      <c r="AX177" s="13" t="s">
        <v>77</v>
      </c>
      <c r="AY177" s="203" t="s">
        <v>264</v>
      </c>
    </row>
    <row r="178" spans="2:65" s="13" customFormat="1">
      <c r="B178" s="202"/>
      <c r="D178" s="195" t="s">
        <v>272</v>
      </c>
      <c r="E178" s="203" t="s">
        <v>5</v>
      </c>
      <c r="F178" s="204" t="s">
        <v>3172</v>
      </c>
      <c r="H178" s="205">
        <v>187.13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272</v>
      </c>
      <c r="AU178" s="203" t="s">
        <v>85</v>
      </c>
      <c r="AV178" s="13" t="s">
        <v>85</v>
      </c>
      <c r="AW178" s="13" t="s">
        <v>41</v>
      </c>
      <c r="AX178" s="13" t="s">
        <v>77</v>
      </c>
      <c r="AY178" s="203" t="s">
        <v>264</v>
      </c>
    </row>
    <row r="179" spans="2:65" s="13" customFormat="1">
      <c r="B179" s="202"/>
      <c r="D179" s="195" t="s">
        <v>272</v>
      </c>
      <c r="E179" s="203" t="s">
        <v>5</v>
      </c>
      <c r="F179" s="204" t="s">
        <v>3173</v>
      </c>
      <c r="H179" s="205">
        <v>62.377000000000002</v>
      </c>
      <c r="I179" s="206"/>
      <c r="L179" s="202"/>
      <c r="M179" s="207"/>
      <c r="N179" s="208"/>
      <c r="O179" s="208"/>
      <c r="P179" s="208"/>
      <c r="Q179" s="208"/>
      <c r="R179" s="208"/>
      <c r="S179" s="208"/>
      <c r="T179" s="209"/>
      <c r="AT179" s="203" t="s">
        <v>272</v>
      </c>
      <c r="AU179" s="203" t="s">
        <v>85</v>
      </c>
      <c r="AV179" s="13" t="s">
        <v>85</v>
      </c>
      <c r="AW179" s="13" t="s">
        <v>41</v>
      </c>
      <c r="AX179" s="13" t="s">
        <v>77</v>
      </c>
      <c r="AY179" s="203" t="s">
        <v>264</v>
      </c>
    </row>
    <row r="180" spans="2:65" s="14" customFormat="1">
      <c r="B180" s="210"/>
      <c r="D180" s="195" t="s">
        <v>272</v>
      </c>
      <c r="E180" s="211" t="s">
        <v>5</v>
      </c>
      <c r="F180" s="212" t="s">
        <v>290</v>
      </c>
      <c r="H180" s="213">
        <v>311.88400000000001</v>
      </c>
      <c r="I180" s="214"/>
      <c r="L180" s="210"/>
      <c r="M180" s="215"/>
      <c r="N180" s="216"/>
      <c r="O180" s="216"/>
      <c r="P180" s="216"/>
      <c r="Q180" s="216"/>
      <c r="R180" s="216"/>
      <c r="S180" s="216"/>
      <c r="T180" s="217"/>
      <c r="AT180" s="211" t="s">
        <v>272</v>
      </c>
      <c r="AU180" s="211" t="s">
        <v>85</v>
      </c>
      <c r="AV180" s="14" t="s">
        <v>270</v>
      </c>
      <c r="AW180" s="14" t="s">
        <v>41</v>
      </c>
      <c r="AX180" s="14" t="s">
        <v>24</v>
      </c>
      <c r="AY180" s="211" t="s">
        <v>264</v>
      </c>
    </row>
    <row r="181" spans="2:65" s="1" customFormat="1" ht="38.25" customHeight="1">
      <c r="B181" s="181"/>
      <c r="C181" s="182" t="s">
        <v>372</v>
      </c>
      <c r="D181" s="182" t="s">
        <v>266</v>
      </c>
      <c r="E181" s="183" t="s">
        <v>2112</v>
      </c>
      <c r="F181" s="184" t="s">
        <v>2113</v>
      </c>
      <c r="G181" s="185" t="s">
        <v>269</v>
      </c>
      <c r="H181" s="186">
        <v>83.896000000000001</v>
      </c>
      <c r="I181" s="187"/>
      <c r="J181" s="188">
        <f>ROUND(I181*H181,2)</f>
        <v>0</v>
      </c>
      <c r="K181" s="184" t="s">
        <v>278</v>
      </c>
      <c r="L181" s="42"/>
      <c r="M181" s="189" t="s">
        <v>5</v>
      </c>
      <c r="N181" s="190" t="s">
        <v>48</v>
      </c>
      <c r="O181" s="43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AR181" s="25" t="s">
        <v>270</v>
      </c>
      <c r="AT181" s="25" t="s">
        <v>266</v>
      </c>
      <c r="AU181" s="25" t="s">
        <v>85</v>
      </c>
      <c r="AY181" s="25" t="s">
        <v>264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5" t="s">
        <v>24</v>
      </c>
      <c r="BK181" s="193">
        <f>ROUND(I181*H181,2)</f>
        <v>0</v>
      </c>
      <c r="BL181" s="25" t="s">
        <v>270</v>
      </c>
      <c r="BM181" s="25" t="s">
        <v>2733</v>
      </c>
    </row>
    <row r="182" spans="2:65" s="12" customFormat="1">
      <c r="B182" s="194"/>
      <c r="D182" s="195" t="s">
        <v>272</v>
      </c>
      <c r="E182" s="196" t="s">
        <v>5</v>
      </c>
      <c r="F182" s="197" t="s">
        <v>2734</v>
      </c>
      <c r="H182" s="196" t="s">
        <v>5</v>
      </c>
      <c r="I182" s="198"/>
      <c r="L182" s="194"/>
      <c r="M182" s="199"/>
      <c r="N182" s="200"/>
      <c r="O182" s="200"/>
      <c r="P182" s="200"/>
      <c r="Q182" s="200"/>
      <c r="R182" s="200"/>
      <c r="S182" s="200"/>
      <c r="T182" s="201"/>
      <c r="AT182" s="196" t="s">
        <v>272</v>
      </c>
      <c r="AU182" s="196" t="s">
        <v>85</v>
      </c>
      <c r="AV182" s="12" t="s">
        <v>24</v>
      </c>
      <c r="AW182" s="12" t="s">
        <v>41</v>
      </c>
      <c r="AX182" s="12" t="s">
        <v>77</v>
      </c>
      <c r="AY182" s="196" t="s">
        <v>264</v>
      </c>
    </row>
    <row r="183" spans="2:65" s="13" customFormat="1">
      <c r="B183" s="202"/>
      <c r="D183" s="195" t="s">
        <v>272</v>
      </c>
      <c r="E183" s="203" t="s">
        <v>5</v>
      </c>
      <c r="F183" s="204" t="s">
        <v>3174</v>
      </c>
      <c r="H183" s="205">
        <v>41.948</v>
      </c>
      <c r="I183" s="206"/>
      <c r="L183" s="202"/>
      <c r="M183" s="207"/>
      <c r="N183" s="208"/>
      <c r="O183" s="208"/>
      <c r="P183" s="208"/>
      <c r="Q183" s="208"/>
      <c r="R183" s="208"/>
      <c r="S183" s="208"/>
      <c r="T183" s="209"/>
      <c r="AT183" s="203" t="s">
        <v>272</v>
      </c>
      <c r="AU183" s="203" t="s">
        <v>85</v>
      </c>
      <c r="AV183" s="13" t="s">
        <v>85</v>
      </c>
      <c r="AW183" s="13" t="s">
        <v>41</v>
      </c>
      <c r="AX183" s="13" t="s">
        <v>77</v>
      </c>
      <c r="AY183" s="203" t="s">
        <v>264</v>
      </c>
    </row>
    <row r="184" spans="2:65" s="12" customFormat="1">
      <c r="B184" s="194"/>
      <c r="D184" s="195" t="s">
        <v>272</v>
      </c>
      <c r="E184" s="196" t="s">
        <v>5</v>
      </c>
      <c r="F184" s="197" t="s">
        <v>2736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3" customFormat="1">
      <c r="B185" s="202"/>
      <c r="D185" s="195" t="s">
        <v>272</v>
      </c>
      <c r="E185" s="203" t="s">
        <v>5</v>
      </c>
      <c r="F185" s="204" t="s">
        <v>3174</v>
      </c>
      <c r="H185" s="205">
        <v>41.948</v>
      </c>
      <c r="I185" s="206"/>
      <c r="L185" s="202"/>
      <c r="M185" s="207"/>
      <c r="N185" s="208"/>
      <c r="O185" s="208"/>
      <c r="P185" s="208"/>
      <c r="Q185" s="208"/>
      <c r="R185" s="208"/>
      <c r="S185" s="208"/>
      <c r="T185" s="209"/>
      <c r="AT185" s="203" t="s">
        <v>272</v>
      </c>
      <c r="AU185" s="203" t="s">
        <v>85</v>
      </c>
      <c r="AV185" s="13" t="s">
        <v>85</v>
      </c>
      <c r="AW185" s="13" t="s">
        <v>41</v>
      </c>
      <c r="AX185" s="13" t="s">
        <v>77</v>
      </c>
      <c r="AY185" s="203" t="s">
        <v>264</v>
      </c>
    </row>
    <row r="186" spans="2:65" s="14" customFormat="1">
      <c r="B186" s="210"/>
      <c r="D186" s="195" t="s">
        <v>272</v>
      </c>
      <c r="E186" s="211" t="s">
        <v>5</v>
      </c>
      <c r="F186" s="212" t="s">
        <v>290</v>
      </c>
      <c r="H186" s="213">
        <v>83.896000000000001</v>
      </c>
      <c r="I186" s="214"/>
      <c r="L186" s="210"/>
      <c r="M186" s="215"/>
      <c r="N186" s="216"/>
      <c r="O186" s="216"/>
      <c r="P186" s="216"/>
      <c r="Q186" s="216"/>
      <c r="R186" s="216"/>
      <c r="S186" s="216"/>
      <c r="T186" s="217"/>
      <c r="AT186" s="211" t="s">
        <v>272</v>
      </c>
      <c r="AU186" s="211" t="s">
        <v>85</v>
      </c>
      <c r="AV186" s="14" t="s">
        <v>270</v>
      </c>
      <c r="AW186" s="14" t="s">
        <v>41</v>
      </c>
      <c r="AX186" s="14" t="s">
        <v>24</v>
      </c>
      <c r="AY186" s="211" t="s">
        <v>264</v>
      </c>
    </row>
    <row r="187" spans="2:65" s="1" customFormat="1" ht="38.25" customHeight="1">
      <c r="B187" s="181"/>
      <c r="C187" s="182" t="s">
        <v>379</v>
      </c>
      <c r="D187" s="182" t="s">
        <v>266</v>
      </c>
      <c r="E187" s="183" t="s">
        <v>1697</v>
      </c>
      <c r="F187" s="184" t="s">
        <v>1698</v>
      </c>
      <c r="G187" s="185" t="s">
        <v>269</v>
      </c>
      <c r="H187" s="186">
        <v>716.24800000000005</v>
      </c>
      <c r="I187" s="187"/>
      <c r="J187" s="188">
        <f>ROUND(I187*H187,2)</f>
        <v>0</v>
      </c>
      <c r="K187" s="184" t="s">
        <v>278</v>
      </c>
      <c r="L187" s="42"/>
      <c r="M187" s="189" t="s">
        <v>5</v>
      </c>
      <c r="N187" s="190" t="s">
        <v>48</v>
      </c>
      <c r="O187" s="43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AR187" s="25" t="s">
        <v>270</v>
      </c>
      <c r="AT187" s="25" t="s">
        <v>266</v>
      </c>
      <c r="AU187" s="25" t="s">
        <v>85</v>
      </c>
      <c r="AY187" s="25" t="s">
        <v>264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5" t="s">
        <v>24</v>
      </c>
      <c r="BK187" s="193">
        <f>ROUND(I187*H187,2)</f>
        <v>0</v>
      </c>
      <c r="BL187" s="25" t="s">
        <v>270</v>
      </c>
      <c r="BM187" s="25" t="s">
        <v>2737</v>
      </c>
    </row>
    <row r="188" spans="2:65" s="12" customFormat="1">
      <c r="B188" s="194"/>
      <c r="D188" s="195" t="s">
        <v>272</v>
      </c>
      <c r="E188" s="196" t="s">
        <v>5</v>
      </c>
      <c r="F188" s="197" t="s">
        <v>2118</v>
      </c>
      <c r="H188" s="196" t="s">
        <v>5</v>
      </c>
      <c r="I188" s="198"/>
      <c r="L188" s="194"/>
      <c r="M188" s="199"/>
      <c r="N188" s="200"/>
      <c r="O188" s="200"/>
      <c r="P188" s="200"/>
      <c r="Q188" s="200"/>
      <c r="R188" s="200"/>
      <c r="S188" s="200"/>
      <c r="T188" s="201"/>
      <c r="AT188" s="196" t="s">
        <v>272</v>
      </c>
      <c r="AU188" s="196" t="s">
        <v>85</v>
      </c>
      <c r="AV188" s="12" t="s">
        <v>24</v>
      </c>
      <c r="AW188" s="12" t="s">
        <v>41</v>
      </c>
      <c r="AX188" s="12" t="s">
        <v>77</v>
      </c>
      <c r="AY188" s="196" t="s">
        <v>264</v>
      </c>
    </row>
    <row r="189" spans="2:65" s="12" customFormat="1">
      <c r="B189" s="194"/>
      <c r="D189" s="195" t="s">
        <v>272</v>
      </c>
      <c r="E189" s="196" t="s">
        <v>5</v>
      </c>
      <c r="F189" s="197" t="s">
        <v>3159</v>
      </c>
      <c r="H189" s="196" t="s">
        <v>5</v>
      </c>
      <c r="I189" s="198"/>
      <c r="L189" s="194"/>
      <c r="M189" s="199"/>
      <c r="N189" s="200"/>
      <c r="O189" s="200"/>
      <c r="P189" s="200"/>
      <c r="Q189" s="200"/>
      <c r="R189" s="200"/>
      <c r="S189" s="200"/>
      <c r="T189" s="201"/>
      <c r="AT189" s="196" t="s">
        <v>272</v>
      </c>
      <c r="AU189" s="196" t="s">
        <v>85</v>
      </c>
      <c r="AV189" s="12" t="s">
        <v>24</v>
      </c>
      <c r="AW189" s="12" t="s">
        <v>41</v>
      </c>
      <c r="AX189" s="12" t="s">
        <v>77</v>
      </c>
      <c r="AY189" s="196" t="s">
        <v>264</v>
      </c>
    </row>
    <row r="190" spans="2:65" s="13" customFormat="1">
      <c r="B190" s="202"/>
      <c r="D190" s="195" t="s">
        <v>272</v>
      </c>
      <c r="E190" s="203" t="s">
        <v>5</v>
      </c>
      <c r="F190" s="204" t="s">
        <v>3175</v>
      </c>
      <c r="H190" s="205">
        <v>321.44499999999999</v>
      </c>
      <c r="I190" s="206"/>
      <c r="L190" s="202"/>
      <c r="M190" s="207"/>
      <c r="N190" s="208"/>
      <c r="O190" s="208"/>
      <c r="P190" s="208"/>
      <c r="Q190" s="208"/>
      <c r="R190" s="208"/>
      <c r="S190" s="208"/>
      <c r="T190" s="209"/>
      <c r="AT190" s="203" t="s">
        <v>272</v>
      </c>
      <c r="AU190" s="203" t="s">
        <v>85</v>
      </c>
      <c r="AV190" s="13" t="s">
        <v>85</v>
      </c>
      <c r="AW190" s="13" t="s">
        <v>41</v>
      </c>
      <c r="AX190" s="13" t="s">
        <v>77</v>
      </c>
      <c r="AY190" s="203" t="s">
        <v>264</v>
      </c>
    </row>
    <row r="191" spans="2:65" s="12" customFormat="1">
      <c r="B191" s="194"/>
      <c r="D191" s="195" t="s">
        <v>272</v>
      </c>
      <c r="E191" s="196" t="s">
        <v>5</v>
      </c>
      <c r="F191" s="197" t="s">
        <v>3169</v>
      </c>
      <c r="H191" s="196" t="s">
        <v>5</v>
      </c>
      <c r="I191" s="198"/>
      <c r="L191" s="194"/>
      <c r="M191" s="199"/>
      <c r="N191" s="200"/>
      <c r="O191" s="200"/>
      <c r="P191" s="200"/>
      <c r="Q191" s="200"/>
      <c r="R191" s="200"/>
      <c r="S191" s="200"/>
      <c r="T191" s="201"/>
      <c r="AT191" s="196" t="s">
        <v>272</v>
      </c>
      <c r="AU191" s="196" t="s">
        <v>85</v>
      </c>
      <c r="AV191" s="12" t="s">
        <v>24</v>
      </c>
      <c r="AW191" s="12" t="s">
        <v>41</v>
      </c>
      <c r="AX191" s="12" t="s">
        <v>77</v>
      </c>
      <c r="AY191" s="196" t="s">
        <v>264</v>
      </c>
    </row>
    <row r="192" spans="2:65" s="13" customFormat="1">
      <c r="B192" s="202"/>
      <c r="D192" s="195" t="s">
        <v>272</v>
      </c>
      <c r="E192" s="203" t="s">
        <v>5</v>
      </c>
      <c r="F192" s="204" t="s">
        <v>3176</v>
      </c>
      <c r="H192" s="205">
        <v>36.679000000000002</v>
      </c>
      <c r="I192" s="206"/>
      <c r="L192" s="202"/>
      <c r="M192" s="207"/>
      <c r="N192" s="208"/>
      <c r="O192" s="208"/>
      <c r="P192" s="208"/>
      <c r="Q192" s="208"/>
      <c r="R192" s="208"/>
      <c r="S192" s="208"/>
      <c r="T192" s="209"/>
      <c r="AT192" s="203" t="s">
        <v>272</v>
      </c>
      <c r="AU192" s="203" t="s">
        <v>85</v>
      </c>
      <c r="AV192" s="13" t="s">
        <v>85</v>
      </c>
      <c r="AW192" s="13" t="s">
        <v>41</v>
      </c>
      <c r="AX192" s="13" t="s">
        <v>77</v>
      </c>
      <c r="AY192" s="203" t="s">
        <v>264</v>
      </c>
    </row>
    <row r="193" spans="2:65" s="15" customFormat="1">
      <c r="B193" s="236"/>
      <c r="D193" s="195" t="s">
        <v>272</v>
      </c>
      <c r="E193" s="237" t="s">
        <v>5</v>
      </c>
      <c r="F193" s="238" t="s">
        <v>423</v>
      </c>
      <c r="H193" s="239">
        <v>358.12400000000002</v>
      </c>
      <c r="I193" s="240"/>
      <c r="L193" s="236"/>
      <c r="M193" s="241"/>
      <c r="N193" s="242"/>
      <c r="O193" s="242"/>
      <c r="P193" s="242"/>
      <c r="Q193" s="242"/>
      <c r="R193" s="242"/>
      <c r="S193" s="242"/>
      <c r="T193" s="243"/>
      <c r="AT193" s="237" t="s">
        <v>272</v>
      </c>
      <c r="AU193" s="237" t="s">
        <v>85</v>
      </c>
      <c r="AV193" s="15" t="s">
        <v>93</v>
      </c>
      <c r="AW193" s="15" t="s">
        <v>41</v>
      </c>
      <c r="AX193" s="15" t="s">
        <v>77</v>
      </c>
      <c r="AY193" s="237" t="s">
        <v>264</v>
      </c>
    </row>
    <row r="194" spans="2:65" s="12" customFormat="1">
      <c r="B194" s="194"/>
      <c r="D194" s="195" t="s">
        <v>272</v>
      </c>
      <c r="E194" s="196" t="s">
        <v>5</v>
      </c>
      <c r="F194" s="197" t="s">
        <v>2120</v>
      </c>
      <c r="H194" s="196" t="s">
        <v>5</v>
      </c>
      <c r="I194" s="198"/>
      <c r="L194" s="194"/>
      <c r="M194" s="199"/>
      <c r="N194" s="200"/>
      <c r="O194" s="200"/>
      <c r="P194" s="200"/>
      <c r="Q194" s="200"/>
      <c r="R194" s="200"/>
      <c r="S194" s="200"/>
      <c r="T194" s="201"/>
      <c r="AT194" s="196" t="s">
        <v>272</v>
      </c>
      <c r="AU194" s="196" t="s">
        <v>85</v>
      </c>
      <c r="AV194" s="12" t="s">
        <v>24</v>
      </c>
      <c r="AW194" s="12" t="s">
        <v>41</v>
      </c>
      <c r="AX194" s="12" t="s">
        <v>77</v>
      </c>
      <c r="AY194" s="196" t="s">
        <v>264</v>
      </c>
    </row>
    <row r="195" spans="2:65" s="13" customFormat="1">
      <c r="B195" s="202"/>
      <c r="D195" s="195" t="s">
        <v>272</v>
      </c>
      <c r="E195" s="203" t="s">
        <v>5</v>
      </c>
      <c r="F195" s="204" t="s">
        <v>3177</v>
      </c>
      <c r="H195" s="205">
        <v>358.12400000000002</v>
      </c>
      <c r="I195" s="206"/>
      <c r="L195" s="202"/>
      <c r="M195" s="207"/>
      <c r="N195" s="208"/>
      <c r="O195" s="208"/>
      <c r="P195" s="208"/>
      <c r="Q195" s="208"/>
      <c r="R195" s="208"/>
      <c r="S195" s="208"/>
      <c r="T195" s="209"/>
      <c r="AT195" s="203" t="s">
        <v>272</v>
      </c>
      <c r="AU195" s="203" t="s">
        <v>85</v>
      </c>
      <c r="AV195" s="13" t="s">
        <v>85</v>
      </c>
      <c r="AW195" s="13" t="s">
        <v>41</v>
      </c>
      <c r="AX195" s="13" t="s">
        <v>77</v>
      </c>
      <c r="AY195" s="203" t="s">
        <v>264</v>
      </c>
    </row>
    <row r="196" spans="2:65" s="14" customFormat="1">
      <c r="B196" s="210"/>
      <c r="D196" s="195" t="s">
        <v>272</v>
      </c>
      <c r="E196" s="211" t="s">
        <v>5</v>
      </c>
      <c r="F196" s="212" t="s">
        <v>290</v>
      </c>
      <c r="H196" s="213">
        <v>716.24800000000005</v>
      </c>
      <c r="I196" s="214"/>
      <c r="L196" s="210"/>
      <c r="M196" s="215"/>
      <c r="N196" s="216"/>
      <c r="O196" s="216"/>
      <c r="P196" s="216"/>
      <c r="Q196" s="216"/>
      <c r="R196" s="216"/>
      <c r="S196" s="216"/>
      <c r="T196" s="217"/>
      <c r="AT196" s="211" t="s">
        <v>272</v>
      </c>
      <c r="AU196" s="211" t="s">
        <v>85</v>
      </c>
      <c r="AV196" s="14" t="s">
        <v>270</v>
      </c>
      <c r="AW196" s="14" t="s">
        <v>41</v>
      </c>
      <c r="AX196" s="14" t="s">
        <v>24</v>
      </c>
      <c r="AY196" s="211" t="s">
        <v>264</v>
      </c>
    </row>
    <row r="197" spans="2:65" s="1" customFormat="1" ht="38.25" customHeight="1">
      <c r="B197" s="181"/>
      <c r="C197" s="182" t="s">
        <v>387</v>
      </c>
      <c r="D197" s="182" t="s">
        <v>266</v>
      </c>
      <c r="E197" s="183" t="s">
        <v>1705</v>
      </c>
      <c r="F197" s="184" t="s">
        <v>1706</v>
      </c>
      <c r="G197" s="185" t="s">
        <v>269</v>
      </c>
      <c r="H197" s="186">
        <v>211.58699999999999</v>
      </c>
      <c r="I197" s="187"/>
      <c r="J197" s="188">
        <f>ROUND(I197*H197,2)</f>
        <v>0</v>
      </c>
      <c r="K197" s="184" t="s">
        <v>278</v>
      </c>
      <c r="L197" s="42"/>
      <c r="M197" s="189" t="s">
        <v>5</v>
      </c>
      <c r="N197" s="190" t="s">
        <v>48</v>
      </c>
      <c r="O197" s="43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AR197" s="25" t="s">
        <v>270</v>
      </c>
      <c r="AT197" s="25" t="s">
        <v>266</v>
      </c>
      <c r="AU197" s="25" t="s">
        <v>85</v>
      </c>
      <c r="AY197" s="25" t="s">
        <v>264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5" t="s">
        <v>24</v>
      </c>
      <c r="BK197" s="193">
        <f>ROUND(I197*H197,2)</f>
        <v>0</v>
      </c>
      <c r="BL197" s="25" t="s">
        <v>270</v>
      </c>
      <c r="BM197" s="25" t="s">
        <v>2741</v>
      </c>
    </row>
    <row r="198" spans="2:65" s="12" customFormat="1">
      <c r="B198" s="194"/>
      <c r="D198" s="195" t="s">
        <v>272</v>
      </c>
      <c r="E198" s="196" t="s">
        <v>5</v>
      </c>
      <c r="F198" s="197" t="s">
        <v>2123</v>
      </c>
      <c r="H198" s="196" t="s">
        <v>5</v>
      </c>
      <c r="I198" s="198"/>
      <c r="L198" s="194"/>
      <c r="M198" s="199"/>
      <c r="N198" s="200"/>
      <c r="O198" s="200"/>
      <c r="P198" s="200"/>
      <c r="Q198" s="200"/>
      <c r="R198" s="200"/>
      <c r="S198" s="200"/>
      <c r="T198" s="201"/>
      <c r="AT198" s="196" t="s">
        <v>272</v>
      </c>
      <c r="AU198" s="196" t="s">
        <v>85</v>
      </c>
      <c r="AV198" s="12" t="s">
        <v>24</v>
      </c>
      <c r="AW198" s="12" t="s">
        <v>41</v>
      </c>
      <c r="AX198" s="12" t="s">
        <v>77</v>
      </c>
      <c r="AY198" s="196" t="s">
        <v>264</v>
      </c>
    </row>
    <row r="199" spans="2:65" s="12" customFormat="1">
      <c r="B199" s="194"/>
      <c r="D199" s="195" t="s">
        <v>272</v>
      </c>
      <c r="E199" s="196" t="s">
        <v>5</v>
      </c>
      <c r="F199" s="197" t="s">
        <v>3159</v>
      </c>
      <c r="H199" s="196" t="s">
        <v>5</v>
      </c>
      <c r="I199" s="198"/>
      <c r="L199" s="194"/>
      <c r="M199" s="199"/>
      <c r="N199" s="200"/>
      <c r="O199" s="200"/>
      <c r="P199" s="200"/>
      <c r="Q199" s="200"/>
      <c r="R199" s="200"/>
      <c r="S199" s="200"/>
      <c r="T199" s="201"/>
      <c r="AT199" s="196" t="s">
        <v>272</v>
      </c>
      <c r="AU199" s="196" t="s">
        <v>85</v>
      </c>
      <c r="AV199" s="12" t="s">
        <v>24</v>
      </c>
      <c r="AW199" s="12" t="s">
        <v>41</v>
      </c>
      <c r="AX199" s="12" t="s">
        <v>77</v>
      </c>
      <c r="AY199" s="196" t="s">
        <v>264</v>
      </c>
    </row>
    <row r="200" spans="2:65" s="13" customFormat="1">
      <c r="B200" s="202"/>
      <c r="D200" s="195" t="s">
        <v>272</v>
      </c>
      <c r="E200" s="203" t="s">
        <v>5</v>
      </c>
      <c r="F200" s="204" t="s">
        <v>3178</v>
      </c>
      <c r="H200" s="205">
        <v>515.65599999999995</v>
      </c>
      <c r="I200" s="206"/>
      <c r="L200" s="202"/>
      <c r="M200" s="207"/>
      <c r="N200" s="208"/>
      <c r="O200" s="208"/>
      <c r="P200" s="208"/>
      <c r="Q200" s="208"/>
      <c r="R200" s="208"/>
      <c r="S200" s="208"/>
      <c r="T200" s="209"/>
      <c r="AT200" s="203" t="s">
        <v>272</v>
      </c>
      <c r="AU200" s="203" t="s">
        <v>85</v>
      </c>
      <c r="AV200" s="13" t="s">
        <v>85</v>
      </c>
      <c r="AW200" s="13" t="s">
        <v>41</v>
      </c>
      <c r="AX200" s="13" t="s">
        <v>77</v>
      </c>
      <c r="AY200" s="203" t="s">
        <v>264</v>
      </c>
    </row>
    <row r="201" spans="2:65" s="13" customFormat="1">
      <c r="B201" s="202"/>
      <c r="D201" s="195" t="s">
        <v>272</v>
      </c>
      <c r="E201" s="203" t="s">
        <v>5</v>
      </c>
      <c r="F201" s="204" t="s">
        <v>3179</v>
      </c>
      <c r="H201" s="205">
        <v>-321.44499999999999</v>
      </c>
      <c r="I201" s="206"/>
      <c r="L201" s="202"/>
      <c r="M201" s="207"/>
      <c r="N201" s="208"/>
      <c r="O201" s="208"/>
      <c r="P201" s="208"/>
      <c r="Q201" s="208"/>
      <c r="R201" s="208"/>
      <c r="S201" s="208"/>
      <c r="T201" s="209"/>
      <c r="AT201" s="203" t="s">
        <v>272</v>
      </c>
      <c r="AU201" s="203" t="s">
        <v>85</v>
      </c>
      <c r="AV201" s="13" t="s">
        <v>85</v>
      </c>
      <c r="AW201" s="13" t="s">
        <v>41</v>
      </c>
      <c r="AX201" s="13" t="s">
        <v>77</v>
      </c>
      <c r="AY201" s="203" t="s">
        <v>264</v>
      </c>
    </row>
    <row r="202" spans="2:65" s="15" customFormat="1">
      <c r="B202" s="236"/>
      <c r="D202" s="195" t="s">
        <v>272</v>
      </c>
      <c r="E202" s="237" t="s">
        <v>5</v>
      </c>
      <c r="F202" s="238" t="s">
        <v>423</v>
      </c>
      <c r="H202" s="239">
        <v>194.21100000000001</v>
      </c>
      <c r="I202" s="240"/>
      <c r="L202" s="236"/>
      <c r="M202" s="241"/>
      <c r="N202" s="242"/>
      <c r="O202" s="242"/>
      <c r="P202" s="242"/>
      <c r="Q202" s="242"/>
      <c r="R202" s="242"/>
      <c r="S202" s="242"/>
      <c r="T202" s="243"/>
      <c r="AT202" s="237" t="s">
        <v>272</v>
      </c>
      <c r="AU202" s="237" t="s">
        <v>85</v>
      </c>
      <c r="AV202" s="15" t="s">
        <v>93</v>
      </c>
      <c r="AW202" s="15" t="s">
        <v>41</v>
      </c>
      <c r="AX202" s="15" t="s">
        <v>77</v>
      </c>
      <c r="AY202" s="237" t="s">
        <v>264</v>
      </c>
    </row>
    <row r="203" spans="2:65" s="12" customFormat="1">
      <c r="B203" s="194"/>
      <c r="D203" s="195" t="s">
        <v>272</v>
      </c>
      <c r="E203" s="196" t="s">
        <v>5</v>
      </c>
      <c r="F203" s="197" t="s">
        <v>3180</v>
      </c>
      <c r="H203" s="196" t="s">
        <v>5</v>
      </c>
      <c r="I203" s="198"/>
      <c r="L203" s="194"/>
      <c r="M203" s="199"/>
      <c r="N203" s="200"/>
      <c r="O203" s="200"/>
      <c r="P203" s="200"/>
      <c r="Q203" s="200"/>
      <c r="R203" s="200"/>
      <c r="S203" s="200"/>
      <c r="T203" s="201"/>
      <c r="AT203" s="196" t="s">
        <v>272</v>
      </c>
      <c r="AU203" s="196" t="s">
        <v>85</v>
      </c>
      <c r="AV203" s="12" t="s">
        <v>24</v>
      </c>
      <c r="AW203" s="12" t="s">
        <v>41</v>
      </c>
      <c r="AX203" s="12" t="s">
        <v>77</v>
      </c>
      <c r="AY203" s="196" t="s">
        <v>264</v>
      </c>
    </row>
    <row r="204" spans="2:65" s="13" customFormat="1">
      <c r="B204" s="202"/>
      <c r="D204" s="195" t="s">
        <v>272</v>
      </c>
      <c r="E204" s="203" t="s">
        <v>5</v>
      </c>
      <c r="F204" s="204" t="s">
        <v>3181</v>
      </c>
      <c r="H204" s="205">
        <v>54.055</v>
      </c>
      <c r="I204" s="206"/>
      <c r="L204" s="202"/>
      <c r="M204" s="207"/>
      <c r="N204" s="208"/>
      <c r="O204" s="208"/>
      <c r="P204" s="208"/>
      <c r="Q204" s="208"/>
      <c r="R204" s="208"/>
      <c r="S204" s="208"/>
      <c r="T204" s="209"/>
      <c r="AT204" s="203" t="s">
        <v>272</v>
      </c>
      <c r="AU204" s="203" t="s">
        <v>85</v>
      </c>
      <c r="AV204" s="13" t="s">
        <v>85</v>
      </c>
      <c r="AW204" s="13" t="s">
        <v>41</v>
      </c>
      <c r="AX204" s="13" t="s">
        <v>77</v>
      </c>
      <c r="AY204" s="203" t="s">
        <v>264</v>
      </c>
    </row>
    <row r="205" spans="2:65" s="13" customFormat="1">
      <c r="B205" s="202"/>
      <c r="D205" s="195" t="s">
        <v>272</v>
      </c>
      <c r="E205" s="203" t="s">
        <v>5</v>
      </c>
      <c r="F205" s="204" t="s">
        <v>3182</v>
      </c>
      <c r="H205" s="205">
        <v>-36.679000000000002</v>
      </c>
      <c r="I205" s="206"/>
      <c r="L205" s="202"/>
      <c r="M205" s="207"/>
      <c r="N205" s="208"/>
      <c r="O205" s="208"/>
      <c r="P205" s="208"/>
      <c r="Q205" s="208"/>
      <c r="R205" s="208"/>
      <c r="S205" s="208"/>
      <c r="T205" s="209"/>
      <c r="AT205" s="203" t="s">
        <v>272</v>
      </c>
      <c r="AU205" s="203" t="s">
        <v>85</v>
      </c>
      <c r="AV205" s="13" t="s">
        <v>85</v>
      </c>
      <c r="AW205" s="13" t="s">
        <v>41</v>
      </c>
      <c r="AX205" s="13" t="s">
        <v>77</v>
      </c>
      <c r="AY205" s="203" t="s">
        <v>264</v>
      </c>
    </row>
    <row r="206" spans="2:65" s="15" customFormat="1">
      <c r="B206" s="236"/>
      <c r="D206" s="195" t="s">
        <v>272</v>
      </c>
      <c r="E206" s="237" t="s">
        <v>5</v>
      </c>
      <c r="F206" s="238" t="s">
        <v>423</v>
      </c>
      <c r="H206" s="239">
        <v>17.376000000000001</v>
      </c>
      <c r="I206" s="240"/>
      <c r="L206" s="236"/>
      <c r="M206" s="241"/>
      <c r="N206" s="242"/>
      <c r="O206" s="242"/>
      <c r="P206" s="242"/>
      <c r="Q206" s="242"/>
      <c r="R206" s="242"/>
      <c r="S206" s="242"/>
      <c r="T206" s="243"/>
      <c r="AT206" s="237" t="s">
        <v>272</v>
      </c>
      <c r="AU206" s="237" t="s">
        <v>85</v>
      </c>
      <c r="AV206" s="15" t="s">
        <v>93</v>
      </c>
      <c r="AW206" s="15" t="s">
        <v>41</v>
      </c>
      <c r="AX206" s="15" t="s">
        <v>77</v>
      </c>
      <c r="AY206" s="237" t="s">
        <v>264</v>
      </c>
    </row>
    <row r="207" spans="2:65" s="14" customFormat="1">
      <c r="B207" s="210"/>
      <c r="D207" s="195" t="s">
        <v>272</v>
      </c>
      <c r="E207" s="211" t="s">
        <v>5</v>
      </c>
      <c r="F207" s="212" t="s">
        <v>290</v>
      </c>
      <c r="H207" s="213">
        <v>211.58699999999999</v>
      </c>
      <c r="I207" s="214"/>
      <c r="L207" s="210"/>
      <c r="M207" s="215"/>
      <c r="N207" s="216"/>
      <c r="O207" s="216"/>
      <c r="P207" s="216"/>
      <c r="Q207" s="216"/>
      <c r="R207" s="216"/>
      <c r="S207" s="216"/>
      <c r="T207" s="217"/>
      <c r="AT207" s="211" t="s">
        <v>272</v>
      </c>
      <c r="AU207" s="211" t="s">
        <v>85</v>
      </c>
      <c r="AV207" s="14" t="s">
        <v>270</v>
      </c>
      <c r="AW207" s="14" t="s">
        <v>41</v>
      </c>
      <c r="AX207" s="14" t="s">
        <v>24</v>
      </c>
      <c r="AY207" s="211" t="s">
        <v>264</v>
      </c>
    </row>
    <row r="208" spans="2:65" s="1" customFormat="1" ht="25.5" customHeight="1">
      <c r="B208" s="181"/>
      <c r="C208" s="182" t="s">
        <v>393</v>
      </c>
      <c r="D208" s="182" t="s">
        <v>266</v>
      </c>
      <c r="E208" s="183" t="s">
        <v>1940</v>
      </c>
      <c r="F208" s="184" t="s">
        <v>1941</v>
      </c>
      <c r="G208" s="185" t="s">
        <v>269</v>
      </c>
      <c r="H208" s="186">
        <v>83.896000000000001</v>
      </c>
      <c r="I208" s="187"/>
      <c r="J208" s="188">
        <f>ROUND(I208*H208,2)</f>
        <v>0</v>
      </c>
      <c r="K208" s="184" t="s">
        <v>278</v>
      </c>
      <c r="L208" s="42"/>
      <c r="M208" s="189" t="s">
        <v>5</v>
      </c>
      <c r="N208" s="190" t="s">
        <v>48</v>
      </c>
      <c r="O208" s="43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AR208" s="25" t="s">
        <v>270</v>
      </c>
      <c r="AT208" s="25" t="s">
        <v>266</v>
      </c>
      <c r="AU208" s="25" t="s">
        <v>85</v>
      </c>
      <c r="AY208" s="25" t="s">
        <v>264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5" t="s">
        <v>24</v>
      </c>
      <c r="BK208" s="193">
        <f>ROUND(I208*H208,2)</f>
        <v>0</v>
      </c>
      <c r="BL208" s="25" t="s">
        <v>270</v>
      </c>
      <c r="BM208" s="25" t="s">
        <v>3081</v>
      </c>
    </row>
    <row r="209" spans="2:65" s="12" customFormat="1">
      <c r="B209" s="194"/>
      <c r="D209" s="195" t="s">
        <v>272</v>
      </c>
      <c r="E209" s="196" t="s">
        <v>5</v>
      </c>
      <c r="F209" s="197" t="s">
        <v>2747</v>
      </c>
      <c r="H209" s="196" t="s">
        <v>5</v>
      </c>
      <c r="I209" s="198"/>
      <c r="L209" s="194"/>
      <c r="M209" s="199"/>
      <c r="N209" s="200"/>
      <c r="O209" s="200"/>
      <c r="P209" s="200"/>
      <c r="Q209" s="200"/>
      <c r="R209" s="200"/>
      <c r="S209" s="200"/>
      <c r="T209" s="201"/>
      <c r="AT209" s="196" t="s">
        <v>272</v>
      </c>
      <c r="AU209" s="196" t="s">
        <v>85</v>
      </c>
      <c r="AV209" s="12" t="s">
        <v>24</v>
      </c>
      <c r="AW209" s="12" t="s">
        <v>41</v>
      </c>
      <c r="AX209" s="12" t="s">
        <v>77</v>
      </c>
      <c r="AY209" s="196" t="s">
        <v>264</v>
      </c>
    </row>
    <row r="210" spans="2:65" s="13" customFormat="1">
      <c r="B210" s="202"/>
      <c r="D210" s="195" t="s">
        <v>272</v>
      </c>
      <c r="E210" s="203" t="s">
        <v>5</v>
      </c>
      <c r="F210" s="204" t="s">
        <v>3174</v>
      </c>
      <c r="H210" s="205">
        <v>41.948</v>
      </c>
      <c r="I210" s="206"/>
      <c r="L210" s="202"/>
      <c r="M210" s="207"/>
      <c r="N210" s="208"/>
      <c r="O210" s="208"/>
      <c r="P210" s="208"/>
      <c r="Q210" s="208"/>
      <c r="R210" s="208"/>
      <c r="S210" s="208"/>
      <c r="T210" s="209"/>
      <c r="AT210" s="203" t="s">
        <v>272</v>
      </c>
      <c r="AU210" s="203" t="s">
        <v>85</v>
      </c>
      <c r="AV210" s="13" t="s">
        <v>85</v>
      </c>
      <c r="AW210" s="13" t="s">
        <v>41</v>
      </c>
      <c r="AX210" s="13" t="s">
        <v>77</v>
      </c>
      <c r="AY210" s="203" t="s">
        <v>264</v>
      </c>
    </row>
    <row r="211" spans="2:65" s="12" customFormat="1">
      <c r="B211" s="194"/>
      <c r="D211" s="195" t="s">
        <v>272</v>
      </c>
      <c r="E211" s="196" t="s">
        <v>5</v>
      </c>
      <c r="F211" s="197" t="s">
        <v>2748</v>
      </c>
      <c r="H211" s="196" t="s">
        <v>5</v>
      </c>
      <c r="I211" s="198"/>
      <c r="L211" s="194"/>
      <c r="M211" s="199"/>
      <c r="N211" s="200"/>
      <c r="O211" s="200"/>
      <c r="P211" s="200"/>
      <c r="Q211" s="200"/>
      <c r="R211" s="200"/>
      <c r="S211" s="200"/>
      <c r="T211" s="201"/>
      <c r="AT211" s="196" t="s">
        <v>272</v>
      </c>
      <c r="AU211" s="196" t="s">
        <v>85</v>
      </c>
      <c r="AV211" s="12" t="s">
        <v>24</v>
      </c>
      <c r="AW211" s="12" t="s">
        <v>41</v>
      </c>
      <c r="AX211" s="12" t="s">
        <v>77</v>
      </c>
      <c r="AY211" s="196" t="s">
        <v>264</v>
      </c>
    </row>
    <row r="212" spans="2:65" s="13" customFormat="1">
      <c r="B212" s="202"/>
      <c r="D212" s="195" t="s">
        <v>272</v>
      </c>
      <c r="E212" s="203" t="s">
        <v>5</v>
      </c>
      <c r="F212" s="204" t="s">
        <v>3174</v>
      </c>
      <c r="H212" s="205">
        <v>41.948</v>
      </c>
      <c r="I212" s="206"/>
      <c r="L212" s="202"/>
      <c r="M212" s="207"/>
      <c r="N212" s="208"/>
      <c r="O212" s="208"/>
      <c r="P212" s="208"/>
      <c r="Q212" s="208"/>
      <c r="R212" s="208"/>
      <c r="S212" s="208"/>
      <c r="T212" s="209"/>
      <c r="AT212" s="203" t="s">
        <v>272</v>
      </c>
      <c r="AU212" s="203" t="s">
        <v>85</v>
      </c>
      <c r="AV212" s="13" t="s">
        <v>85</v>
      </c>
      <c r="AW212" s="13" t="s">
        <v>41</v>
      </c>
      <c r="AX212" s="13" t="s">
        <v>77</v>
      </c>
      <c r="AY212" s="203" t="s">
        <v>264</v>
      </c>
    </row>
    <row r="213" spans="2:65" s="14" customFormat="1">
      <c r="B213" s="210"/>
      <c r="D213" s="195" t="s">
        <v>272</v>
      </c>
      <c r="E213" s="211" t="s">
        <v>5</v>
      </c>
      <c r="F213" s="212" t="s">
        <v>290</v>
      </c>
      <c r="H213" s="213">
        <v>83.896000000000001</v>
      </c>
      <c r="I213" s="214"/>
      <c r="L213" s="210"/>
      <c r="M213" s="215"/>
      <c r="N213" s="216"/>
      <c r="O213" s="216"/>
      <c r="P213" s="216"/>
      <c r="Q213" s="216"/>
      <c r="R213" s="216"/>
      <c r="S213" s="216"/>
      <c r="T213" s="217"/>
      <c r="AT213" s="211" t="s">
        <v>272</v>
      </c>
      <c r="AU213" s="211" t="s">
        <v>85</v>
      </c>
      <c r="AV213" s="14" t="s">
        <v>270</v>
      </c>
      <c r="AW213" s="14" t="s">
        <v>41</v>
      </c>
      <c r="AX213" s="14" t="s">
        <v>24</v>
      </c>
      <c r="AY213" s="211" t="s">
        <v>264</v>
      </c>
    </row>
    <row r="214" spans="2:65" s="1" customFormat="1" ht="25.5" customHeight="1">
      <c r="B214" s="181"/>
      <c r="C214" s="182" t="s">
        <v>400</v>
      </c>
      <c r="D214" s="182" t="s">
        <v>266</v>
      </c>
      <c r="E214" s="183" t="s">
        <v>1710</v>
      </c>
      <c r="F214" s="184" t="s">
        <v>1711</v>
      </c>
      <c r="G214" s="185" t="s">
        <v>269</v>
      </c>
      <c r="H214" s="186">
        <v>358.12400000000002</v>
      </c>
      <c r="I214" s="187"/>
      <c r="J214" s="188">
        <f>ROUND(I214*H214,2)</f>
        <v>0</v>
      </c>
      <c r="K214" s="184" t="s">
        <v>278</v>
      </c>
      <c r="L214" s="42"/>
      <c r="M214" s="189" t="s">
        <v>5</v>
      </c>
      <c r="N214" s="190" t="s">
        <v>48</v>
      </c>
      <c r="O214" s="43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AR214" s="25" t="s">
        <v>270</v>
      </c>
      <c r="AT214" s="25" t="s">
        <v>266</v>
      </c>
      <c r="AU214" s="25" t="s">
        <v>85</v>
      </c>
      <c r="AY214" s="25" t="s">
        <v>264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5" t="s">
        <v>24</v>
      </c>
      <c r="BK214" s="193">
        <f>ROUND(I214*H214,2)</f>
        <v>0</v>
      </c>
      <c r="BL214" s="25" t="s">
        <v>270</v>
      </c>
      <c r="BM214" s="25" t="s">
        <v>2749</v>
      </c>
    </row>
    <row r="215" spans="2:65" s="12" customFormat="1">
      <c r="B215" s="194"/>
      <c r="D215" s="195" t="s">
        <v>272</v>
      </c>
      <c r="E215" s="196" t="s">
        <v>5</v>
      </c>
      <c r="F215" s="197" t="s">
        <v>2130</v>
      </c>
      <c r="H215" s="196" t="s">
        <v>5</v>
      </c>
      <c r="I215" s="198"/>
      <c r="L215" s="194"/>
      <c r="M215" s="199"/>
      <c r="N215" s="200"/>
      <c r="O215" s="200"/>
      <c r="P215" s="200"/>
      <c r="Q215" s="200"/>
      <c r="R215" s="200"/>
      <c r="S215" s="200"/>
      <c r="T215" s="201"/>
      <c r="AT215" s="196" t="s">
        <v>272</v>
      </c>
      <c r="AU215" s="196" t="s">
        <v>85</v>
      </c>
      <c r="AV215" s="12" t="s">
        <v>24</v>
      </c>
      <c r="AW215" s="12" t="s">
        <v>41</v>
      </c>
      <c r="AX215" s="12" t="s">
        <v>77</v>
      </c>
      <c r="AY215" s="196" t="s">
        <v>264</v>
      </c>
    </row>
    <row r="216" spans="2:65" s="12" customFormat="1">
      <c r="B216" s="194"/>
      <c r="D216" s="195" t="s">
        <v>272</v>
      </c>
      <c r="E216" s="196" t="s">
        <v>5</v>
      </c>
      <c r="F216" s="197" t="s">
        <v>3159</v>
      </c>
      <c r="H216" s="196" t="s">
        <v>5</v>
      </c>
      <c r="I216" s="198"/>
      <c r="L216" s="194"/>
      <c r="M216" s="199"/>
      <c r="N216" s="200"/>
      <c r="O216" s="200"/>
      <c r="P216" s="200"/>
      <c r="Q216" s="200"/>
      <c r="R216" s="200"/>
      <c r="S216" s="200"/>
      <c r="T216" s="201"/>
      <c r="AT216" s="196" t="s">
        <v>272</v>
      </c>
      <c r="AU216" s="196" t="s">
        <v>85</v>
      </c>
      <c r="AV216" s="12" t="s">
        <v>24</v>
      </c>
      <c r="AW216" s="12" t="s">
        <v>41</v>
      </c>
      <c r="AX216" s="12" t="s">
        <v>77</v>
      </c>
      <c r="AY216" s="196" t="s">
        <v>264</v>
      </c>
    </row>
    <row r="217" spans="2:65" s="13" customFormat="1">
      <c r="B217" s="202"/>
      <c r="D217" s="195" t="s">
        <v>272</v>
      </c>
      <c r="E217" s="203" t="s">
        <v>5</v>
      </c>
      <c r="F217" s="204" t="s">
        <v>3175</v>
      </c>
      <c r="H217" s="205">
        <v>321.44499999999999</v>
      </c>
      <c r="I217" s="206"/>
      <c r="L217" s="202"/>
      <c r="M217" s="207"/>
      <c r="N217" s="208"/>
      <c r="O217" s="208"/>
      <c r="P217" s="208"/>
      <c r="Q217" s="208"/>
      <c r="R217" s="208"/>
      <c r="S217" s="208"/>
      <c r="T217" s="209"/>
      <c r="AT217" s="203" t="s">
        <v>272</v>
      </c>
      <c r="AU217" s="203" t="s">
        <v>85</v>
      </c>
      <c r="AV217" s="13" t="s">
        <v>85</v>
      </c>
      <c r="AW217" s="13" t="s">
        <v>41</v>
      </c>
      <c r="AX217" s="13" t="s">
        <v>77</v>
      </c>
      <c r="AY217" s="203" t="s">
        <v>264</v>
      </c>
    </row>
    <row r="218" spans="2:65" s="12" customFormat="1">
      <c r="B218" s="194"/>
      <c r="D218" s="195" t="s">
        <v>272</v>
      </c>
      <c r="E218" s="196" t="s">
        <v>5</v>
      </c>
      <c r="F218" s="197" t="s">
        <v>3180</v>
      </c>
      <c r="H218" s="196" t="s">
        <v>5</v>
      </c>
      <c r="I218" s="198"/>
      <c r="L218" s="194"/>
      <c r="M218" s="199"/>
      <c r="N218" s="200"/>
      <c r="O218" s="200"/>
      <c r="P218" s="200"/>
      <c r="Q218" s="200"/>
      <c r="R218" s="200"/>
      <c r="S218" s="200"/>
      <c r="T218" s="201"/>
      <c r="AT218" s="196" t="s">
        <v>272</v>
      </c>
      <c r="AU218" s="196" t="s">
        <v>85</v>
      </c>
      <c r="AV218" s="12" t="s">
        <v>24</v>
      </c>
      <c r="AW218" s="12" t="s">
        <v>41</v>
      </c>
      <c r="AX218" s="12" t="s">
        <v>77</v>
      </c>
      <c r="AY218" s="196" t="s">
        <v>264</v>
      </c>
    </row>
    <row r="219" spans="2:65" s="13" customFormat="1">
      <c r="B219" s="202"/>
      <c r="D219" s="195" t="s">
        <v>272</v>
      </c>
      <c r="E219" s="203" t="s">
        <v>5</v>
      </c>
      <c r="F219" s="204" t="s">
        <v>3176</v>
      </c>
      <c r="H219" s="205">
        <v>36.679000000000002</v>
      </c>
      <c r="I219" s="206"/>
      <c r="L219" s="202"/>
      <c r="M219" s="207"/>
      <c r="N219" s="208"/>
      <c r="O219" s="208"/>
      <c r="P219" s="208"/>
      <c r="Q219" s="208"/>
      <c r="R219" s="208"/>
      <c r="S219" s="208"/>
      <c r="T219" s="209"/>
      <c r="AT219" s="203" t="s">
        <v>272</v>
      </c>
      <c r="AU219" s="203" t="s">
        <v>85</v>
      </c>
      <c r="AV219" s="13" t="s">
        <v>85</v>
      </c>
      <c r="AW219" s="13" t="s">
        <v>41</v>
      </c>
      <c r="AX219" s="13" t="s">
        <v>77</v>
      </c>
      <c r="AY219" s="203" t="s">
        <v>264</v>
      </c>
    </row>
    <row r="220" spans="2:65" s="14" customFormat="1">
      <c r="B220" s="210"/>
      <c r="D220" s="195" t="s">
        <v>272</v>
      </c>
      <c r="E220" s="211" t="s">
        <v>5</v>
      </c>
      <c r="F220" s="212" t="s">
        <v>290</v>
      </c>
      <c r="H220" s="213">
        <v>358.12400000000002</v>
      </c>
      <c r="I220" s="214"/>
      <c r="L220" s="210"/>
      <c r="M220" s="215"/>
      <c r="N220" s="216"/>
      <c r="O220" s="216"/>
      <c r="P220" s="216"/>
      <c r="Q220" s="216"/>
      <c r="R220" s="216"/>
      <c r="S220" s="216"/>
      <c r="T220" s="217"/>
      <c r="AT220" s="211" t="s">
        <v>272</v>
      </c>
      <c r="AU220" s="211" t="s">
        <v>85</v>
      </c>
      <c r="AV220" s="14" t="s">
        <v>270</v>
      </c>
      <c r="AW220" s="14" t="s">
        <v>41</v>
      </c>
      <c r="AX220" s="14" t="s">
        <v>24</v>
      </c>
      <c r="AY220" s="211" t="s">
        <v>264</v>
      </c>
    </row>
    <row r="221" spans="2:65" s="1" customFormat="1" ht="16.5" customHeight="1">
      <c r="B221" s="181"/>
      <c r="C221" s="182" t="s">
        <v>10</v>
      </c>
      <c r="D221" s="182" t="s">
        <v>266</v>
      </c>
      <c r="E221" s="183" t="s">
        <v>1718</v>
      </c>
      <c r="F221" s="184" t="s">
        <v>1719</v>
      </c>
      <c r="G221" s="185" t="s">
        <v>269</v>
      </c>
      <c r="H221" s="186">
        <v>569.71100000000001</v>
      </c>
      <c r="I221" s="187"/>
      <c r="J221" s="188">
        <f>ROUND(I221*H221,2)</f>
        <v>0</v>
      </c>
      <c r="K221" s="184" t="s">
        <v>278</v>
      </c>
      <c r="L221" s="42"/>
      <c r="M221" s="189" t="s">
        <v>5</v>
      </c>
      <c r="N221" s="190" t="s">
        <v>48</v>
      </c>
      <c r="O221" s="43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AR221" s="25" t="s">
        <v>270</v>
      </c>
      <c r="AT221" s="25" t="s">
        <v>266</v>
      </c>
      <c r="AU221" s="25" t="s">
        <v>85</v>
      </c>
      <c r="AY221" s="25" t="s">
        <v>264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5" t="s">
        <v>24</v>
      </c>
      <c r="BK221" s="193">
        <f>ROUND(I221*H221,2)</f>
        <v>0</v>
      </c>
      <c r="BL221" s="25" t="s">
        <v>270</v>
      </c>
      <c r="BM221" s="25" t="s">
        <v>2750</v>
      </c>
    </row>
    <row r="222" spans="2:65" s="13" customFormat="1">
      <c r="B222" s="202"/>
      <c r="D222" s="195" t="s">
        <v>272</v>
      </c>
      <c r="E222" s="203" t="s">
        <v>5</v>
      </c>
      <c r="F222" s="204" t="s">
        <v>3183</v>
      </c>
      <c r="H222" s="205">
        <v>358.12400000000002</v>
      </c>
      <c r="I222" s="206"/>
      <c r="L222" s="202"/>
      <c r="M222" s="207"/>
      <c r="N222" s="208"/>
      <c r="O222" s="208"/>
      <c r="P222" s="208"/>
      <c r="Q222" s="208"/>
      <c r="R222" s="208"/>
      <c r="S222" s="208"/>
      <c r="T222" s="209"/>
      <c r="AT222" s="203" t="s">
        <v>272</v>
      </c>
      <c r="AU222" s="203" t="s">
        <v>85</v>
      </c>
      <c r="AV222" s="13" t="s">
        <v>85</v>
      </c>
      <c r="AW222" s="13" t="s">
        <v>41</v>
      </c>
      <c r="AX222" s="13" t="s">
        <v>77</v>
      </c>
      <c r="AY222" s="203" t="s">
        <v>264</v>
      </c>
    </row>
    <row r="223" spans="2:65" s="13" customFormat="1">
      <c r="B223" s="202"/>
      <c r="D223" s="195" t="s">
        <v>272</v>
      </c>
      <c r="E223" s="203" t="s">
        <v>5</v>
      </c>
      <c r="F223" s="204" t="s">
        <v>3184</v>
      </c>
      <c r="H223" s="205">
        <v>211.58699999999999</v>
      </c>
      <c r="I223" s="206"/>
      <c r="L223" s="202"/>
      <c r="M223" s="207"/>
      <c r="N223" s="208"/>
      <c r="O223" s="208"/>
      <c r="P223" s="208"/>
      <c r="Q223" s="208"/>
      <c r="R223" s="208"/>
      <c r="S223" s="208"/>
      <c r="T223" s="209"/>
      <c r="AT223" s="203" t="s">
        <v>272</v>
      </c>
      <c r="AU223" s="203" t="s">
        <v>85</v>
      </c>
      <c r="AV223" s="13" t="s">
        <v>85</v>
      </c>
      <c r="AW223" s="13" t="s">
        <v>41</v>
      </c>
      <c r="AX223" s="13" t="s">
        <v>77</v>
      </c>
      <c r="AY223" s="203" t="s">
        <v>264</v>
      </c>
    </row>
    <row r="224" spans="2:65" s="14" customFormat="1">
      <c r="B224" s="210"/>
      <c r="D224" s="195" t="s">
        <v>272</v>
      </c>
      <c r="E224" s="211" t="s">
        <v>5</v>
      </c>
      <c r="F224" s="212" t="s">
        <v>290</v>
      </c>
      <c r="H224" s="213">
        <v>569.71100000000001</v>
      </c>
      <c r="I224" s="214"/>
      <c r="L224" s="210"/>
      <c r="M224" s="215"/>
      <c r="N224" s="216"/>
      <c r="O224" s="216"/>
      <c r="P224" s="216"/>
      <c r="Q224" s="216"/>
      <c r="R224" s="216"/>
      <c r="S224" s="216"/>
      <c r="T224" s="217"/>
      <c r="AT224" s="211" t="s">
        <v>272</v>
      </c>
      <c r="AU224" s="211" t="s">
        <v>85</v>
      </c>
      <c r="AV224" s="14" t="s">
        <v>270</v>
      </c>
      <c r="AW224" s="14" t="s">
        <v>41</v>
      </c>
      <c r="AX224" s="14" t="s">
        <v>24</v>
      </c>
      <c r="AY224" s="211" t="s">
        <v>264</v>
      </c>
    </row>
    <row r="225" spans="2:65" s="1" customFormat="1" ht="16.5" customHeight="1">
      <c r="B225" s="181"/>
      <c r="C225" s="182" t="s">
        <v>410</v>
      </c>
      <c r="D225" s="182" t="s">
        <v>266</v>
      </c>
      <c r="E225" s="183" t="s">
        <v>2573</v>
      </c>
      <c r="F225" s="184" t="s">
        <v>2574</v>
      </c>
      <c r="G225" s="185" t="s">
        <v>317</v>
      </c>
      <c r="H225" s="186">
        <v>338.53899999999999</v>
      </c>
      <c r="I225" s="187"/>
      <c r="J225" s="188">
        <f>ROUND(I225*H225,2)</f>
        <v>0</v>
      </c>
      <c r="K225" s="184" t="s">
        <v>278</v>
      </c>
      <c r="L225" s="42"/>
      <c r="M225" s="189" t="s">
        <v>5</v>
      </c>
      <c r="N225" s="190" t="s">
        <v>48</v>
      </c>
      <c r="O225" s="43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AR225" s="25" t="s">
        <v>270</v>
      </c>
      <c r="AT225" s="25" t="s">
        <v>266</v>
      </c>
      <c r="AU225" s="25" t="s">
        <v>85</v>
      </c>
      <c r="AY225" s="25" t="s">
        <v>264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5" t="s">
        <v>24</v>
      </c>
      <c r="BK225" s="193">
        <f>ROUND(I225*H225,2)</f>
        <v>0</v>
      </c>
      <c r="BL225" s="25" t="s">
        <v>270</v>
      </c>
      <c r="BM225" s="25" t="s">
        <v>2753</v>
      </c>
    </row>
    <row r="226" spans="2:65" s="12" customFormat="1">
      <c r="B226" s="194"/>
      <c r="D226" s="195" t="s">
        <v>272</v>
      </c>
      <c r="E226" s="196" t="s">
        <v>5</v>
      </c>
      <c r="F226" s="197" t="s">
        <v>2576</v>
      </c>
      <c r="H226" s="196" t="s">
        <v>5</v>
      </c>
      <c r="I226" s="198"/>
      <c r="L226" s="194"/>
      <c r="M226" s="199"/>
      <c r="N226" s="200"/>
      <c r="O226" s="200"/>
      <c r="P226" s="200"/>
      <c r="Q226" s="200"/>
      <c r="R226" s="200"/>
      <c r="S226" s="200"/>
      <c r="T226" s="201"/>
      <c r="AT226" s="196" t="s">
        <v>272</v>
      </c>
      <c r="AU226" s="196" t="s">
        <v>85</v>
      </c>
      <c r="AV226" s="12" t="s">
        <v>24</v>
      </c>
      <c r="AW226" s="12" t="s">
        <v>41</v>
      </c>
      <c r="AX226" s="12" t="s">
        <v>77</v>
      </c>
      <c r="AY226" s="196" t="s">
        <v>264</v>
      </c>
    </row>
    <row r="227" spans="2:65" s="13" customFormat="1">
      <c r="B227" s="202"/>
      <c r="D227" s="195" t="s">
        <v>272</v>
      </c>
      <c r="E227" s="203" t="s">
        <v>5</v>
      </c>
      <c r="F227" s="204" t="s">
        <v>3185</v>
      </c>
      <c r="H227" s="205">
        <v>338.53899999999999</v>
      </c>
      <c r="I227" s="206"/>
      <c r="L227" s="202"/>
      <c r="M227" s="207"/>
      <c r="N227" s="208"/>
      <c r="O227" s="208"/>
      <c r="P227" s="208"/>
      <c r="Q227" s="208"/>
      <c r="R227" s="208"/>
      <c r="S227" s="208"/>
      <c r="T227" s="209"/>
      <c r="AT227" s="203" t="s">
        <v>272</v>
      </c>
      <c r="AU227" s="203" t="s">
        <v>85</v>
      </c>
      <c r="AV227" s="13" t="s">
        <v>85</v>
      </c>
      <c r="AW227" s="13" t="s">
        <v>41</v>
      </c>
      <c r="AX227" s="13" t="s">
        <v>24</v>
      </c>
      <c r="AY227" s="203" t="s">
        <v>264</v>
      </c>
    </row>
    <row r="228" spans="2:65" s="1" customFormat="1" ht="25.5" customHeight="1">
      <c r="B228" s="181"/>
      <c r="C228" s="182" t="s">
        <v>623</v>
      </c>
      <c r="D228" s="182" t="s">
        <v>266</v>
      </c>
      <c r="E228" s="183" t="s">
        <v>1724</v>
      </c>
      <c r="F228" s="184" t="s">
        <v>1725</v>
      </c>
      <c r="G228" s="185" t="s">
        <v>269</v>
      </c>
      <c r="H228" s="186">
        <v>358.12400000000002</v>
      </c>
      <c r="I228" s="187"/>
      <c r="J228" s="188">
        <f>ROUND(I228*H228,2)</f>
        <v>0</v>
      </c>
      <c r="K228" s="184" t="s">
        <v>278</v>
      </c>
      <c r="L228" s="42"/>
      <c r="M228" s="189" t="s">
        <v>5</v>
      </c>
      <c r="N228" s="190" t="s">
        <v>48</v>
      </c>
      <c r="O228" s="43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AR228" s="25" t="s">
        <v>270</v>
      </c>
      <c r="AT228" s="25" t="s">
        <v>266</v>
      </c>
      <c r="AU228" s="25" t="s">
        <v>85</v>
      </c>
      <c r="AY228" s="25" t="s">
        <v>264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5" t="s">
        <v>24</v>
      </c>
      <c r="BK228" s="193">
        <f>ROUND(I228*H228,2)</f>
        <v>0</v>
      </c>
      <c r="BL228" s="25" t="s">
        <v>270</v>
      </c>
      <c r="BM228" s="25" t="s">
        <v>2755</v>
      </c>
    </row>
    <row r="229" spans="2:65" s="12" customFormat="1">
      <c r="B229" s="194"/>
      <c r="D229" s="195" t="s">
        <v>272</v>
      </c>
      <c r="E229" s="196" t="s">
        <v>5</v>
      </c>
      <c r="F229" s="197" t="s">
        <v>2756</v>
      </c>
      <c r="H229" s="196" t="s">
        <v>5</v>
      </c>
      <c r="I229" s="198"/>
      <c r="L229" s="194"/>
      <c r="M229" s="199"/>
      <c r="N229" s="200"/>
      <c r="O229" s="200"/>
      <c r="P229" s="200"/>
      <c r="Q229" s="200"/>
      <c r="R229" s="200"/>
      <c r="S229" s="200"/>
      <c r="T229" s="201"/>
      <c r="AT229" s="196" t="s">
        <v>272</v>
      </c>
      <c r="AU229" s="196" t="s">
        <v>85</v>
      </c>
      <c r="AV229" s="12" t="s">
        <v>24</v>
      </c>
      <c r="AW229" s="12" t="s">
        <v>41</v>
      </c>
      <c r="AX229" s="12" t="s">
        <v>77</v>
      </c>
      <c r="AY229" s="196" t="s">
        <v>264</v>
      </c>
    </row>
    <row r="230" spans="2:65" s="12" customFormat="1">
      <c r="B230" s="194"/>
      <c r="D230" s="195" t="s">
        <v>272</v>
      </c>
      <c r="E230" s="196" t="s">
        <v>5</v>
      </c>
      <c r="F230" s="197" t="s">
        <v>3159</v>
      </c>
      <c r="H230" s="196" t="s">
        <v>5</v>
      </c>
      <c r="I230" s="198"/>
      <c r="L230" s="194"/>
      <c r="M230" s="199"/>
      <c r="N230" s="200"/>
      <c r="O230" s="200"/>
      <c r="P230" s="200"/>
      <c r="Q230" s="200"/>
      <c r="R230" s="200"/>
      <c r="S230" s="200"/>
      <c r="T230" s="201"/>
      <c r="AT230" s="196" t="s">
        <v>272</v>
      </c>
      <c r="AU230" s="196" t="s">
        <v>85</v>
      </c>
      <c r="AV230" s="12" t="s">
        <v>24</v>
      </c>
      <c r="AW230" s="12" t="s">
        <v>41</v>
      </c>
      <c r="AX230" s="12" t="s">
        <v>77</v>
      </c>
      <c r="AY230" s="196" t="s">
        <v>264</v>
      </c>
    </row>
    <row r="231" spans="2:65" s="13" customFormat="1">
      <c r="B231" s="202"/>
      <c r="D231" s="195" t="s">
        <v>272</v>
      </c>
      <c r="E231" s="203" t="s">
        <v>5</v>
      </c>
      <c r="F231" s="204" t="s">
        <v>3178</v>
      </c>
      <c r="H231" s="205">
        <v>515.65599999999995</v>
      </c>
      <c r="I231" s="206"/>
      <c r="L231" s="202"/>
      <c r="M231" s="207"/>
      <c r="N231" s="208"/>
      <c r="O231" s="208"/>
      <c r="P231" s="208"/>
      <c r="Q231" s="208"/>
      <c r="R231" s="208"/>
      <c r="S231" s="208"/>
      <c r="T231" s="209"/>
      <c r="AT231" s="203" t="s">
        <v>272</v>
      </c>
      <c r="AU231" s="203" t="s">
        <v>85</v>
      </c>
      <c r="AV231" s="13" t="s">
        <v>85</v>
      </c>
      <c r="AW231" s="13" t="s">
        <v>41</v>
      </c>
      <c r="AX231" s="13" t="s">
        <v>77</v>
      </c>
      <c r="AY231" s="203" t="s">
        <v>264</v>
      </c>
    </row>
    <row r="232" spans="2:65" s="13" customFormat="1">
      <c r="B232" s="202"/>
      <c r="D232" s="195" t="s">
        <v>272</v>
      </c>
      <c r="E232" s="203" t="s">
        <v>5</v>
      </c>
      <c r="F232" s="204" t="s">
        <v>3186</v>
      </c>
      <c r="H232" s="205">
        <v>-169.54900000000001</v>
      </c>
      <c r="I232" s="206"/>
      <c r="L232" s="202"/>
      <c r="M232" s="207"/>
      <c r="N232" s="208"/>
      <c r="O232" s="208"/>
      <c r="P232" s="208"/>
      <c r="Q232" s="208"/>
      <c r="R232" s="208"/>
      <c r="S232" s="208"/>
      <c r="T232" s="209"/>
      <c r="AT232" s="203" t="s">
        <v>272</v>
      </c>
      <c r="AU232" s="203" t="s">
        <v>85</v>
      </c>
      <c r="AV232" s="13" t="s">
        <v>85</v>
      </c>
      <c r="AW232" s="13" t="s">
        <v>41</v>
      </c>
      <c r="AX232" s="13" t="s">
        <v>77</v>
      </c>
      <c r="AY232" s="203" t="s">
        <v>264</v>
      </c>
    </row>
    <row r="233" spans="2:65" s="13" customFormat="1">
      <c r="B233" s="202"/>
      <c r="D233" s="195" t="s">
        <v>272</v>
      </c>
      <c r="E233" s="203" t="s">
        <v>5</v>
      </c>
      <c r="F233" s="204" t="s">
        <v>3187</v>
      </c>
      <c r="H233" s="205">
        <v>-24.661999999999999</v>
      </c>
      <c r="I233" s="206"/>
      <c r="L233" s="202"/>
      <c r="M233" s="207"/>
      <c r="N233" s="208"/>
      <c r="O233" s="208"/>
      <c r="P233" s="208"/>
      <c r="Q233" s="208"/>
      <c r="R233" s="208"/>
      <c r="S233" s="208"/>
      <c r="T233" s="209"/>
      <c r="AT233" s="203" t="s">
        <v>272</v>
      </c>
      <c r="AU233" s="203" t="s">
        <v>85</v>
      </c>
      <c r="AV233" s="13" t="s">
        <v>85</v>
      </c>
      <c r="AW233" s="13" t="s">
        <v>41</v>
      </c>
      <c r="AX233" s="13" t="s">
        <v>77</v>
      </c>
      <c r="AY233" s="203" t="s">
        <v>264</v>
      </c>
    </row>
    <row r="234" spans="2:65" s="15" customFormat="1">
      <c r="B234" s="236"/>
      <c r="D234" s="195" t="s">
        <v>272</v>
      </c>
      <c r="E234" s="237" t="s">
        <v>5</v>
      </c>
      <c r="F234" s="238" t="s">
        <v>423</v>
      </c>
      <c r="H234" s="239">
        <v>321.44499999999999</v>
      </c>
      <c r="I234" s="240"/>
      <c r="L234" s="236"/>
      <c r="M234" s="241"/>
      <c r="N234" s="242"/>
      <c r="O234" s="242"/>
      <c r="P234" s="242"/>
      <c r="Q234" s="242"/>
      <c r="R234" s="242"/>
      <c r="S234" s="242"/>
      <c r="T234" s="243"/>
      <c r="AT234" s="237" t="s">
        <v>272</v>
      </c>
      <c r="AU234" s="237" t="s">
        <v>85</v>
      </c>
      <c r="AV234" s="15" t="s">
        <v>93</v>
      </c>
      <c r="AW234" s="15" t="s">
        <v>41</v>
      </c>
      <c r="AX234" s="15" t="s">
        <v>77</v>
      </c>
      <c r="AY234" s="237" t="s">
        <v>264</v>
      </c>
    </row>
    <row r="235" spans="2:65" s="12" customFormat="1">
      <c r="B235" s="194"/>
      <c r="D235" s="195" t="s">
        <v>272</v>
      </c>
      <c r="E235" s="196" t="s">
        <v>5</v>
      </c>
      <c r="F235" s="197" t="s">
        <v>3169</v>
      </c>
      <c r="H235" s="196" t="s">
        <v>5</v>
      </c>
      <c r="I235" s="198"/>
      <c r="L235" s="194"/>
      <c r="M235" s="199"/>
      <c r="N235" s="200"/>
      <c r="O235" s="200"/>
      <c r="P235" s="200"/>
      <c r="Q235" s="200"/>
      <c r="R235" s="200"/>
      <c r="S235" s="200"/>
      <c r="T235" s="201"/>
      <c r="AT235" s="196" t="s">
        <v>272</v>
      </c>
      <c r="AU235" s="196" t="s">
        <v>85</v>
      </c>
      <c r="AV235" s="12" t="s">
        <v>24</v>
      </c>
      <c r="AW235" s="12" t="s">
        <v>41</v>
      </c>
      <c r="AX235" s="12" t="s">
        <v>77</v>
      </c>
      <c r="AY235" s="196" t="s">
        <v>264</v>
      </c>
    </row>
    <row r="236" spans="2:65" s="13" customFormat="1">
      <c r="B236" s="202"/>
      <c r="D236" s="195" t="s">
        <v>272</v>
      </c>
      <c r="E236" s="203" t="s">
        <v>5</v>
      </c>
      <c r="F236" s="204" t="s">
        <v>3181</v>
      </c>
      <c r="H236" s="205">
        <v>54.055</v>
      </c>
      <c r="I236" s="206"/>
      <c r="L236" s="202"/>
      <c r="M236" s="207"/>
      <c r="N236" s="208"/>
      <c r="O236" s="208"/>
      <c r="P236" s="208"/>
      <c r="Q236" s="208"/>
      <c r="R236" s="208"/>
      <c r="S236" s="208"/>
      <c r="T236" s="209"/>
      <c r="AT236" s="203" t="s">
        <v>272</v>
      </c>
      <c r="AU236" s="203" t="s">
        <v>85</v>
      </c>
      <c r="AV236" s="13" t="s">
        <v>85</v>
      </c>
      <c r="AW236" s="13" t="s">
        <v>41</v>
      </c>
      <c r="AX236" s="13" t="s">
        <v>77</v>
      </c>
      <c r="AY236" s="203" t="s">
        <v>264</v>
      </c>
    </row>
    <row r="237" spans="2:65" s="13" customFormat="1">
      <c r="B237" s="202"/>
      <c r="D237" s="195" t="s">
        <v>272</v>
      </c>
      <c r="E237" s="203" t="s">
        <v>5</v>
      </c>
      <c r="F237" s="204" t="s">
        <v>3188</v>
      </c>
      <c r="H237" s="205">
        <v>-16.29</v>
      </c>
      <c r="I237" s="206"/>
      <c r="L237" s="202"/>
      <c r="M237" s="207"/>
      <c r="N237" s="208"/>
      <c r="O237" s="208"/>
      <c r="P237" s="208"/>
      <c r="Q237" s="208"/>
      <c r="R237" s="208"/>
      <c r="S237" s="208"/>
      <c r="T237" s="209"/>
      <c r="AT237" s="203" t="s">
        <v>272</v>
      </c>
      <c r="AU237" s="203" t="s">
        <v>85</v>
      </c>
      <c r="AV237" s="13" t="s">
        <v>85</v>
      </c>
      <c r="AW237" s="13" t="s">
        <v>41</v>
      </c>
      <c r="AX237" s="13" t="s">
        <v>77</v>
      </c>
      <c r="AY237" s="203" t="s">
        <v>264</v>
      </c>
    </row>
    <row r="238" spans="2:65" s="13" customFormat="1">
      <c r="B238" s="202"/>
      <c r="D238" s="195" t="s">
        <v>272</v>
      </c>
      <c r="E238" s="203" t="s">
        <v>5</v>
      </c>
      <c r="F238" s="204" t="s">
        <v>3189</v>
      </c>
      <c r="H238" s="205">
        <v>-1.0860000000000001</v>
      </c>
      <c r="I238" s="206"/>
      <c r="L238" s="202"/>
      <c r="M238" s="207"/>
      <c r="N238" s="208"/>
      <c r="O238" s="208"/>
      <c r="P238" s="208"/>
      <c r="Q238" s="208"/>
      <c r="R238" s="208"/>
      <c r="S238" s="208"/>
      <c r="T238" s="209"/>
      <c r="AT238" s="203" t="s">
        <v>272</v>
      </c>
      <c r="AU238" s="203" t="s">
        <v>85</v>
      </c>
      <c r="AV238" s="13" t="s">
        <v>85</v>
      </c>
      <c r="AW238" s="13" t="s">
        <v>41</v>
      </c>
      <c r="AX238" s="13" t="s">
        <v>77</v>
      </c>
      <c r="AY238" s="203" t="s">
        <v>264</v>
      </c>
    </row>
    <row r="239" spans="2:65" s="15" customFormat="1">
      <c r="B239" s="236"/>
      <c r="D239" s="195" t="s">
        <v>272</v>
      </c>
      <c r="E239" s="237" t="s">
        <v>5</v>
      </c>
      <c r="F239" s="238" t="s">
        <v>423</v>
      </c>
      <c r="H239" s="239">
        <v>36.679000000000002</v>
      </c>
      <c r="I239" s="240"/>
      <c r="L239" s="236"/>
      <c r="M239" s="241"/>
      <c r="N239" s="242"/>
      <c r="O239" s="242"/>
      <c r="P239" s="242"/>
      <c r="Q239" s="242"/>
      <c r="R239" s="242"/>
      <c r="S239" s="242"/>
      <c r="T239" s="243"/>
      <c r="AT239" s="237" t="s">
        <v>272</v>
      </c>
      <c r="AU239" s="237" t="s">
        <v>85</v>
      </c>
      <c r="AV239" s="15" t="s">
        <v>93</v>
      </c>
      <c r="AW239" s="15" t="s">
        <v>41</v>
      </c>
      <c r="AX239" s="15" t="s">
        <v>77</v>
      </c>
      <c r="AY239" s="237" t="s">
        <v>264</v>
      </c>
    </row>
    <row r="240" spans="2:65" s="14" customFormat="1">
      <c r="B240" s="210"/>
      <c r="D240" s="195" t="s">
        <v>272</v>
      </c>
      <c r="E240" s="211" t="s">
        <v>5</v>
      </c>
      <c r="F240" s="212" t="s">
        <v>290</v>
      </c>
      <c r="H240" s="213">
        <v>358.12400000000002</v>
      </c>
      <c r="I240" s="214"/>
      <c r="L240" s="210"/>
      <c r="M240" s="215"/>
      <c r="N240" s="216"/>
      <c r="O240" s="216"/>
      <c r="P240" s="216"/>
      <c r="Q240" s="216"/>
      <c r="R240" s="216"/>
      <c r="S240" s="216"/>
      <c r="T240" s="217"/>
      <c r="AT240" s="211" t="s">
        <v>272</v>
      </c>
      <c r="AU240" s="211" t="s">
        <v>85</v>
      </c>
      <c r="AV240" s="14" t="s">
        <v>270</v>
      </c>
      <c r="AW240" s="14" t="s">
        <v>41</v>
      </c>
      <c r="AX240" s="14" t="s">
        <v>24</v>
      </c>
      <c r="AY240" s="211" t="s">
        <v>264</v>
      </c>
    </row>
    <row r="241" spans="2:65" s="1" customFormat="1" ht="38.25" customHeight="1">
      <c r="B241" s="181"/>
      <c r="C241" s="182" t="s">
        <v>627</v>
      </c>
      <c r="D241" s="182" t="s">
        <v>266</v>
      </c>
      <c r="E241" s="183" t="s">
        <v>2138</v>
      </c>
      <c r="F241" s="184" t="s">
        <v>2139</v>
      </c>
      <c r="G241" s="185" t="s">
        <v>269</v>
      </c>
      <c r="H241" s="186">
        <v>169.54900000000001</v>
      </c>
      <c r="I241" s="187"/>
      <c r="J241" s="188">
        <f>ROUND(I241*H241,2)</f>
        <v>0</v>
      </c>
      <c r="K241" s="184" t="s">
        <v>278</v>
      </c>
      <c r="L241" s="42"/>
      <c r="M241" s="189" t="s">
        <v>5</v>
      </c>
      <c r="N241" s="190" t="s">
        <v>48</v>
      </c>
      <c r="O241" s="43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AR241" s="25" t="s">
        <v>270</v>
      </c>
      <c r="AT241" s="25" t="s">
        <v>266</v>
      </c>
      <c r="AU241" s="25" t="s">
        <v>85</v>
      </c>
      <c r="AY241" s="25" t="s">
        <v>264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25" t="s">
        <v>24</v>
      </c>
      <c r="BK241" s="193">
        <f>ROUND(I241*H241,2)</f>
        <v>0</v>
      </c>
      <c r="BL241" s="25" t="s">
        <v>270</v>
      </c>
      <c r="BM241" s="25" t="s">
        <v>2761</v>
      </c>
    </row>
    <row r="242" spans="2:65" s="12" customFormat="1">
      <c r="B242" s="194"/>
      <c r="D242" s="195" t="s">
        <v>272</v>
      </c>
      <c r="E242" s="196" t="s">
        <v>5</v>
      </c>
      <c r="F242" s="197" t="s">
        <v>2762</v>
      </c>
      <c r="H242" s="196" t="s">
        <v>5</v>
      </c>
      <c r="I242" s="198"/>
      <c r="L242" s="194"/>
      <c r="M242" s="199"/>
      <c r="N242" s="200"/>
      <c r="O242" s="200"/>
      <c r="P242" s="200"/>
      <c r="Q242" s="200"/>
      <c r="R242" s="200"/>
      <c r="S242" s="200"/>
      <c r="T242" s="201"/>
      <c r="AT242" s="196" t="s">
        <v>272</v>
      </c>
      <c r="AU242" s="196" t="s">
        <v>85</v>
      </c>
      <c r="AV242" s="12" t="s">
        <v>24</v>
      </c>
      <c r="AW242" s="12" t="s">
        <v>41</v>
      </c>
      <c r="AX242" s="12" t="s">
        <v>77</v>
      </c>
      <c r="AY242" s="196" t="s">
        <v>264</v>
      </c>
    </row>
    <row r="243" spans="2:65" s="12" customFormat="1">
      <c r="B243" s="194"/>
      <c r="D243" s="195" t="s">
        <v>272</v>
      </c>
      <c r="E243" s="196" t="s">
        <v>5</v>
      </c>
      <c r="F243" s="197" t="s">
        <v>3190</v>
      </c>
      <c r="H243" s="196" t="s">
        <v>5</v>
      </c>
      <c r="I243" s="198"/>
      <c r="L243" s="194"/>
      <c r="M243" s="199"/>
      <c r="N243" s="200"/>
      <c r="O243" s="200"/>
      <c r="P243" s="200"/>
      <c r="Q243" s="200"/>
      <c r="R243" s="200"/>
      <c r="S243" s="200"/>
      <c r="T243" s="201"/>
      <c r="AT243" s="196" t="s">
        <v>272</v>
      </c>
      <c r="AU243" s="196" t="s">
        <v>85</v>
      </c>
      <c r="AV243" s="12" t="s">
        <v>24</v>
      </c>
      <c r="AW243" s="12" t="s">
        <v>41</v>
      </c>
      <c r="AX243" s="12" t="s">
        <v>77</v>
      </c>
      <c r="AY243" s="196" t="s">
        <v>264</v>
      </c>
    </row>
    <row r="244" spans="2:65" s="13" customFormat="1">
      <c r="B244" s="202"/>
      <c r="D244" s="195" t="s">
        <v>272</v>
      </c>
      <c r="E244" s="203" t="s">
        <v>5</v>
      </c>
      <c r="F244" s="204" t="s">
        <v>3191</v>
      </c>
      <c r="H244" s="205">
        <v>169.54900000000001</v>
      </c>
      <c r="I244" s="206"/>
      <c r="L244" s="202"/>
      <c r="M244" s="207"/>
      <c r="N244" s="208"/>
      <c r="O244" s="208"/>
      <c r="P244" s="208"/>
      <c r="Q244" s="208"/>
      <c r="R244" s="208"/>
      <c r="S244" s="208"/>
      <c r="T244" s="209"/>
      <c r="AT244" s="203" t="s">
        <v>272</v>
      </c>
      <c r="AU244" s="203" t="s">
        <v>85</v>
      </c>
      <c r="AV244" s="13" t="s">
        <v>85</v>
      </c>
      <c r="AW244" s="13" t="s">
        <v>41</v>
      </c>
      <c r="AX244" s="13" t="s">
        <v>24</v>
      </c>
      <c r="AY244" s="203" t="s">
        <v>264</v>
      </c>
    </row>
    <row r="245" spans="2:65" s="1" customFormat="1" ht="16.5" customHeight="1">
      <c r="B245" s="181"/>
      <c r="C245" s="218" t="s">
        <v>632</v>
      </c>
      <c r="D245" s="218" t="s">
        <v>345</v>
      </c>
      <c r="E245" s="219" t="s">
        <v>2765</v>
      </c>
      <c r="F245" s="220" t="s">
        <v>2766</v>
      </c>
      <c r="G245" s="221" t="s">
        <v>317</v>
      </c>
      <c r="H245" s="222">
        <v>339.09800000000001</v>
      </c>
      <c r="I245" s="223"/>
      <c r="J245" s="224">
        <f>ROUND(I245*H245,2)</f>
        <v>0</v>
      </c>
      <c r="K245" s="220" t="s">
        <v>278</v>
      </c>
      <c r="L245" s="225"/>
      <c r="M245" s="226" t="s">
        <v>5</v>
      </c>
      <c r="N245" s="227" t="s">
        <v>48</v>
      </c>
      <c r="O245" s="43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AR245" s="25" t="s">
        <v>322</v>
      </c>
      <c r="AT245" s="25" t="s">
        <v>345</v>
      </c>
      <c r="AU245" s="25" t="s">
        <v>85</v>
      </c>
      <c r="AY245" s="25" t="s">
        <v>264</v>
      </c>
      <c r="BE245" s="193">
        <f>IF(N245="základní",J245,0)</f>
        <v>0</v>
      </c>
      <c r="BF245" s="193">
        <f>IF(N245="snížená",J245,0)</f>
        <v>0</v>
      </c>
      <c r="BG245" s="193">
        <f>IF(N245="zákl. přenesená",J245,0)</f>
        <v>0</v>
      </c>
      <c r="BH245" s="193">
        <f>IF(N245="sníž. přenesená",J245,0)</f>
        <v>0</v>
      </c>
      <c r="BI245" s="193">
        <f>IF(N245="nulová",J245,0)</f>
        <v>0</v>
      </c>
      <c r="BJ245" s="25" t="s">
        <v>24</v>
      </c>
      <c r="BK245" s="193">
        <f>ROUND(I245*H245,2)</f>
        <v>0</v>
      </c>
      <c r="BL245" s="25" t="s">
        <v>270</v>
      </c>
      <c r="BM245" s="25" t="s">
        <v>2767</v>
      </c>
    </row>
    <row r="246" spans="2:65" s="13" customFormat="1">
      <c r="B246" s="202"/>
      <c r="D246" s="195" t="s">
        <v>272</v>
      </c>
      <c r="F246" s="204" t="s">
        <v>3192</v>
      </c>
      <c r="H246" s="205">
        <v>339.09800000000001</v>
      </c>
      <c r="I246" s="206"/>
      <c r="L246" s="202"/>
      <c r="M246" s="207"/>
      <c r="N246" s="208"/>
      <c r="O246" s="208"/>
      <c r="P246" s="208"/>
      <c r="Q246" s="208"/>
      <c r="R246" s="208"/>
      <c r="S246" s="208"/>
      <c r="T246" s="209"/>
      <c r="AT246" s="203" t="s">
        <v>272</v>
      </c>
      <c r="AU246" s="203" t="s">
        <v>85</v>
      </c>
      <c r="AV246" s="13" t="s">
        <v>85</v>
      </c>
      <c r="AW246" s="13" t="s">
        <v>6</v>
      </c>
      <c r="AX246" s="13" t="s">
        <v>24</v>
      </c>
      <c r="AY246" s="203" t="s">
        <v>264</v>
      </c>
    </row>
    <row r="247" spans="2:65" s="1" customFormat="1" ht="38.25" customHeight="1">
      <c r="B247" s="181"/>
      <c r="C247" s="182" t="s">
        <v>636</v>
      </c>
      <c r="D247" s="182" t="s">
        <v>266</v>
      </c>
      <c r="E247" s="183" t="s">
        <v>2138</v>
      </c>
      <c r="F247" s="184" t="s">
        <v>2139</v>
      </c>
      <c r="G247" s="185" t="s">
        <v>269</v>
      </c>
      <c r="H247" s="186">
        <v>16.29</v>
      </c>
      <c r="I247" s="187"/>
      <c r="J247" s="188">
        <f>ROUND(I247*H247,2)</f>
        <v>0</v>
      </c>
      <c r="K247" s="184" t="s">
        <v>278</v>
      </c>
      <c r="L247" s="42"/>
      <c r="M247" s="189" t="s">
        <v>5</v>
      </c>
      <c r="N247" s="190" t="s">
        <v>48</v>
      </c>
      <c r="O247" s="43"/>
      <c r="P247" s="191">
        <f>O247*H247</f>
        <v>0</v>
      </c>
      <c r="Q247" s="191">
        <v>0</v>
      </c>
      <c r="R247" s="191">
        <f>Q247*H247</f>
        <v>0</v>
      </c>
      <c r="S247" s="191">
        <v>0</v>
      </c>
      <c r="T247" s="192">
        <f>S247*H247</f>
        <v>0</v>
      </c>
      <c r="AR247" s="25" t="s">
        <v>270</v>
      </c>
      <c r="AT247" s="25" t="s">
        <v>266</v>
      </c>
      <c r="AU247" s="25" t="s">
        <v>85</v>
      </c>
      <c r="AY247" s="25" t="s">
        <v>264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5" t="s">
        <v>24</v>
      </c>
      <c r="BK247" s="193">
        <f>ROUND(I247*H247,2)</f>
        <v>0</v>
      </c>
      <c r="BL247" s="25" t="s">
        <v>270</v>
      </c>
      <c r="BM247" s="25" t="s">
        <v>2769</v>
      </c>
    </row>
    <row r="248" spans="2:65" s="12" customFormat="1">
      <c r="B248" s="194"/>
      <c r="D248" s="195" t="s">
        <v>272</v>
      </c>
      <c r="E248" s="196" t="s">
        <v>5</v>
      </c>
      <c r="F248" s="197" t="s">
        <v>2770</v>
      </c>
      <c r="H248" s="196" t="s">
        <v>5</v>
      </c>
      <c r="I248" s="198"/>
      <c r="L248" s="194"/>
      <c r="M248" s="199"/>
      <c r="N248" s="200"/>
      <c r="O248" s="200"/>
      <c r="P248" s="200"/>
      <c r="Q248" s="200"/>
      <c r="R248" s="200"/>
      <c r="S248" s="200"/>
      <c r="T248" s="201"/>
      <c r="AT248" s="196" t="s">
        <v>272</v>
      </c>
      <c r="AU248" s="196" t="s">
        <v>85</v>
      </c>
      <c r="AV248" s="12" t="s">
        <v>24</v>
      </c>
      <c r="AW248" s="12" t="s">
        <v>41</v>
      </c>
      <c r="AX248" s="12" t="s">
        <v>77</v>
      </c>
      <c r="AY248" s="196" t="s">
        <v>264</v>
      </c>
    </row>
    <row r="249" spans="2:65" s="12" customFormat="1">
      <c r="B249" s="194"/>
      <c r="D249" s="195" t="s">
        <v>272</v>
      </c>
      <c r="E249" s="196" t="s">
        <v>5</v>
      </c>
      <c r="F249" s="197" t="s">
        <v>3193</v>
      </c>
      <c r="H249" s="196" t="s">
        <v>5</v>
      </c>
      <c r="I249" s="198"/>
      <c r="L249" s="194"/>
      <c r="M249" s="199"/>
      <c r="N249" s="200"/>
      <c r="O249" s="200"/>
      <c r="P249" s="200"/>
      <c r="Q249" s="200"/>
      <c r="R249" s="200"/>
      <c r="S249" s="200"/>
      <c r="T249" s="201"/>
      <c r="AT249" s="196" t="s">
        <v>272</v>
      </c>
      <c r="AU249" s="196" t="s">
        <v>85</v>
      </c>
      <c r="AV249" s="12" t="s">
        <v>24</v>
      </c>
      <c r="AW249" s="12" t="s">
        <v>41</v>
      </c>
      <c r="AX249" s="12" t="s">
        <v>77</v>
      </c>
      <c r="AY249" s="196" t="s">
        <v>264</v>
      </c>
    </row>
    <row r="250" spans="2:65" s="13" customFormat="1">
      <c r="B250" s="202"/>
      <c r="D250" s="195" t="s">
        <v>272</v>
      </c>
      <c r="E250" s="203" t="s">
        <v>5</v>
      </c>
      <c r="F250" s="204" t="s">
        <v>3194</v>
      </c>
      <c r="H250" s="205">
        <v>16.29</v>
      </c>
      <c r="I250" s="206"/>
      <c r="L250" s="202"/>
      <c r="M250" s="207"/>
      <c r="N250" s="208"/>
      <c r="O250" s="208"/>
      <c r="P250" s="208"/>
      <c r="Q250" s="208"/>
      <c r="R250" s="208"/>
      <c r="S250" s="208"/>
      <c r="T250" s="209"/>
      <c r="AT250" s="203" t="s">
        <v>272</v>
      </c>
      <c r="AU250" s="203" t="s">
        <v>85</v>
      </c>
      <c r="AV250" s="13" t="s">
        <v>85</v>
      </c>
      <c r="AW250" s="13" t="s">
        <v>41</v>
      </c>
      <c r="AX250" s="13" t="s">
        <v>24</v>
      </c>
      <c r="AY250" s="203" t="s">
        <v>264</v>
      </c>
    </row>
    <row r="251" spans="2:65" s="1" customFormat="1" ht="16.5" customHeight="1">
      <c r="B251" s="181"/>
      <c r="C251" s="218" t="s">
        <v>640</v>
      </c>
      <c r="D251" s="218" t="s">
        <v>345</v>
      </c>
      <c r="E251" s="219" t="s">
        <v>2143</v>
      </c>
      <c r="F251" s="220" t="s">
        <v>2144</v>
      </c>
      <c r="G251" s="221" t="s">
        <v>317</v>
      </c>
      <c r="H251" s="222">
        <v>29.321999999999999</v>
      </c>
      <c r="I251" s="223"/>
      <c r="J251" s="224">
        <f>ROUND(I251*H251,2)</f>
        <v>0</v>
      </c>
      <c r="K251" s="220" t="s">
        <v>278</v>
      </c>
      <c r="L251" s="225"/>
      <c r="M251" s="226" t="s">
        <v>5</v>
      </c>
      <c r="N251" s="227" t="s">
        <v>48</v>
      </c>
      <c r="O251" s="43"/>
      <c r="P251" s="191">
        <f>O251*H251</f>
        <v>0</v>
      </c>
      <c r="Q251" s="191">
        <v>0</v>
      </c>
      <c r="R251" s="191">
        <f>Q251*H251</f>
        <v>0</v>
      </c>
      <c r="S251" s="191">
        <v>0</v>
      </c>
      <c r="T251" s="192">
        <f>S251*H251</f>
        <v>0</v>
      </c>
      <c r="AR251" s="25" t="s">
        <v>322</v>
      </c>
      <c r="AT251" s="25" t="s">
        <v>345</v>
      </c>
      <c r="AU251" s="25" t="s">
        <v>85</v>
      </c>
      <c r="AY251" s="25" t="s">
        <v>264</v>
      </c>
      <c r="BE251" s="193">
        <f>IF(N251="základní",J251,0)</f>
        <v>0</v>
      </c>
      <c r="BF251" s="193">
        <f>IF(N251="snížená",J251,0)</f>
        <v>0</v>
      </c>
      <c r="BG251" s="193">
        <f>IF(N251="zákl. přenesená",J251,0)</f>
        <v>0</v>
      </c>
      <c r="BH251" s="193">
        <f>IF(N251="sníž. přenesená",J251,0)</f>
        <v>0</v>
      </c>
      <c r="BI251" s="193">
        <f>IF(N251="nulová",J251,0)</f>
        <v>0</v>
      </c>
      <c r="BJ251" s="25" t="s">
        <v>24</v>
      </c>
      <c r="BK251" s="193">
        <f>ROUND(I251*H251,2)</f>
        <v>0</v>
      </c>
      <c r="BL251" s="25" t="s">
        <v>270</v>
      </c>
      <c r="BM251" s="25" t="s">
        <v>2773</v>
      </c>
    </row>
    <row r="252" spans="2:65" s="13" customFormat="1">
      <c r="B252" s="202"/>
      <c r="D252" s="195" t="s">
        <v>272</v>
      </c>
      <c r="F252" s="204" t="s">
        <v>3195</v>
      </c>
      <c r="H252" s="205">
        <v>29.321999999999999</v>
      </c>
      <c r="I252" s="206"/>
      <c r="L252" s="202"/>
      <c r="M252" s="207"/>
      <c r="N252" s="208"/>
      <c r="O252" s="208"/>
      <c r="P252" s="208"/>
      <c r="Q252" s="208"/>
      <c r="R252" s="208"/>
      <c r="S252" s="208"/>
      <c r="T252" s="209"/>
      <c r="AT252" s="203" t="s">
        <v>272</v>
      </c>
      <c r="AU252" s="203" t="s">
        <v>85</v>
      </c>
      <c r="AV252" s="13" t="s">
        <v>85</v>
      </c>
      <c r="AW252" s="13" t="s">
        <v>6</v>
      </c>
      <c r="AX252" s="13" t="s">
        <v>24</v>
      </c>
      <c r="AY252" s="203" t="s">
        <v>264</v>
      </c>
    </row>
    <row r="253" spans="2:65" s="1" customFormat="1" ht="25.5" customHeight="1">
      <c r="B253" s="181"/>
      <c r="C253" s="182" t="s">
        <v>641</v>
      </c>
      <c r="D253" s="182" t="s">
        <v>266</v>
      </c>
      <c r="E253" s="183" t="s">
        <v>2151</v>
      </c>
      <c r="F253" s="184" t="s">
        <v>2152</v>
      </c>
      <c r="G253" s="185" t="s">
        <v>293</v>
      </c>
      <c r="H253" s="186">
        <v>357.14</v>
      </c>
      <c r="I253" s="187"/>
      <c r="J253" s="188">
        <f>ROUND(I253*H253,2)</f>
        <v>0</v>
      </c>
      <c r="K253" s="184" t="s">
        <v>278</v>
      </c>
      <c r="L253" s="42"/>
      <c r="M253" s="189" t="s">
        <v>5</v>
      </c>
      <c r="N253" s="190" t="s">
        <v>48</v>
      </c>
      <c r="O253" s="43"/>
      <c r="P253" s="191">
        <f>O253*H253</f>
        <v>0</v>
      </c>
      <c r="Q253" s="191">
        <v>0</v>
      </c>
      <c r="R253" s="191">
        <f>Q253*H253</f>
        <v>0</v>
      </c>
      <c r="S253" s="191">
        <v>0</v>
      </c>
      <c r="T253" s="192">
        <f>S253*H253</f>
        <v>0</v>
      </c>
      <c r="AR253" s="25" t="s">
        <v>270</v>
      </c>
      <c r="AT253" s="25" t="s">
        <v>266</v>
      </c>
      <c r="AU253" s="25" t="s">
        <v>85</v>
      </c>
      <c r="AY253" s="25" t="s">
        <v>264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25" t="s">
        <v>24</v>
      </c>
      <c r="BK253" s="193">
        <f>ROUND(I253*H253,2)</f>
        <v>0</v>
      </c>
      <c r="BL253" s="25" t="s">
        <v>270</v>
      </c>
      <c r="BM253" s="25" t="s">
        <v>2775</v>
      </c>
    </row>
    <row r="254" spans="2:65" s="12" customFormat="1">
      <c r="B254" s="194"/>
      <c r="D254" s="195" t="s">
        <v>272</v>
      </c>
      <c r="E254" s="196" t="s">
        <v>5</v>
      </c>
      <c r="F254" s="197" t="s">
        <v>2343</v>
      </c>
      <c r="H254" s="196" t="s">
        <v>5</v>
      </c>
      <c r="I254" s="198"/>
      <c r="L254" s="194"/>
      <c r="M254" s="199"/>
      <c r="N254" s="200"/>
      <c r="O254" s="200"/>
      <c r="P254" s="200"/>
      <c r="Q254" s="200"/>
      <c r="R254" s="200"/>
      <c r="S254" s="200"/>
      <c r="T254" s="201"/>
      <c r="AT254" s="196" t="s">
        <v>272</v>
      </c>
      <c r="AU254" s="196" t="s">
        <v>85</v>
      </c>
      <c r="AV254" s="12" t="s">
        <v>24</v>
      </c>
      <c r="AW254" s="12" t="s">
        <v>41</v>
      </c>
      <c r="AX254" s="12" t="s">
        <v>77</v>
      </c>
      <c r="AY254" s="196" t="s">
        <v>264</v>
      </c>
    </row>
    <row r="255" spans="2:65" s="12" customFormat="1">
      <c r="B255" s="194"/>
      <c r="D255" s="195" t="s">
        <v>272</v>
      </c>
      <c r="E255" s="196" t="s">
        <v>5</v>
      </c>
      <c r="F255" s="197" t="s">
        <v>3159</v>
      </c>
      <c r="H255" s="196" t="s">
        <v>5</v>
      </c>
      <c r="I255" s="198"/>
      <c r="L255" s="194"/>
      <c r="M255" s="199"/>
      <c r="N255" s="200"/>
      <c r="O255" s="200"/>
      <c r="P255" s="200"/>
      <c r="Q255" s="200"/>
      <c r="R255" s="200"/>
      <c r="S255" s="200"/>
      <c r="T255" s="201"/>
      <c r="AT255" s="196" t="s">
        <v>272</v>
      </c>
      <c r="AU255" s="196" t="s">
        <v>85</v>
      </c>
      <c r="AV255" s="12" t="s">
        <v>24</v>
      </c>
      <c r="AW255" s="12" t="s">
        <v>41</v>
      </c>
      <c r="AX255" s="12" t="s">
        <v>77</v>
      </c>
      <c r="AY255" s="196" t="s">
        <v>264</v>
      </c>
    </row>
    <row r="256" spans="2:65" s="13" customFormat="1">
      <c r="B256" s="202"/>
      <c r="D256" s="195" t="s">
        <v>272</v>
      </c>
      <c r="E256" s="203" t="s">
        <v>5</v>
      </c>
      <c r="F256" s="204" t="s">
        <v>3196</v>
      </c>
      <c r="H256" s="205">
        <v>308.27</v>
      </c>
      <c r="I256" s="206"/>
      <c r="L256" s="202"/>
      <c r="M256" s="207"/>
      <c r="N256" s="208"/>
      <c r="O256" s="208"/>
      <c r="P256" s="208"/>
      <c r="Q256" s="208"/>
      <c r="R256" s="208"/>
      <c r="S256" s="208"/>
      <c r="T256" s="209"/>
      <c r="AT256" s="203" t="s">
        <v>272</v>
      </c>
      <c r="AU256" s="203" t="s">
        <v>85</v>
      </c>
      <c r="AV256" s="13" t="s">
        <v>85</v>
      </c>
      <c r="AW256" s="13" t="s">
        <v>41</v>
      </c>
      <c r="AX256" s="13" t="s">
        <v>77</v>
      </c>
      <c r="AY256" s="203" t="s">
        <v>264</v>
      </c>
    </row>
    <row r="257" spans="2:65" s="12" customFormat="1">
      <c r="B257" s="194"/>
      <c r="D257" s="195" t="s">
        <v>272</v>
      </c>
      <c r="E257" s="196" t="s">
        <v>5</v>
      </c>
      <c r="F257" s="197" t="s">
        <v>3169</v>
      </c>
      <c r="H257" s="196" t="s">
        <v>5</v>
      </c>
      <c r="I257" s="198"/>
      <c r="L257" s="194"/>
      <c r="M257" s="199"/>
      <c r="N257" s="200"/>
      <c r="O257" s="200"/>
      <c r="P257" s="200"/>
      <c r="Q257" s="200"/>
      <c r="R257" s="200"/>
      <c r="S257" s="200"/>
      <c r="T257" s="201"/>
      <c r="AT257" s="196" t="s">
        <v>272</v>
      </c>
      <c r="AU257" s="196" t="s">
        <v>85</v>
      </c>
      <c r="AV257" s="12" t="s">
        <v>24</v>
      </c>
      <c r="AW257" s="12" t="s">
        <v>41</v>
      </c>
      <c r="AX257" s="12" t="s">
        <v>77</v>
      </c>
      <c r="AY257" s="196" t="s">
        <v>264</v>
      </c>
    </row>
    <row r="258" spans="2:65" s="13" customFormat="1">
      <c r="B258" s="202"/>
      <c r="D258" s="195" t="s">
        <v>272</v>
      </c>
      <c r="E258" s="203" t="s">
        <v>5</v>
      </c>
      <c r="F258" s="204" t="s">
        <v>3197</v>
      </c>
      <c r="H258" s="205">
        <v>48.87</v>
      </c>
      <c r="I258" s="206"/>
      <c r="L258" s="202"/>
      <c r="M258" s="207"/>
      <c r="N258" s="208"/>
      <c r="O258" s="208"/>
      <c r="P258" s="208"/>
      <c r="Q258" s="208"/>
      <c r="R258" s="208"/>
      <c r="S258" s="208"/>
      <c r="T258" s="209"/>
      <c r="AT258" s="203" t="s">
        <v>272</v>
      </c>
      <c r="AU258" s="203" t="s">
        <v>85</v>
      </c>
      <c r="AV258" s="13" t="s">
        <v>85</v>
      </c>
      <c r="AW258" s="13" t="s">
        <v>41</v>
      </c>
      <c r="AX258" s="13" t="s">
        <v>77</v>
      </c>
      <c r="AY258" s="203" t="s">
        <v>264</v>
      </c>
    </row>
    <row r="259" spans="2:65" s="14" customFormat="1">
      <c r="B259" s="210"/>
      <c r="D259" s="195" t="s">
        <v>272</v>
      </c>
      <c r="E259" s="211" t="s">
        <v>5</v>
      </c>
      <c r="F259" s="212" t="s">
        <v>290</v>
      </c>
      <c r="H259" s="213">
        <v>357.14</v>
      </c>
      <c r="I259" s="214"/>
      <c r="L259" s="210"/>
      <c r="M259" s="215"/>
      <c r="N259" s="216"/>
      <c r="O259" s="216"/>
      <c r="P259" s="216"/>
      <c r="Q259" s="216"/>
      <c r="R259" s="216"/>
      <c r="S259" s="216"/>
      <c r="T259" s="217"/>
      <c r="AT259" s="211" t="s">
        <v>272</v>
      </c>
      <c r="AU259" s="211" t="s">
        <v>85</v>
      </c>
      <c r="AV259" s="14" t="s">
        <v>270</v>
      </c>
      <c r="AW259" s="14" t="s">
        <v>41</v>
      </c>
      <c r="AX259" s="14" t="s">
        <v>24</v>
      </c>
      <c r="AY259" s="211" t="s">
        <v>264</v>
      </c>
    </row>
    <row r="260" spans="2:65" s="11" customFormat="1" ht="29.85" customHeight="1">
      <c r="B260" s="168"/>
      <c r="D260" s="169" t="s">
        <v>76</v>
      </c>
      <c r="E260" s="179" t="s">
        <v>322</v>
      </c>
      <c r="F260" s="179" t="s">
        <v>338</v>
      </c>
      <c r="I260" s="171"/>
      <c r="J260" s="180">
        <f>BK260</f>
        <v>0</v>
      </c>
      <c r="L260" s="168"/>
      <c r="M260" s="173"/>
      <c r="N260" s="174"/>
      <c r="O260" s="174"/>
      <c r="P260" s="175">
        <f>SUM(P261:P352)</f>
        <v>0</v>
      </c>
      <c r="Q260" s="174"/>
      <c r="R260" s="175">
        <f>SUM(R261:R352)</f>
        <v>39.901398488000005</v>
      </c>
      <c r="S260" s="174"/>
      <c r="T260" s="176">
        <f>SUM(T261:T352)</f>
        <v>0</v>
      </c>
      <c r="AR260" s="169" t="s">
        <v>24</v>
      </c>
      <c r="AT260" s="177" t="s">
        <v>76</v>
      </c>
      <c r="AU260" s="177" t="s">
        <v>24</v>
      </c>
      <c r="AY260" s="169" t="s">
        <v>264</v>
      </c>
      <c r="BK260" s="178">
        <f>SUM(BK261:BK352)</f>
        <v>0</v>
      </c>
    </row>
    <row r="261" spans="2:65" s="1" customFormat="1" ht="25.5" customHeight="1">
      <c r="B261" s="181"/>
      <c r="C261" s="182" t="s">
        <v>645</v>
      </c>
      <c r="D261" s="182" t="s">
        <v>266</v>
      </c>
      <c r="E261" s="183" t="s">
        <v>2778</v>
      </c>
      <c r="F261" s="184" t="s">
        <v>2779</v>
      </c>
      <c r="G261" s="185" t="s">
        <v>341</v>
      </c>
      <c r="H261" s="186">
        <v>10</v>
      </c>
      <c r="I261" s="187"/>
      <c r="J261" s="188">
        <f>ROUND(I261*H261,2)</f>
        <v>0</v>
      </c>
      <c r="K261" s="184" t="s">
        <v>278</v>
      </c>
      <c r="L261" s="42"/>
      <c r="M261" s="189" t="s">
        <v>5</v>
      </c>
      <c r="N261" s="190" t="s">
        <v>48</v>
      </c>
      <c r="O261" s="43"/>
      <c r="P261" s="191">
        <f>O261*H261</f>
        <v>0</v>
      </c>
      <c r="Q261" s="191">
        <v>6.8640000000000007E-2</v>
      </c>
      <c r="R261" s="191">
        <f>Q261*H261</f>
        <v>0.68640000000000012</v>
      </c>
      <c r="S261" s="191">
        <v>0</v>
      </c>
      <c r="T261" s="192">
        <f>S261*H261</f>
        <v>0</v>
      </c>
      <c r="AR261" s="25" t="s">
        <v>270</v>
      </c>
      <c r="AT261" s="25" t="s">
        <v>266</v>
      </c>
      <c r="AU261" s="25" t="s">
        <v>85</v>
      </c>
      <c r="AY261" s="25" t="s">
        <v>264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25" t="s">
        <v>24</v>
      </c>
      <c r="BK261" s="193">
        <f>ROUND(I261*H261,2)</f>
        <v>0</v>
      </c>
      <c r="BL261" s="25" t="s">
        <v>270</v>
      </c>
      <c r="BM261" s="25" t="s">
        <v>2780</v>
      </c>
    </row>
    <row r="262" spans="2:65" s="12" customFormat="1">
      <c r="B262" s="194"/>
      <c r="D262" s="195" t="s">
        <v>272</v>
      </c>
      <c r="E262" s="196" t="s">
        <v>5</v>
      </c>
      <c r="F262" s="197" t="s">
        <v>3169</v>
      </c>
      <c r="H262" s="196" t="s">
        <v>5</v>
      </c>
      <c r="I262" s="198"/>
      <c r="L262" s="194"/>
      <c r="M262" s="199"/>
      <c r="N262" s="200"/>
      <c r="O262" s="200"/>
      <c r="P262" s="200"/>
      <c r="Q262" s="200"/>
      <c r="R262" s="200"/>
      <c r="S262" s="200"/>
      <c r="T262" s="201"/>
      <c r="AT262" s="196" t="s">
        <v>272</v>
      </c>
      <c r="AU262" s="196" t="s">
        <v>85</v>
      </c>
      <c r="AV262" s="12" t="s">
        <v>24</v>
      </c>
      <c r="AW262" s="12" t="s">
        <v>41</v>
      </c>
      <c r="AX262" s="12" t="s">
        <v>77</v>
      </c>
      <c r="AY262" s="196" t="s">
        <v>264</v>
      </c>
    </row>
    <row r="263" spans="2:65" s="13" customFormat="1">
      <c r="B263" s="202"/>
      <c r="D263" s="195" t="s">
        <v>272</v>
      </c>
      <c r="E263" s="203" t="s">
        <v>5</v>
      </c>
      <c r="F263" s="204" t="s">
        <v>29</v>
      </c>
      <c r="H263" s="205">
        <v>10</v>
      </c>
      <c r="I263" s="206"/>
      <c r="L263" s="202"/>
      <c r="M263" s="207"/>
      <c r="N263" s="208"/>
      <c r="O263" s="208"/>
      <c r="P263" s="208"/>
      <c r="Q263" s="208"/>
      <c r="R263" s="208"/>
      <c r="S263" s="208"/>
      <c r="T263" s="209"/>
      <c r="AT263" s="203" t="s">
        <v>272</v>
      </c>
      <c r="AU263" s="203" t="s">
        <v>85</v>
      </c>
      <c r="AV263" s="13" t="s">
        <v>85</v>
      </c>
      <c r="AW263" s="13" t="s">
        <v>41</v>
      </c>
      <c r="AX263" s="13" t="s">
        <v>24</v>
      </c>
      <c r="AY263" s="203" t="s">
        <v>264</v>
      </c>
    </row>
    <row r="264" spans="2:65" s="1" customFormat="1" ht="25.5" customHeight="1">
      <c r="B264" s="181"/>
      <c r="C264" s="182" t="s">
        <v>647</v>
      </c>
      <c r="D264" s="182" t="s">
        <v>266</v>
      </c>
      <c r="E264" s="183" t="s">
        <v>2791</v>
      </c>
      <c r="F264" s="184" t="s">
        <v>2792</v>
      </c>
      <c r="G264" s="185" t="s">
        <v>308</v>
      </c>
      <c r="H264" s="186">
        <v>54.3</v>
      </c>
      <c r="I264" s="187"/>
      <c r="J264" s="188">
        <f>ROUND(I264*H264,2)</f>
        <v>0</v>
      </c>
      <c r="K264" s="184" t="s">
        <v>334</v>
      </c>
      <c r="L264" s="42"/>
      <c r="M264" s="189" t="s">
        <v>5</v>
      </c>
      <c r="N264" s="190" t="s">
        <v>48</v>
      </c>
      <c r="O264" s="43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AR264" s="25" t="s">
        <v>270</v>
      </c>
      <c r="AT264" s="25" t="s">
        <v>266</v>
      </c>
      <c r="AU264" s="25" t="s">
        <v>85</v>
      </c>
      <c r="AY264" s="25" t="s">
        <v>264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5" t="s">
        <v>24</v>
      </c>
      <c r="BK264" s="193">
        <f>ROUND(I264*H264,2)</f>
        <v>0</v>
      </c>
      <c r="BL264" s="25" t="s">
        <v>270</v>
      </c>
      <c r="BM264" s="25" t="s">
        <v>2793</v>
      </c>
    </row>
    <row r="265" spans="2:65" s="12" customFormat="1">
      <c r="B265" s="194"/>
      <c r="D265" s="195" t="s">
        <v>272</v>
      </c>
      <c r="E265" s="196" t="s">
        <v>5</v>
      </c>
      <c r="F265" s="197" t="s">
        <v>2785</v>
      </c>
      <c r="H265" s="196" t="s">
        <v>5</v>
      </c>
      <c r="I265" s="198"/>
      <c r="L265" s="194"/>
      <c r="M265" s="199"/>
      <c r="N265" s="200"/>
      <c r="O265" s="200"/>
      <c r="P265" s="200"/>
      <c r="Q265" s="200"/>
      <c r="R265" s="200"/>
      <c r="S265" s="200"/>
      <c r="T265" s="201"/>
      <c r="AT265" s="196" t="s">
        <v>272</v>
      </c>
      <c r="AU265" s="196" t="s">
        <v>85</v>
      </c>
      <c r="AV265" s="12" t="s">
        <v>24</v>
      </c>
      <c r="AW265" s="12" t="s">
        <v>41</v>
      </c>
      <c r="AX265" s="12" t="s">
        <v>77</v>
      </c>
      <c r="AY265" s="196" t="s">
        <v>264</v>
      </c>
    </row>
    <row r="266" spans="2:65" s="13" customFormat="1">
      <c r="B266" s="202"/>
      <c r="D266" s="195" t="s">
        <v>272</v>
      </c>
      <c r="E266" s="203" t="s">
        <v>5</v>
      </c>
      <c r="F266" s="204" t="s">
        <v>3198</v>
      </c>
      <c r="H266" s="205">
        <v>54.3</v>
      </c>
      <c r="I266" s="206"/>
      <c r="L266" s="202"/>
      <c r="M266" s="207"/>
      <c r="N266" s="208"/>
      <c r="O266" s="208"/>
      <c r="P266" s="208"/>
      <c r="Q266" s="208"/>
      <c r="R266" s="208"/>
      <c r="S266" s="208"/>
      <c r="T266" s="209"/>
      <c r="AT266" s="203" t="s">
        <v>272</v>
      </c>
      <c r="AU266" s="203" t="s">
        <v>85</v>
      </c>
      <c r="AV266" s="13" t="s">
        <v>85</v>
      </c>
      <c r="AW266" s="13" t="s">
        <v>41</v>
      </c>
      <c r="AX266" s="13" t="s">
        <v>24</v>
      </c>
      <c r="AY266" s="203" t="s">
        <v>264</v>
      </c>
    </row>
    <row r="267" spans="2:65" s="1" customFormat="1" ht="16.5" customHeight="1">
      <c r="B267" s="181"/>
      <c r="C267" s="218" t="s">
        <v>651</v>
      </c>
      <c r="D267" s="218" t="s">
        <v>345</v>
      </c>
      <c r="E267" s="219" t="s">
        <v>2795</v>
      </c>
      <c r="F267" s="220" t="s">
        <v>2796</v>
      </c>
      <c r="G267" s="221" t="s">
        <v>341</v>
      </c>
      <c r="H267" s="222">
        <v>28.507999999999999</v>
      </c>
      <c r="I267" s="223"/>
      <c r="J267" s="224">
        <f>ROUND(I267*H267,2)</f>
        <v>0</v>
      </c>
      <c r="K267" s="220" t="s">
        <v>278</v>
      </c>
      <c r="L267" s="225"/>
      <c r="M267" s="226" t="s">
        <v>5</v>
      </c>
      <c r="N267" s="227" t="s">
        <v>48</v>
      </c>
      <c r="O267" s="43"/>
      <c r="P267" s="191">
        <f>O267*H267</f>
        <v>0</v>
      </c>
      <c r="Q267" s="191">
        <v>4.4000000000000003E-3</v>
      </c>
      <c r="R267" s="191">
        <f>Q267*H267</f>
        <v>0.1254352</v>
      </c>
      <c r="S267" s="191">
        <v>0</v>
      </c>
      <c r="T267" s="192">
        <f>S267*H267</f>
        <v>0</v>
      </c>
      <c r="AR267" s="25" t="s">
        <v>322</v>
      </c>
      <c r="AT267" s="25" t="s">
        <v>345</v>
      </c>
      <c r="AU267" s="25" t="s">
        <v>85</v>
      </c>
      <c r="AY267" s="25" t="s">
        <v>264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5" t="s">
        <v>24</v>
      </c>
      <c r="BK267" s="193">
        <f>ROUND(I267*H267,2)</f>
        <v>0</v>
      </c>
      <c r="BL267" s="25" t="s">
        <v>270</v>
      </c>
      <c r="BM267" s="25" t="s">
        <v>2797</v>
      </c>
    </row>
    <row r="268" spans="2:65" s="1" customFormat="1" ht="40.5">
      <c r="B268" s="42"/>
      <c r="D268" s="195" t="s">
        <v>369</v>
      </c>
      <c r="F268" s="228" t="s">
        <v>2798</v>
      </c>
      <c r="I268" s="229"/>
      <c r="L268" s="42"/>
      <c r="M268" s="230"/>
      <c r="N268" s="43"/>
      <c r="O268" s="43"/>
      <c r="P268" s="43"/>
      <c r="Q268" s="43"/>
      <c r="R268" s="43"/>
      <c r="S268" s="43"/>
      <c r="T268" s="71"/>
      <c r="AT268" s="25" t="s">
        <v>369</v>
      </c>
      <c r="AU268" s="25" t="s">
        <v>85</v>
      </c>
    </row>
    <row r="269" spans="2:65" s="12" customFormat="1">
      <c r="B269" s="194"/>
      <c r="D269" s="195" t="s">
        <v>272</v>
      </c>
      <c r="E269" s="196" t="s">
        <v>5</v>
      </c>
      <c r="F269" s="197" t="s">
        <v>1192</v>
      </c>
      <c r="H269" s="196" t="s">
        <v>5</v>
      </c>
      <c r="I269" s="198"/>
      <c r="L269" s="194"/>
      <c r="M269" s="199"/>
      <c r="N269" s="200"/>
      <c r="O269" s="200"/>
      <c r="P269" s="200"/>
      <c r="Q269" s="200"/>
      <c r="R269" s="200"/>
      <c r="S269" s="200"/>
      <c r="T269" s="201"/>
      <c r="AT269" s="196" t="s">
        <v>272</v>
      </c>
      <c r="AU269" s="196" t="s">
        <v>85</v>
      </c>
      <c r="AV269" s="12" t="s">
        <v>24</v>
      </c>
      <c r="AW269" s="12" t="s">
        <v>41</v>
      </c>
      <c r="AX269" s="12" t="s">
        <v>77</v>
      </c>
      <c r="AY269" s="196" t="s">
        <v>264</v>
      </c>
    </row>
    <row r="270" spans="2:65" s="13" customFormat="1">
      <c r="B270" s="202"/>
      <c r="D270" s="195" t="s">
        <v>272</v>
      </c>
      <c r="E270" s="203" t="s">
        <v>5</v>
      </c>
      <c r="F270" s="204" t="s">
        <v>3199</v>
      </c>
      <c r="H270" s="205">
        <v>28.507999999999999</v>
      </c>
      <c r="I270" s="206"/>
      <c r="L270" s="202"/>
      <c r="M270" s="207"/>
      <c r="N270" s="208"/>
      <c r="O270" s="208"/>
      <c r="P270" s="208"/>
      <c r="Q270" s="208"/>
      <c r="R270" s="208"/>
      <c r="S270" s="208"/>
      <c r="T270" s="209"/>
      <c r="AT270" s="203" t="s">
        <v>272</v>
      </c>
      <c r="AU270" s="203" t="s">
        <v>85</v>
      </c>
      <c r="AV270" s="13" t="s">
        <v>85</v>
      </c>
      <c r="AW270" s="13" t="s">
        <v>41</v>
      </c>
      <c r="AX270" s="13" t="s">
        <v>24</v>
      </c>
      <c r="AY270" s="203" t="s">
        <v>264</v>
      </c>
    </row>
    <row r="271" spans="2:65" s="1" customFormat="1" ht="25.5" customHeight="1">
      <c r="B271" s="181"/>
      <c r="C271" s="182" t="s">
        <v>397</v>
      </c>
      <c r="D271" s="182" t="s">
        <v>266</v>
      </c>
      <c r="E271" s="183" t="s">
        <v>2800</v>
      </c>
      <c r="F271" s="184" t="s">
        <v>2801</v>
      </c>
      <c r="G271" s="185" t="s">
        <v>308</v>
      </c>
      <c r="H271" s="186">
        <v>308.27</v>
      </c>
      <c r="I271" s="187"/>
      <c r="J271" s="188">
        <f>ROUND(I271*H271,2)</f>
        <v>0</v>
      </c>
      <c r="K271" s="184" t="s">
        <v>278</v>
      </c>
      <c r="L271" s="42"/>
      <c r="M271" s="189" t="s">
        <v>5</v>
      </c>
      <c r="N271" s="190" t="s">
        <v>48</v>
      </c>
      <c r="O271" s="43"/>
      <c r="P271" s="191">
        <f>O271*H271</f>
        <v>0</v>
      </c>
      <c r="Q271" s="191">
        <v>2.0000000000000002E-5</v>
      </c>
      <c r="R271" s="191">
        <f>Q271*H271</f>
        <v>6.1654000000000006E-3</v>
      </c>
      <c r="S271" s="191">
        <v>0</v>
      </c>
      <c r="T271" s="192">
        <f>S271*H271</f>
        <v>0</v>
      </c>
      <c r="AR271" s="25" t="s">
        <v>270</v>
      </c>
      <c r="AT271" s="25" t="s">
        <v>266</v>
      </c>
      <c r="AU271" s="25" t="s">
        <v>85</v>
      </c>
      <c r="AY271" s="25" t="s">
        <v>264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25" t="s">
        <v>24</v>
      </c>
      <c r="BK271" s="193">
        <f>ROUND(I271*H271,2)</f>
        <v>0</v>
      </c>
      <c r="BL271" s="25" t="s">
        <v>270</v>
      </c>
      <c r="BM271" s="25" t="s">
        <v>2802</v>
      </c>
    </row>
    <row r="272" spans="2:65" s="12" customFormat="1">
      <c r="B272" s="194"/>
      <c r="D272" s="195" t="s">
        <v>272</v>
      </c>
      <c r="E272" s="196" t="s">
        <v>5</v>
      </c>
      <c r="F272" s="197" t="s">
        <v>3159</v>
      </c>
      <c r="H272" s="196" t="s">
        <v>5</v>
      </c>
      <c r="I272" s="198"/>
      <c r="L272" s="194"/>
      <c r="M272" s="199"/>
      <c r="N272" s="200"/>
      <c r="O272" s="200"/>
      <c r="P272" s="200"/>
      <c r="Q272" s="200"/>
      <c r="R272" s="200"/>
      <c r="S272" s="200"/>
      <c r="T272" s="201"/>
      <c r="AT272" s="196" t="s">
        <v>272</v>
      </c>
      <c r="AU272" s="196" t="s">
        <v>85</v>
      </c>
      <c r="AV272" s="12" t="s">
        <v>24</v>
      </c>
      <c r="AW272" s="12" t="s">
        <v>41</v>
      </c>
      <c r="AX272" s="12" t="s">
        <v>77</v>
      </c>
      <c r="AY272" s="196" t="s">
        <v>264</v>
      </c>
    </row>
    <row r="273" spans="2:65" s="13" customFormat="1">
      <c r="B273" s="202"/>
      <c r="D273" s="195" t="s">
        <v>272</v>
      </c>
      <c r="E273" s="203" t="s">
        <v>5</v>
      </c>
      <c r="F273" s="204" t="s">
        <v>3200</v>
      </c>
      <c r="H273" s="205">
        <v>308.27</v>
      </c>
      <c r="I273" s="206"/>
      <c r="L273" s="202"/>
      <c r="M273" s="207"/>
      <c r="N273" s="208"/>
      <c r="O273" s="208"/>
      <c r="P273" s="208"/>
      <c r="Q273" s="208"/>
      <c r="R273" s="208"/>
      <c r="S273" s="208"/>
      <c r="T273" s="209"/>
      <c r="AT273" s="203" t="s">
        <v>272</v>
      </c>
      <c r="AU273" s="203" t="s">
        <v>85</v>
      </c>
      <c r="AV273" s="13" t="s">
        <v>85</v>
      </c>
      <c r="AW273" s="13" t="s">
        <v>41</v>
      </c>
      <c r="AX273" s="13" t="s">
        <v>24</v>
      </c>
      <c r="AY273" s="203" t="s">
        <v>264</v>
      </c>
    </row>
    <row r="274" spans="2:65" s="1" customFormat="1" ht="16.5" customHeight="1">
      <c r="B274" s="181"/>
      <c r="C274" s="218" t="s">
        <v>810</v>
      </c>
      <c r="D274" s="218" t="s">
        <v>345</v>
      </c>
      <c r="E274" s="219" t="s">
        <v>2804</v>
      </c>
      <c r="F274" s="220" t="s">
        <v>2805</v>
      </c>
      <c r="G274" s="221" t="s">
        <v>341</v>
      </c>
      <c r="H274" s="222">
        <v>53</v>
      </c>
      <c r="I274" s="223"/>
      <c r="J274" s="224">
        <f>ROUND(I274*H274,2)</f>
        <v>0</v>
      </c>
      <c r="K274" s="220" t="s">
        <v>278</v>
      </c>
      <c r="L274" s="225"/>
      <c r="M274" s="226" t="s">
        <v>5</v>
      </c>
      <c r="N274" s="227" t="s">
        <v>48</v>
      </c>
      <c r="O274" s="43"/>
      <c r="P274" s="191">
        <f>O274*H274</f>
        <v>0</v>
      </c>
      <c r="Q274" s="191">
        <v>4.2000000000000003E-2</v>
      </c>
      <c r="R274" s="191">
        <f>Q274*H274</f>
        <v>2.226</v>
      </c>
      <c r="S274" s="191">
        <v>0</v>
      </c>
      <c r="T274" s="192">
        <f>S274*H274</f>
        <v>0</v>
      </c>
      <c r="AR274" s="25" t="s">
        <v>322</v>
      </c>
      <c r="AT274" s="25" t="s">
        <v>345</v>
      </c>
      <c r="AU274" s="25" t="s">
        <v>85</v>
      </c>
      <c r="AY274" s="25" t="s">
        <v>264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25" t="s">
        <v>24</v>
      </c>
      <c r="BK274" s="193">
        <f>ROUND(I274*H274,2)</f>
        <v>0</v>
      </c>
      <c r="BL274" s="25" t="s">
        <v>270</v>
      </c>
      <c r="BM274" s="25" t="s">
        <v>2806</v>
      </c>
    </row>
    <row r="275" spans="2:65" s="1" customFormat="1" ht="40.5">
      <c r="B275" s="42"/>
      <c r="D275" s="195" t="s">
        <v>369</v>
      </c>
      <c r="F275" s="228" t="s">
        <v>2798</v>
      </c>
      <c r="I275" s="229"/>
      <c r="L275" s="42"/>
      <c r="M275" s="230"/>
      <c r="N275" s="43"/>
      <c r="O275" s="43"/>
      <c r="P275" s="43"/>
      <c r="Q275" s="43"/>
      <c r="R275" s="43"/>
      <c r="S275" s="43"/>
      <c r="T275" s="71"/>
      <c r="AT275" s="25" t="s">
        <v>369</v>
      </c>
      <c r="AU275" s="25" t="s">
        <v>85</v>
      </c>
    </row>
    <row r="276" spans="2:65" s="12" customFormat="1">
      <c r="B276" s="194"/>
      <c r="D276" s="195" t="s">
        <v>272</v>
      </c>
      <c r="E276" s="196" t="s">
        <v>5</v>
      </c>
      <c r="F276" s="197" t="s">
        <v>2807</v>
      </c>
      <c r="H276" s="196" t="s">
        <v>5</v>
      </c>
      <c r="I276" s="198"/>
      <c r="L276" s="194"/>
      <c r="M276" s="199"/>
      <c r="N276" s="200"/>
      <c r="O276" s="200"/>
      <c r="P276" s="200"/>
      <c r="Q276" s="200"/>
      <c r="R276" s="200"/>
      <c r="S276" s="200"/>
      <c r="T276" s="201"/>
      <c r="AT276" s="196" t="s">
        <v>272</v>
      </c>
      <c r="AU276" s="196" t="s">
        <v>85</v>
      </c>
      <c r="AV276" s="12" t="s">
        <v>24</v>
      </c>
      <c r="AW276" s="12" t="s">
        <v>41</v>
      </c>
      <c r="AX276" s="12" t="s">
        <v>77</v>
      </c>
      <c r="AY276" s="196" t="s">
        <v>264</v>
      </c>
    </row>
    <row r="277" spans="2:65" s="12" customFormat="1">
      <c r="B277" s="194"/>
      <c r="D277" s="195" t="s">
        <v>272</v>
      </c>
      <c r="E277" s="196" t="s">
        <v>5</v>
      </c>
      <c r="F277" s="197" t="s">
        <v>3201</v>
      </c>
      <c r="H277" s="196" t="s">
        <v>5</v>
      </c>
      <c r="I277" s="198"/>
      <c r="L277" s="194"/>
      <c r="M277" s="199"/>
      <c r="N277" s="200"/>
      <c r="O277" s="200"/>
      <c r="P277" s="200"/>
      <c r="Q277" s="200"/>
      <c r="R277" s="200"/>
      <c r="S277" s="200"/>
      <c r="T277" s="201"/>
      <c r="AT277" s="196" t="s">
        <v>272</v>
      </c>
      <c r="AU277" s="196" t="s">
        <v>85</v>
      </c>
      <c r="AV277" s="12" t="s">
        <v>24</v>
      </c>
      <c r="AW277" s="12" t="s">
        <v>41</v>
      </c>
      <c r="AX277" s="12" t="s">
        <v>77</v>
      </c>
      <c r="AY277" s="196" t="s">
        <v>264</v>
      </c>
    </row>
    <row r="278" spans="2:65" s="13" customFormat="1">
      <c r="B278" s="202"/>
      <c r="D278" s="195" t="s">
        <v>272</v>
      </c>
      <c r="E278" s="203" t="s">
        <v>5</v>
      </c>
      <c r="F278" s="204" t="s">
        <v>904</v>
      </c>
      <c r="H278" s="205">
        <v>53</v>
      </c>
      <c r="I278" s="206"/>
      <c r="L278" s="202"/>
      <c r="M278" s="207"/>
      <c r="N278" s="208"/>
      <c r="O278" s="208"/>
      <c r="P278" s="208"/>
      <c r="Q278" s="208"/>
      <c r="R278" s="208"/>
      <c r="S278" s="208"/>
      <c r="T278" s="209"/>
      <c r="AT278" s="203" t="s">
        <v>272</v>
      </c>
      <c r="AU278" s="203" t="s">
        <v>85</v>
      </c>
      <c r="AV278" s="13" t="s">
        <v>85</v>
      </c>
      <c r="AW278" s="13" t="s">
        <v>41</v>
      </c>
      <c r="AX278" s="13" t="s">
        <v>24</v>
      </c>
      <c r="AY278" s="203" t="s">
        <v>264</v>
      </c>
    </row>
    <row r="279" spans="2:65" s="1" customFormat="1" ht="25.5" customHeight="1">
      <c r="B279" s="181"/>
      <c r="C279" s="182" t="s">
        <v>814</v>
      </c>
      <c r="D279" s="182" t="s">
        <v>266</v>
      </c>
      <c r="E279" s="183" t="s">
        <v>2809</v>
      </c>
      <c r="F279" s="184" t="s">
        <v>2810</v>
      </c>
      <c r="G279" s="185" t="s">
        <v>341</v>
      </c>
      <c r="H279" s="186">
        <v>10</v>
      </c>
      <c r="I279" s="187"/>
      <c r="J279" s="188">
        <f>ROUND(I279*H279,2)</f>
        <v>0</v>
      </c>
      <c r="K279" s="184" t="s">
        <v>278</v>
      </c>
      <c r="L279" s="42"/>
      <c r="M279" s="189" t="s">
        <v>5</v>
      </c>
      <c r="N279" s="190" t="s">
        <v>48</v>
      </c>
      <c r="O279" s="43"/>
      <c r="P279" s="191">
        <f>O279*H279</f>
        <v>0</v>
      </c>
      <c r="Q279" s="191">
        <v>8.0000000000000007E-5</v>
      </c>
      <c r="R279" s="191">
        <f>Q279*H279</f>
        <v>8.0000000000000004E-4</v>
      </c>
      <c r="S279" s="191">
        <v>0</v>
      </c>
      <c r="T279" s="192">
        <f>S279*H279</f>
        <v>0</v>
      </c>
      <c r="AR279" s="25" t="s">
        <v>270</v>
      </c>
      <c r="AT279" s="25" t="s">
        <v>266</v>
      </c>
      <c r="AU279" s="25" t="s">
        <v>85</v>
      </c>
      <c r="AY279" s="25" t="s">
        <v>264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5" t="s">
        <v>24</v>
      </c>
      <c r="BK279" s="193">
        <f>ROUND(I279*H279,2)</f>
        <v>0</v>
      </c>
      <c r="BL279" s="25" t="s">
        <v>270</v>
      </c>
      <c r="BM279" s="25" t="s">
        <v>2811</v>
      </c>
    </row>
    <row r="280" spans="2:65" s="12" customFormat="1">
      <c r="B280" s="194"/>
      <c r="D280" s="195" t="s">
        <v>272</v>
      </c>
      <c r="E280" s="196" t="s">
        <v>5</v>
      </c>
      <c r="F280" s="197" t="s">
        <v>2785</v>
      </c>
      <c r="H280" s="196" t="s">
        <v>5</v>
      </c>
      <c r="I280" s="198"/>
      <c r="L280" s="194"/>
      <c r="M280" s="199"/>
      <c r="N280" s="200"/>
      <c r="O280" s="200"/>
      <c r="P280" s="200"/>
      <c r="Q280" s="200"/>
      <c r="R280" s="200"/>
      <c r="S280" s="200"/>
      <c r="T280" s="201"/>
      <c r="AT280" s="196" t="s">
        <v>272</v>
      </c>
      <c r="AU280" s="196" t="s">
        <v>85</v>
      </c>
      <c r="AV280" s="12" t="s">
        <v>24</v>
      </c>
      <c r="AW280" s="12" t="s">
        <v>41</v>
      </c>
      <c r="AX280" s="12" t="s">
        <v>77</v>
      </c>
      <c r="AY280" s="196" t="s">
        <v>264</v>
      </c>
    </row>
    <row r="281" spans="2:65" s="13" customFormat="1">
      <c r="B281" s="202"/>
      <c r="D281" s="195" t="s">
        <v>272</v>
      </c>
      <c r="E281" s="203" t="s">
        <v>5</v>
      </c>
      <c r="F281" s="204" t="s">
        <v>29</v>
      </c>
      <c r="H281" s="205">
        <v>10</v>
      </c>
      <c r="I281" s="206"/>
      <c r="L281" s="202"/>
      <c r="M281" s="207"/>
      <c r="N281" s="208"/>
      <c r="O281" s="208"/>
      <c r="P281" s="208"/>
      <c r="Q281" s="208"/>
      <c r="R281" s="208"/>
      <c r="S281" s="208"/>
      <c r="T281" s="209"/>
      <c r="AT281" s="203" t="s">
        <v>272</v>
      </c>
      <c r="AU281" s="203" t="s">
        <v>85</v>
      </c>
      <c r="AV281" s="13" t="s">
        <v>85</v>
      </c>
      <c r="AW281" s="13" t="s">
        <v>41</v>
      </c>
      <c r="AX281" s="13" t="s">
        <v>24</v>
      </c>
      <c r="AY281" s="203" t="s">
        <v>264</v>
      </c>
    </row>
    <row r="282" spans="2:65" s="1" customFormat="1" ht="16.5" customHeight="1">
      <c r="B282" s="181"/>
      <c r="C282" s="218" t="s">
        <v>819</v>
      </c>
      <c r="D282" s="218" t="s">
        <v>345</v>
      </c>
      <c r="E282" s="219" t="s">
        <v>2812</v>
      </c>
      <c r="F282" s="220" t="s">
        <v>2813</v>
      </c>
      <c r="G282" s="221" t="s">
        <v>341</v>
      </c>
      <c r="H282" s="222">
        <v>10</v>
      </c>
      <c r="I282" s="223"/>
      <c r="J282" s="224">
        <f>ROUND(I282*H282,2)</f>
        <v>0</v>
      </c>
      <c r="K282" s="220" t="s">
        <v>278</v>
      </c>
      <c r="L282" s="225"/>
      <c r="M282" s="226" t="s">
        <v>5</v>
      </c>
      <c r="N282" s="227" t="s">
        <v>48</v>
      </c>
      <c r="O282" s="43"/>
      <c r="P282" s="191">
        <f>O282*H282</f>
        <v>0</v>
      </c>
      <c r="Q282" s="191">
        <v>2.9999999999999997E-4</v>
      </c>
      <c r="R282" s="191">
        <f>Q282*H282</f>
        <v>2.9999999999999996E-3</v>
      </c>
      <c r="S282" s="191">
        <v>0</v>
      </c>
      <c r="T282" s="192">
        <f>S282*H282</f>
        <v>0</v>
      </c>
      <c r="AR282" s="25" t="s">
        <v>322</v>
      </c>
      <c r="AT282" s="25" t="s">
        <v>345</v>
      </c>
      <c r="AU282" s="25" t="s">
        <v>85</v>
      </c>
      <c r="AY282" s="25" t="s">
        <v>264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5" t="s">
        <v>24</v>
      </c>
      <c r="BK282" s="193">
        <f>ROUND(I282*H282,2)</f>
        <v>0</v>
      </c>
      <c r="BL282" s="25" t="s">
        <v>270</v>
      </c>
      <c r="BM282" s="25" t="s">
        <v>2814</v>
      </c>
    </row>
    <row r="283" spans="2:65" s="1" customFormat="1" ht="25.5" customHeight="1">
      <c r="B283" s="181"/>
      <c r="C283" s="182" t="s">
        <v>823</v>
      </c>
      <c r="D283" s="182" t="s">
        <v>266</v>
      </c>
      <c r="E283" s="183" t="s">
        <v>2815</v>
      </c>
      <c r="F283" s="184" t="s">
        <v>2816</v>
      </c>
      <c r="G283" s="185" t="s">
        <v>341</v>
      </c>
      <c r="H283" s="186">
        <v>8</v>
      </c>
      <c r="I283" s="187"/>
      <c r="J283" s="188">
        <f>ROUND(I283*H283,2)</f>
        <v>0</v>
      </c>
      <c r="K283" s="184" t="s">
        <v>309</v>
      </c>
      <c r="L283" s="42"/>
      <c r="M283" s="189" t="s">
        <v>5</v>
      </c>
      <c r="N283" s="190" t="s">
        <v>48</v>
      </c>
      <c r="O283" s="43"/>
      <c r="P283" s="191">
        <f>O283*H283</f>
        <v>0</v>
      </c>
      <c r="Q283" s="191">
        <v>5.9999999999999995E-4</v>
      </c>
      <c r="R283" s="191">
        <f>Q283*H283</f>
        <v>4.7999999999999996E-3</v>
      </c>
      <c r="S283" s="191">
        <v>0</v>
      </c>
      <c r="T283" s="192">
        <f>S283*H283</f>
        <v>0</v>
      </c>
      <c r="AR283" s="25" t="s">
        <v>270</v>
      </c>
      <c r="AT283" s="25" t="s">
        <v>266</v>
      </c>
      <c r="AU283" s="25" t="s">
        <v>85</v>
      </c>
      <c r="AY283" s="25" t="s">
        <v>264</v>
      </c>
      <c r="BE283" s="193">
        <f>IF(N283="základní",J283,0)</f>
        <v>0</v>
      </c>
      <c r="BF283" s="193">
        <f>IF(N283="snížená",J283,0)</f>
        <v>0</v>
      </c>
      <c r="BG283" s="193">
        <f>IF(N283="zákl. přenesená",J283,0)</f>
        <v>0</v>
      </c>
      <c r="BH283" s="193">
        <f>IF(N283="sníž. přenesená",J283,0)</f>
        <v>0</v>
      </c>
      <c r="BI283" s="193">
        <f>IF(N283="nulová",J283,0)</f>
        <v>0</v>
      </c>
      <c r="BJ283" s="25" t="s">
        <v>24</v>
      </c>
      <c r="BK283" s="193">
        <f>ROUND(I283*H283,2)</f>
        <v>0</v>
      </c>
      <c r="BL283" s="25" t="s">
        <v>270</v>
      </c>
      <c r="BM283" s="25" t="s">
        <v>2817</v>
      </c>
    </row>
    <row r="284" spans="2:65" s="12" customFormat="1">
      <c r="B284" s="194"/>
      <c r="D284" s="195" t="s">
        <v>272</v>
      </c>
      <c r="E284" s="196" t="s">
        <v>5</v>
      </c>
      <c r="F284" s="197" t="s">
        <v>2818</v>
      </c>
      <c r="H284" s="196" t="s">
        <v>5</v>
      </c>
      <c r="I284" s="198"/>
      <c r="L284" s="194"/>
      <c r="M284" s="199"/>
      <c r="N284" s="200"/>
      <c r="O284" s="200"/>
      <c r="P284" s="200"/>
      <c r="Q284" s="200"/>
      <c r="R284" s="200"/>
      <c r="S284" s="200"/>
      <c r="T284" s="201"/>
      <c r="AT284" s="196" t="s">
        <v>272</v>
      </c>
      <c r="AU284" s="196" t="s">
        <v>85</v>
      </c>
      <c r="AV284" s="12" t="s">
        <v>24</v>
      </c>
      <c r="AW284" s="12" t="s">
        <v>41</v>
      </c>
      <c r="AX284" s="12" t="s">
        <v>77</v>
      </c>
      <c r="AY284" s="196" t="s">
        <v>264</v>
      </c>
    </row>
    <row r="285" spans="2:65" s="12" customFormat="1">
      <c r="B285" s="194"/>
      <c r="D285" s="195" t="s">
        <v>272</v>
      </c>
      <c r="E285" s="196" t="s">
        <v>5</v>
      </c>
      <c r="F285" s="197" t="s">
        <v>2785</v>
      </c>
      <c r="H285" s="196" t="s">
        <v>5</v>
      </c>
      <c r="I285" s="198"/>
      <c r="L285" s="194"/>
      <c r="M285" s="199"/>
      <c r="N285" s="200"/>
      <c r="O285" s="200"/>
      <c r="P285" s="200"/>
      <c r="Q285" s="200"/>
      <c r="R285" s="200"/>
      <c r="S285" s="200"/>
      <c r="T285" s="201"/>
      <c r="AT285" s="196" t="s">
        <v>272</v>
      </c>
      <c r="AU285" s="196" t="s">
        <v>85</v>
      </c>
      <c r="AV285" s="12" t="s">
        <v>24</v>
      </c>
      <c r="AW285" s="12" t="s">
        <v>41</v>
      </c>
      <c r="AX285" s="12" t="s">
        <v>77</v>
      </c>
      <c r="AY285" s="196" t="s">
        <v>264</v>
      </c>
    </row>
    <row r="286" spans="2:65" s="13" customFormat="1">
      <c r="B286" s="202"/>
      <c r="D286" s="195" t="s">
        <v>272</v>
      </c>
      <c r="E286" s="203" t="s">
        <v>5</v>
      </c>
      <c r="F286" s="204" t="s">
        <v>322</v>
      </c>
      <c r="H286" s="205">
        <v>8</v>
      </c>
      <c r="I286" s="206"/>
      <c r="L286" s="202"/>
      <c r="M286" s="207"/>
      <c r="N286" s="208"/>
      <c r="O286" s="208"/>
      <c r="P286" s="208"/>
      <c r="Q286" s="208"/>
      <c r="R286" s="208"/>
      <c r="S286" s="208"/>
      <c r="T286" s="209"/>
      <c r="AT286" s="203" t="s">
        <v>272</v>
      </c>
      <c r="AU286" s="203" t="s">
        <v>85</v>
      </c>
      <c r="AV286" s="13" t="s">
        <v>85</v>
      </c>
      <c r="AW286" s="13" t="s">
        <v>41</v>
      </c>
      <c r="AX286" s="13" t="s">
        <v>24</v>
      </c>
      <c r="AY286" s="203" t="s">
        <v>264</v>
      </c>
    </row>
    <row r="287" spans="2:65" s="1" customFormat="1" ht="25.5" customHeight="1">
      <c r="B287" s="181"/>
      <c r="C287" s="182" t="s">
        <v>829</v>
      </c>
      <c r="D287" s="182" t="s">
        <v>266</v>
      </c>
      <c r="E287" s="183" t="s">
        <v>2819</v>
      </c>
      <c r="F287" s="184" t="s">
        <v>2820</v>
      </c>
      <c r="G287" s="185" t="s">
        <v>341</v>
      </c>
      <c r="H287" s="186">
        <v>10</v>
      </c>
      <c r="I287" s="187"/>
      <c r="J287" s="188">
        <f>ROUND(I287*H287,2)</f>
        <v>0</v>
      </c>
      <c r="K287" s="184" t="s">
        <v>309</v>
      </c>
      <c r="L287" s="42"/>
      <c r="M287" s="189" t="s">
        <v>5</v>
      </c>
      <c r="N287" s="190" t="s">
        <v>48</v>
      </c>
      <c r="O287" s="43"/>
      <c r="P287" s="191">
        <f>O287*H287</f>
        <v>0</v>
      </c>
      <c r="Q287" s="191">
        <v>0</v>
      </c>
      <c r="R287" s="191">
        <f>Q287*H287</f>
        <v>0</v>
      </c>
      <c r="S287" s="191">
        <v>0</v>
      </c>
      <c r="T287" s="192">
        <f>S287*H287</f>
        <v>0</v>
      </c>
      <c r="AR287" s="25" t="s">
        <v>270</v>
      </c>
      <c r="AT287" s="25" t="s">
        <v>266</v>
      </c>
      <c r="AU287" s="25" t="s">
        <v>85</v>
      </c>
      <c r="AY287" s="25" t="s">
        <v>264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5" t="s">
        <v>24</v>
      </c>
      <c r="BK287" s="193">
        <f>ROUND(I287*H287,2)</f>
        <v>0</v>
      </c>
      <c r="BL287" s="25" t="s">
        <v>270</v>
      </c>
      <c r="BM287" s="25" t="s">
        <v>3202</v>
      </c>
    </row>
    <row r="288" spans="2:65" s="1" customFormat="1" ht="27">
      <c r="B288" s="42"/>
      <c r="D288" s="195" t="s">
        <v>369</v>
      </c>
      <c r="F288" s="228" t="s">
        <v>2822</v>
      </c>
      <c r="I288" s="229"/>
      <c r="L288" s="42"/>
      <c r="M288" s="230"/>
      <c r="N288" s="43"/>
      <c r="O288" s="43"/>
      <c r="P288" s="43"/>
      <c r="Q288" s="43"/>
      <c r="R288" s="43"/>
      <c r="S288" s="43"/>
      <c r="T288" s="71"/>
      <c r="AT288" s="25" t="s">
        <v>369</v>
      </c>
      <c r="AU288" s="25" t="s">
        <v>85</v>
      </c>
    </row>
    <row r="289" spans="2:65" s="12" customFormat="1">
      <c r="B289" s="194"/>
      <c r="D289" s="195" t="s">
        <v>272</v>
      </c>
      <c r="E289" s="196" t="s">
        <v>5</v>
      </c>
      <c r="F289" s="197" t="s">
        <v>3203</v>
      </c>
      <c r="H289" s="196" t="s">
        <v>5</v>
      </c>
      <c r="I289" s="198"/>
      <c r="L289" s="194"/>
      <c r="M289" s="199"/>
      <c r="N289" s="200"/>
      <c r="O289" s="200"/>
      <c r="P289" s="200"/>
      <c r="Q289" s="200"/>
      <c r="R289" s="200"/>
      <c r="S289" s="200"/>
      <c r="T289" s="201"/>
      <c r="AT289" s="196" t="s">
        <v>272</v>
      </c>
      <c r="AU289" s="196" t="s">
        <v>85</v>
      </c>
      <c r="AV289" s="12" t="s">
        <v>24</v>
      </c>
      <c r="AW289" s="12" t="s">
        <v>41</v>
      </c>
      <c r="AX289" s="12" t="s">
        <v>77</v>
      </c>
      <c r="AY289" s="196" t="s">
        <v>264</v>
      </c>
    </row>
    <row r="290" spans="2:65" s="13" customFormat="1">
      <c r="B290" s="202"/>
      <c r="D290" s="195" t="s">
        <v>272</v>
      </c>
      <c r="E290" s="203" t="s">
        <v>5</v>
      </c>
      <c r="F290" s="204" t="s">
        <v>29</v>
      </c>
      <c r="H290" s="205">
        <v>10</v>
      </c>
      <c r="I290" s="206"/>
      <c r="L290" s="202"/>
      <c r="M290" s="207"/>
      <c r="N290" s="208"/>
      <c r="O290" s="208"/>
      <c r="P290" s="208"/>
      <c r="Q290" s="208"/>
      <c r="R290" s="208"/>
      <c r="S290" s="208"/>
      <c r="T290" s="209"/>
      <c r="AT290" s="203" t="s">
        <v>272</v>
      </c>
      <c r="AU290" s="203" t="s">
        <v>85</v>
      </c>
      <c r="AV290" s="13" t="s">
        <v>85</v>
      </c>
      <c r="AW290" s="13" t="s">
        <v>41</v>
      </c>
      <c r="AX290" s="13" t="s">
        <v>24</v>
      </c>
      <c r="AY290" s="203" t="s">
        <v>264</v>
      </c>
    </row>
    <row r="291" spans="2:65" s="1" customFormat="1" ht="25.5" customHeight="1">
      <c r="B291" s="181"/>
      <c r="C291" s="182" t="s">
        <v>834</v>
      </c>
      <c r="D291" s="182" t="s">
        <v>266</v>
      </c>
      <c r="E291" s="183" t="s">
        <v>2824</v>
      </c>
      <c r="F291" s="184" t="s">
        <v>2825</v>
      </c>
      <c r="G291" s="185" t="s">
        <v>341</v>
      </c>
      <c r="H291" s="186">
        <v>2</v>
      </c>
      <c r="I291" s="187"/>
      <c r="J291" s="188">
        <f>ROUND(I291*H291,2)</f>
        <v>0</v>
      </c>
      <c r="K291" s="184" t="s">
        <v>309</v>
      </c>
      <c r="L291" s="42"/>
      <c r="M291" s="189" t="s">
        <v>5</v>
      </c>
      <c r="N291" s="190" t="s">
        <v>48</v>
      </c>
      <c r="O291" s="43"/>
      <c r="P291" s="191">
        <f>O291*H291</f>
        <v>0</v>
      </c>
      <c r="Q291" s="191">
        <v>0.01</v>
      </c>
      <c r="R291" s="191">
        <f>Q291*H291</f>
        <v>0.02</v>
      </c>
      <c r="S291" s="191">
        <v>0</v>
      </c>
      <c r="T291" s="192">
        <f>S291*H291</f>
        <v>0</v>
      </c>
      <c r="AR291" s="25" t="s">
        <v>270</v>
      </c>
      <c r="AT291" s="25" t="s">
        <v>266</v>
      </c>
      <c r="AU291" s="25" t="s">
        <v>85</v>
      </c>
      <c r="AY291" s="25" t="s">
        <v>264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5" t="s">
        <v>24</v>
      </c>
      <c r="BK291" s="193">
        <f>ROUND(I291*H291,2)</f>
        <v>0</v>
      </c>
      <c r="BL291" s="25" t="s">
        <v>270</v>
      </c>
      <c r="BM291" s="25" t="s">
        <v>3204</v>
      </c>
    </row>
    <row r="292" spans="2:65" s="1" customFormat="1" ht="54">
      <c r="B292" s="42"/>
      <c r="D292" s="195" t="s">
        <v>369</v>
      </c>
      <c r="F292" s="228" t="s">
        <v>2827</v>
      </c>
      <c r="I292" s="229"/>
      <c r="L292" s="42"/>
      <c r="M292" s="230"/>
      <c r="N292" s="43"/>
      <c r="O292" s="43"/>
      <c r="P292" s="43"/>
      <c r="Q292" s="43"/>
      <c r="R292" s="43"/>
      <c r="S292" s="43"/>
      <c r="T292" s="71"/>
      <c r="AT292" s="25" t="s">
        <v>369</v>
      </c>
      <c r="AU292" s="25" t="s">
        <v>85</v>
      </c>
    </row>
    <row r="293" spans="2:65" s="1" customFormat="1" ht="25.5" customHeight="1">
      <c r="B293" s="181"/>
      <c r="C293" s="182" t="s">
        <v>840</v>
      </c>
      <c r="D293" s="182" t="s">
        <v>266</v>
      </c>
      <c r="E293" s="183" t="s">
        <v>2828</v>
      </c>
      <c r="F293" s="184" t="s">
        <v>2829</v>
      </c>
      <c r="G293" s="185" t="s">
        <v>341</v>
      </c>
      <c r="H293" s="186">
        <v>8</v>
      </c>
      <c r="I293" s="187"/>
      <c r="J293" s="188">
        <f>ROUND(I293*H293,2)</f>
        <v>0</v>
      </c>
      <c r="K293" s="184" t="s">
        <v>278</v>
      </c>
      <c r="L293" s="42"/>
      <c r="M293" s="189" t="s">
        <v>5</v>
      </c>
      <c r="N293" s="190" t="s">
        <v>48</v>
      </c>
      <c r="O293" s="43"/>
      <c r="P293" s="191">
        <f>O293*H293</f>
        <v>0</v>
      </c>
      <c r="Q293" s="191">
        <v>1E-4</v>
      </c>
      <c r="R293" s="191">
        <f>Q293*H293</f>
        <v>8.0000000000000004E-4</v>
      </c>
      <c r="S293" s="191">
        <v>0</v>
      </c>
      <c r="T293" s="192">
        <f>S293*H293</f>
        <v>0</v>
      </c>
      <c r="AR293" s="25" t="s">
        <v>270</v>
      </c>
      <c r="AT293" s="25" t="s">
        <v>266</v>
      </c>
      <c r="AU293" s="25" t="s">
        <v>85</v>
      </c>
      <c r="AY293" s="25" t="s">
        <v>264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5" t="s">
        <v>24</v>
      </c>
      <c r="BK293" s="193">
        <f>ROUND(I293*H293,2)</f>
        <v>0</v>
      </c>
      <c r="BL293" s="25" t="s">
        <v>270</v>
      </c>
      <c r="BM293" s="25" t="s">
        <v>2830</v>
      </c>
    </row>
    <row r="294" spans="2:65" s="12" customFormat="1">
      <c r="B294" s="194"/>
      <c r="D294" s="195" t="s">
        <v>272</v>
      </c>
      <c r="E294" s="196" t="s">
        <v>5</v>
      </c>
      <c r="F294" s="197" t="s">
        <v>2831</v>
      </c>
      <c r="H294" s="196" t="s">
        <v>5</v>
      </c>
      <c r="I294" s="198"/>
      <c r="L294" s="194"/>
      <c r="M294" s="199"/>
      <c r="N294" s="200"/>
      <c r="O294" s="200"/>
      <c r="P294" s="200"/>
      <c r="Q294" s="200"/>
      <c r="R294" s="200"/>
      <c r="S294" s="200"/>
      <c r="T294" s="201"/>
      <c r="AT294" s="196" t="s">
        <v>272</v>
      </c>
      <c r="AU294" s="196" t="s">
        <v>85</v>
      </c>
      <c r="AV294" s="12" t="s">
        <v>24</v>
      </c>
      <c r="AW294" s="12" t="s">
        <v>41</v>
      </c>
      <c r="AX294" s="12" t="s">
        <v>77</v>
      </c>
      <c r="AY294" s="196" t="s">
        <v>264</v>
      </c>
    </row>
    <row r="295" spans="2:65" s="12" customFormat="1">
      <c r="B295" s="194"/>
      <c r="D295" s="195" t="s">
        <v>272</v>
      </c>
      <c r="E295" s="196" t="s">
        <v>5</v>
      </c>
      <c r="F295" s="197" t="s">
        <v>2832</v>
      </c>
      <c r="H295" s="196" t="s">
        <v>5</v>
      </c>
      <c r="I295" s="198"/>
      <c r="L295" s="194"/>
      <c r="M295" s="199"/>
      <c r="N295" s="200"/>
      <c r="O295" s="200"/>
      <c r="P295" s="200"/>
      <c r="Q295" s="200"/>
      <c r="R295" s="200"/>
      <c r="S295" s="200"/>
      <c r="T295" s="201"/>
      <c r="AT295" s="196" t="s">
        <v>272</v>
      </c>
      <c r="AU295" s="196" t="s">
        <v>85</v>
      </c>
      <c r="AV295" s="12" t="s">
        <v>24</v>
      </c>
      <c r="AW295" s="12" t="s">
        <v>41</v>
      </c>
      <c r="AX295" s="12" t="s">
        <v>77</v>
      </c>
      <c r="AY295" s="196" t="s">
        <v>264</v>
      </c>
    </row>
    <row r="296" spans="2:65" s="13" customFormat="1">
      <c r="B296" s="202"/>
      <c r="D296" s="195" t="s">
        <v>272</v>
      </c>
      <c r="E296" s="203" t="s">
        <v>5</v>
      </c>
      <c r="F296" s="204" t="s">
        <v>322</v>
      </c>
      <c r="H296" s="205">
        <v>8</v>
      </c>
      <c r="I296" s="206"/>
      <c r="L296" s="202"/>
      <c r="M296" s="207"/>
      <c r="N296" s="208"/>
      <c r="O296" s="208"/>
      <c r="P296" s="208"/>
      <c r="Q296" s="208"/>
      <c r="R296" s="208"/>
      <c r="S296" s="208"/>
      <c r="T296" s="209"/>
      <c r="AT296" s="203" t="s">
        <v>272</v>
      </c>
      <c r="AU296" s="203" t="s">
        <v>85</v>
      </c>
      <c r="AV296" s="13" t="s">
        <v>85</v>
      </c>
      <c r="AW296" s="13" t="s">
        <v>41</v>
      </c>
      <c r="AX296" s="13" t="s">
        <v>24</v>
      </c>
      <c r="AY296" s="203" t="s">
        <v>264</v>
      </c>
    </row>
    <row r="297" spans="2:65" s="1" customFormat="1" ht="16.5" customHeight="1">
      <c r="B297" s="181"/>
      <c r="C297" s="218" t="s">
        <v>845</v>
      </c>
      <c r="D297" s="218" t="s">
        <v>345</v>
      </c>
      <c r="E297" s="219" t="s">
        <v>2833</v>
      </c>
      <c r="F297" s="220" t="s">
        <v>2834</v>
      </c>
      <c r="G297" s="221" t="s">
        <v>341</v>
      </c>
      <c r="H297" s="222">
        <v>8</v>
      </c>
      <c r="I297" s="223"/>
      <c r="J297" s="224">
        <f>ROUND(I297*H297,2)</f>
        <v>0</v>
      </c>
      <c r="K297" s="220" t="s">
        <v>278</v>
      </c>
      <c r="L297" s="225"/>
      <c r="M297" s="226" t="s">
        <v>5</v>
      </c>
      <c r="N297" s="227" t="s">
        <v>48</v>
      </c>
      <c r="O297" s="43"/>
      <c r="P297" s="191">
        <f>O297*H297</f>
        <v>0</v>
      </c>
      <c r="Q297" s="191">
        <v>4.7999999999999996E-3</v>
      </c>
      <c r="R297" s="191">
        <f>Q297*H297</f>
        <v>3.8399999999999997E-2</v>
      </c>
      <c r="S297" s="191">
        <v>0</v>
      </c>
      <c r="T297" s="192">
        <f>S297*H297</f>
        <v>0</v>
      </c>
      <c r="AR297" s="25" t="s">
        <v>322</v>
      </c>
      <c r="AT297" s="25" t="s">
        <v>345</v>
      </c>
      <c r="AU297" s="25" t="s">
        <v>85</v>
      </c>
      <c r="AY297" s="25" t="s">
        <v>264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5" t="s">
        <v>24</v>
      </c>
      <c r="BK297" s="193">
        <f>ROUND(I297*H297,2)</f>
        <v>0</v>
      </c>
      <c r="BL297" s="25" t="s">
        <v>270</v>
      </c>
      <c r="BM297" s="25" t="s">
        <v>2835</v>
      </c>
    </row>
    <row r="298" spans="2:65" s="1" customFormat="1" ht="25.5" customHeight="1">
      <c r="B298" s="181"/>
      <c r="C298" s="182" t="s">
        <v>851</v>
      </c>
      <c r="D298" s="182" t="s">
        <v>266</v>
      </c>
      <c r="E298" s="183" t="s">
        <v>2836</v>
      </c>
      <c r="F298" s="184" t="s">
        <v>2837</v>
      </c>
      <c r="G298" s="185" t="s">
        <v>341</v>
      </c>
      <c r="H298" s="186">
        <v>12</v>
      </c>
      <c r="I298" s="187"/>
      <c r="J298" s="188">
        <f>ROUND(I298*H298,2)</f>
        <v>0</v>
      </c>
      <c r="K298" s="184" t="s">
        <v>278</v>
      </c>
      <c r="L298" s="42"/>
      <c r="M298" s="189" t="s">
        <v>5</v>
      </c>
      <c r="N298" s="190" t="s">
        <v>48</v>
      </c>
      <c r="O298" s="43"/>
      <c r="P298" s="191">
        <f>O298*H298</f>
        <v>0</v>
      </c>
      <c r="Q298" s="191">
        <v>3.5729999999999998E-2</v>
      </c>
      <c r="R298" s="191">
        <f>Q298*H298</f>
        <v>0.42875999999999997</v>
      </c>
      <c r="S298" s="191">
        <v>0</v>
      </c>
      <c r="T298" s="192">
        <f>S298*H298</f>
        <v>0</v>
      </c>
      <c r="AR298" s="25" t="s">
        <v>270</v>
      </c>
      <c r="AT298" s="25" t="s">
        <v>266</v>
      </c>
      <c r="AU298" s="25" t="s">
        <v>85</v>
      </c>
      <c r="AY298" s="25" t="s">
        <v>264</v>
      </c>
      <c r="BE298" s="193">
        <f>IF(N298="základní",J298,0)</f>
        <v>0</v>
      </c>
      <c r="BF298" s="193">
        <f>IF(N298="snížená",J298,0)</f>
        <v>0</v>
      </c>
      <c r="BG298" s="193">
        <f>IF(N298="zákl. přenesená",J298,0)</f>
        <v>0</v>
      </c>
      <c r="BH298" s="193">
        <f>IF(N298="sníž. přenesená",J298,0)</f>
        <v>0</v>
      </c>
      <c r="BI298" s="193">
        <f>IF(N298="nulová",J298,0)</f>
        <v>0</v>
      </c>
      <c r="BJ298" s="25" t="s">
        <v>24</v>
      </c>
      <c r="BK298" s="193">
        <f>ROUND(I298*H298,2)</f>
        <v>0</v>
      </c>
      <c r="BL298" s="25" t="s">
        <v>270</v>
      </c>
      <c r="BM298" s="25" t="s">
        <v>2838</v>
      </c>
    </row>
    <row r="299" spans="2:65" s="13" customFormat="1">
      <c r="B299" s="202"/>
      <c r="D299" s="195" t="s">
        <v>272</v>
      </c>
      <c r="E299" s="203" t="s">
        <v>5</v>
      </c>
      <c r="F299" s="204" t="s">
        <v>3205</v>
      </c>
      <c r="H299" s="205">
        <v>1</v>
      </c>
      <c r="I299" s="206"/>
      <c r="L299" s="202"/>
      <c r="M299" s="207"/>
      <c r="N299" s="208"/>
      <c r="O299" s="208"/>
      <c r="P299" s="208"/>
      <c r="Q299" s="208"/>
      <c r="R299" s="208"/>
      <c r="S299" s="208"/>
      <c r="T299" s="209"/>
      <c r="AT299" s="203" t="s">
        <v>272</v>
      </c>
      <c r="AU299" s="203" t="s">
        <v>85</v>
      </c>
      <c r="AV299" s="13" t="s">
        <v>85</v>
      </c>
      <c r="AW299" s="13" t="s">
        <v>41</v>
      </c>
      <c r="AX299" s="13" t="s">
        <v>77</v>
      </c>
      <c r="AY299" s="203" t="s">
        <v>264</v>
      </c>
    </row>
    <row r="300" spans="2:65" s="13" customFormat="1">
      <c r="B300" s="202"/>
      <c r="D300" s="195" t="s">
        <v>272</v>
      </c>
      <c r="E300" s="203" t="s">
        <v>5</v>
      </c>
      <c r="F300" s="204" t="s">
        <v>3206</v>
      </c>
      <c r="H300" s="205">
        <v>1</v>
      </c>
      <c r="I300" s="206"/>
      <c r="L300" s="202"/>
      <c r="M300" s="207"/>
      <c r="N300" s="208"/>
      <c r="O300" s="208"/>
      <c r="P300" s="208"/>
      <c r="Q300" s="208"/>
      <c r="R300" s="208"/>
      <c r="S300" s="208"/>
      <c r="T300" s="209"/>
      <c r="AT300" s="203" t="s">
        <v>272</v>
      </c>
      <c r="AU300" s="203" t="s">
        <v>85</v>
      </c>
      <c r="AV300" s="13" t="s">
        <v>85</v>
      </c>
      <c r="AW300" s="13" t="s">
        <v>41</v>
      </c>
      <c r="AX300" s="13" t="s">
        <v>77</v>
      </c>
      <c r="AY300" s="203" t="s">
        <v>264</v>
      </c>
    </row>
    <row r="301" spans="2:65" s="13" customFormat="1">
      <c r="B301" s="202"/>
      <c r="D301" s="195" t="s">
        <v>272</v>
      </c>
      <c r="E301" s="203" t="s">
        <v>5</v>
      </c>
      <c r="F301" s="204" t="s">
        <v>3207</v>
      </c>
      <c r="H301" s="205">
        <v>1</v>
      </c>
      <c r="I301" s="206"/>
      <c r="L301" s="202"/>
      <c r="M301" s="207"/>
      <c r="N301" s="208"/>
      <c r="O301" s="208"/>
      <c r="P301" s="208"/>
      <c r="Q301" s="208"/>
      <c r="R301" s="208"/>
      <c r="S301" s="208"/>
      <c r="T301" s="209"/>
      <c r="AT301" s="203" t="s">
        <v>272</v>
      </c>
      <c r="AU301" s="203" t="s">
        <v>85</v>
      </c>
      <c r="AV301" s="13" t="s">
        <v>85</v>
      </c>
      <c r="AW301" s="13" t="s">
        <v>41</v>
      </c>
      <c r="AX301" s="13" t="s">
        <v>77</v>
      </c>
      <c r="AY301" s="203" t="s">
        <v>264</v>
      </c>
    </row>
    <row r="302" spans="2:65" s="13" customFormat="1">
      <c r="B302" s="202"/>
      <c r="D302" s="195" t="s">
        <v>272</v>
      </c>
      <c r="E302" s="203" t="s">
        <v>5</v>
      </c>
      <c r="F302" s="204" t="s">
        <v>3208</v>
      </c>
      <c r="H302" s="205">
        <v>1</v>
      </c>
      <c r="I302" s="206"/>
      <c r="L302" s="202"/>
      <c r="M302" s="207"/>
      <c r="N302" s="208"/>
      <c r="O302" s="208"/>
      <c r="P302" s="208"/>
      <c r="Q302" s="208"/>
      <c r="R302" s="208"/>
      <c r="S302" s="208"/>
      <c r="T302" s="209"/>
      <c r="AT302" s="203" t="s">
        <v>272</v>
      </c>
      <c r="AU302" s="203" t="s">
        <v>85</v>
      </c>
      <c r="AV302" s="13" t="s">
        <v>85</v>
      </c>
      <c r="AW302" s="13" t="s">
        <v>41</v>
      </c>
      <c r="AX302" s="13" t="s">
        <v>77</v>
      </c>
      <c r="AY302" s="203" t="s">
        <v>264</v>
      </c>
    </row>
    <row r="303" spans="2:65" s="13" customFormat="1">
      <c r="B303" s="202"/>
      <c r="D303" s="195" t="s">
        <v>272</v>
      </c>
      <c r="E303" s="203" t="s">
        <v>5</v>
      </c>
      <c r="F303" s="204" t="s">
        <v>3209</v>
      </c>
      <c r="H303" s="205">
        <v>1</v>
      </c>
      <c r="I303" s="206"/>
      <c r="L303" s="202"/>
      <c r="M303" s="207"/>
      <c r="N303" s="208"/>
      <c r="O303" s="208"/>
      <c r="P303" s="208"/>
      <c r="Q303" s="208"/>
      <c r="R303" s="208"/>
      <c r="S303" s="208"/>
      <c r="T303" s="209"/>
      <c r="AT303" s="203" t="s">
        <v>272</v>
      </c>
      <c r="AU303" s="203" t="s">
        <v>85</v>
      </c>
      <c r="AV303" s="13" t="s">
        <v>85</v>
      </c>
      <c r="AW303" s="13" t="s">
        <v>41</v>
      </c>
      <c r="AX303" s="13" t="s">
        <v>77</v>
      </c>
      <c r="AY303" s="203" t="s">
        <v>264</v>
      </c>
    </row>
    <row r="304" spans="2:65" s="13" customFormat="1">
      <c r="B304" s="202"/>
      <c r="D304" s="195" t="s">
        <v>272</v>
      </c>
      <c r="E304" s="203" t="s">
        <v>5</v>
      </c>
      <c r="F304" s="204" t="s">
        <v>3210</v>
      </c>
      <c r="H304" s="205">
        <v>1</v>
      </c>
      <c r="I304" s="206"/>
      <c r="L304" s="202"/>
      <c r="M304" s="207"/>
      <c r="N304" s="208"/>
      <c r="O304" s="208"/>
      <c r="P304" s="208"/>
      <c r="Q304" s="208"/>
      <c r="R304" s="208"/>
      <c r="S304" s="208"/>
      <c r="T304" s="209"/>
      <c r="AT304" s="203" t="s">
        <v>272</v>
      </c>
      <c r="AU304" s="203" t="s">
        <v>85</v>
      </c>
      <c r="AV304" s="13" t="s">
        <v>85</v>
      </c>
      <c r="AW304" s="13" t="s">
        <v>41</v>
      </c>
      <c r="AX304" s="13" t="s">
        <v>77</v>
      </c>
      <c r="AY304" s="203" t="s">
        <v>264</v>
      </c>
    </row>
    <row r="305" spans="2:65" s="13" customFormat="1">
      <c r="B305" s="202"/>
      <c r="D305" s="195" t="s">
        <v>272</v>
      </c>
      <c r="E305" s="203" t="s">
        <v>5</v>
      </c>
      <c r="F305" s="204" t="s">
        <v>3211</v>
      </c>
      <c r="H305" s="205">
        <v>1</v>
      </c>
      <c r="I305" s="206"/>
      <c r="L305" s="202"/>
      <c r="M305" s="207"/>
      <c r="N305" s="208"/>
      <c r="O305" s="208"/>
      <c r="P305" s="208"/>
      <c r="Q305" s="208"/>
      <c r="R305" s="208"/>
      <c r="S305" s="208"/>
      <c r="T305" s="209"/>
      <c r="AT305" s="203" t="s">
        <v>272</v>
      </c>
      <c r="AU305" s="203" t="s">
        <v>85</v>
      </c>
      <c r="AV305" s="13" t="s">
        <v>85</v>
      </c>
      <c r="AW305" s="13" t="s">
        <v>41</v>
      </c>
      <c r="AX305" s="13" t="s">
        <v>77</v>
      </c>
      <c r="AY305" s="203" t="s">
        <v>264</v>
      </c>
    </row>
    <row r="306" spans="2:65" s="13" customFormat="1">
      <c r="B306" s="202"/>
      <c r="D306" s="195" t="s">
        <v>272</v>
      </c>
      <c r="E306" s="203" t="s">
        <v>5</v>
      </c>
      <c r="F306" s="204" t="s">
        <v>3212</v>
      </c>
      <c r="H306" s="205">
        <v>1</v>
      </c>
      <c r="I306" s="206"/>
      <c r="L306" s="202"/>
      <c r="M306" s="207"/>
      <c r="N306" s="208"/>
      <c r="O306" s="208"/>
      <c r="P306" s="208"/>
      <c r="Q306" s="208"/>
      <c r="R306" s="208"/>
      <c r="S306" s="208"/>
      <c r="T306" s="209"/>
      <c r="AT306" s="203" t="s">
        <v>272</v>
      </c>
      <c r="AU306" s="203" t="s">
        <v>85</v>
      </c>
      <c r="AV306" s="13" t="s">
        <v>85</v>
      </c>
      <c r="AW306" s="13" t="s">
        <v>41</v>
      </c>
      <c r="AX306" s="13" t="s">
        <v>77</v>
      </c>
      <c r="AY306" s="203" t="s">
        <v>264</v>
      </c>
    </row>
    <row r="307" spans="2:65" s="13" customFormat="1">
      <c r="B307" s="202"/>
      <c r="D307" s="195" t="s">
        <v>272</v>
      </c>
      <c r="E307" s="203" t="s">
        <v>5</v>
      </c>
      <c r="F307" s="204" t="s">
        <v>3213</v>
      </c>
      <c r="H307" s="205">
        <v>1</v>
      </c>
      <c r="I307" s="206"/>
      <c r="L307" s="202"/>
      <c r="M307" s="207"/>
      <c r="N307" s="208"/>
      <c r="O307" s="208"/>
      <c r="P307" s="208"/>
      <c r="Q307" s="208"/>
      <c r="R307" s="208"/>
      <c r="S307" s="208"/>
      <c r="T307" s="209"/>
      <c r="AT307" s="203" t="s">
        <v>272</v>
      </c>
      <c r="AU307" s="203" t="s">
        <v>85</v>
      </c>
      <c r="AV307" s="13" t="s">
        <v>85</v>
      </c>
      <c r="AW307" s="13" t="s">
        <v>41</v>
      </c>
      <c r="AX307" s="13" t="s">
        <v>77</v>
      </c>
      <c r="AY307" s="203" t="s">
        <v>264</v>
      </c>
    </row>
    <row r="308" spans="2:65" s="13" customFormat="1">
      <c r="B308" s="202"/>
      <c r="D308" s="195" t="s">
        <v>272</v>
      </c>
      <c r="E308" s="203" t="s">
        <v>5</v>
      </c>
      <c r="F308" s="204" t="s">
        <v>3214</v>
      </c>
      <c r="H308" s="205">
        <v>1</v>
      </c>
      <c r="I308" s="206"/>
      <c r="L308" s="202"/>
      <c r="M308" s="207"/>
      <c r="N308" s="208"/>
      <c r="O308" s="208"/>
      <c r="P308" s="208"/>
      <c r="Q308" s="208"/>
      <c r="R308" s="208"/>
      <c r="S308" s="208"/>
      <c r="T308" s="209"/>
      <c r="AT308" s="203" t="s">
        <v>272</v>
      </c>
      <c r="AU308" s="203" t="s">
        <v>85</v>
      </c>
      <c r="AV308" s="13" t="s">
        <v>85</v>
      </c>
      <c r="AW308" s="13" t="s">
        <v>41</v>
      </c>
      <c r="AX308" s="13" t="s">
        <v>77</v>
      </c>
      <c r="AY308" s="203" t="s">
        <v>264</v>
      </c>
    </row>
    <row r="309" spans="2:65" s="13" customFormat="1">
      <c r="B309" s="202"/>
      <c r="D309" s="195" t="s">
        <v>272</v>
      </c>
      <c r="E309" s="203" t="s">
        <v>5</v>
      </c>
      <c r="F309" s="204" t="s">
        <v>3215</v>
      </c>
      <c r="H309" s="205">
        <v>1</v>
      </c>
      <c r="I309" s="206"/>
      <c r="L309" s="202"/>
      <c r="M309" s="207"/>
      <c r="N309" s="208"/>
      <c r="O309" s="208"/>
      <c r="P309" s="208"/>
      <c r="Q309" s="208"/>
      <c r="R309" s="208"/>
      <c r="S309" s="208"/>
      <c r="T309" s="209"/>
      <c r="AT309" s="203" t="s">
        <v>272</v>
      </c>
      <c r="AU309" s="203" t="s">
        <v>85</v>
      </c>
      <c r="AV309" s="13" t="s">
        <v>85</v>
      </c>
      <c r="AW309" s="13" t="s">
        <v>41</v>
      </c>
      <c r="AX309" s="13" t="s">
        <v>77</v>
      </c>
      <c r="AY309" s="203" t="s">
        <v>264</v>
      </c>
    </row>
    <row r="310" spans="2:65" s="13" customFormat="1">
      <c r="B310" s="202"/>
      <c r="D310" s="195" t="s">
        <v>272</v>
      </c>
      <c r="E310" s="203" t="s">
        <v>5</v>
      </c>
      <c r="F310" s="204" t="s">
        <v>3216</v>
      </c>
      <c r="H310" s="205">
        <v>1</v>
      </c>
      <c r="I310" s="206"/>
      <c r="L310" s="202"/>
      <c r="M310" s="207"/>
      <c r="N310" s="208"/>
      <c r="O310" s="208"/>
      <c r="P310" s="208"/>
      <c r="Q310" s="208"/>
      <c r="R310" s="208"/>
      <c r="S310" s="208"/>
      <c r="T310" s="209"/>
      <c r="AT310" s="203" t="s">
        <v>272</v>
      </c>
      <c r="AU310" s="203" t="s">
        <v>85</v>
      </c>
      <c r="AV310" s="13" t="s">
        <v>85</v>
      </c>
      <c r="AW310" s="13" t="s">
        <v>41</v>
      </c>
      <c r="AX310" s="13" t="s">
        <v>77</v>
      </c>
      <c r="AY310" s="203" t="s">
        <v>264</v>
      </c>
    </row>
    <row r="311" spans="2:65" s="14" customFormat="1">
      <c r="B311" s="210"/>
      <c r="D311" s="195" t="s">
        <v>272</v>
      </c>
      <c r="E311" s="211" t="s">
        <v>5</v>
      </c>
      <c r="F311" s="212" t="s">
        <v>290</v>
      </c>
      <c r="H311" s="213">
        <v>12</v>
      </c>
      <c r="I311" s="214"/>
      <c r="L311" s="210"/>
      <c r="M311" s="215"/>
      <c r="N311" s="216"/>
      <c r="O311" s="216"/>
      <c r="P311" s="216"/>
      <c r="Q311" s="216"/>
      <c r="R311" s="216"/>
      <c r="S311" s="216"/>
      <c r="T311" s="217"/>
      <c r="AT311" s="211" t="s">
        <v>272</v>
      </c>
      <c r="AU311" s="211" t="s">
        <v>85</v>
      </c>
      <c r="AV311" s="14" t="s">
        <v>270</v>
      </c>
      <c r="AW311" s="14" t="s">
        <v>41</v>
      </c>
      <c r="AX311" s="14" t="s">
        <v>24</v>
      </c>
      <c r="AY311" s="211" t="s">
        <v>264</v>
      </c>
    </row>
    <row r="312" spans="2:65" s="1" customFormat="1" ht="38.25" customHeight="1">
      <c r="B312" s="181"/>
      <c r="C312" s="182" t="s">
        <v>855</v>
      </c>
      <c r="D312" s="182" t="s">
        <v>266</v>
      </c>
      <c r="E312" s="183" t="s">
        <v>2858</v>
      </c>
      <c r="F312" s="184" t="s">
        <v>2859</v>
      </c>
      <c r="G312" s="185" t="s">
        <v>341</v>
      </c>
      <c r="H312" s="186">
        <v>12</v>
      </c>
      <c r="I312" s="187"/>
      <c r="J312" s="188">
        <f>ROUND(I312*H312,2)</f>
        <v>0</v>
      </c>
      <c r="K312" s="184" t="s">
        <v>334</v>
      </c>
      <c r="L312" s="42"/>
      <c r="M312" s="189" t="s">
        <v>5</v>
      </c>
      <c r="N312" s="190" t="s">
        <v>48</v>
      </c>
      <c r="O312" s="43"/>
      <c r="P312" s="191">
        <f>O312*H312</f>
        <v>0</v>
      </c>
      <c r="Q312" s="191">
        <v>0.500799824</v>
      </c>
      <c r="R312" s="191">
        <f>Q312*H312</f>
        <v>6.0095978880000001</v>
      </c>
      <c r="S312" s="191">
        <v>0</v>
      </c>
      <c r="T312" s="192">
        <f>S312*H312</f>
        <v>0</v>
      </c>
      <c r="AR312" s="25" t="s">
        <v>270</v>
      </c>
      <c r="AT312" s="25" t="s">
        <v>266</v>
      </c>
      <c r="AU312" s="25" t="s">
        <v>85</v>
      </c>
      <c r="AY312" s="25" t="s">
        <v>264</v>
      </c>
      <c r="BE312" s="193">
        <f>IF(N312="základní",J312,0)</f>
        <v>0</v>
      </c>
      <c r="BF312" s="193">
        <f>IF(N312="snížená",J312,0)</f>
        <v>0</v>
      </c>
      <c r="BG312" s="193">
        <f>IF(N312="zákl. přenesená",J312,0)</f>
        <v>0</v>
      </c>
      <c r="BH312" s="193">
        <f>IF(N312="sníž. přenesená",J312,0)</f>
        <v>0</v>
      </c>
      <c r="BI312" s="193">
        <f>IF(N312="nulová",J312,0)</f>
        <v>0</v>
      </c>
      <c r="BJ312" s="25" t="s">
        <v>24</v>
      </c>
      <c r="BK312" s="193">
        <f>ROUND(I312*H312,2)</f>
        <v>0</v>
      </c>
      <c r="BL312" s="25" t="s">
        <v>270</v>
      </c>
      <c r="BM312" s="25" t="s">
        <v>2860</v>
      </c>
    </row>
    <row r="313" spans="2:65" s="12" customFormat="1">
      <c r="B313" s="194"/>
      <c r="D313" s="195" t="s">
        <v>272</v>
      </c>
      <c r="E313" s="196" t="s">
        <v>5</v>
      </c>
      <c r="F313" s="197" t="s">
        <v>3217</v>
      </c>
      <c r="H313" s="196" t="s">
        <v>5</v>
      </c>
      <c r="I313" s="198"/>
      <c r="L313" s="194"/>
      <c r="M313" s="199"/>
      <c r="N313" s="200"/>
      <c r="O313" s="200"/>
      <c r="P313" s="200"/>
      <c r="Q313" s="200"/>
      <c r="R313" s="200"/>
      <c r="S313" s="200"/>
      <c r="T313" s="201"/>
      <c r="AT313" s="196" t="s">
        <v>272</v>
      </c>
      <c r="AU313" s="196" t="s">
        <v>85</v>
      </c>
      <c r="AV313" s="12" t="s">
        <v>24</v>
      </c>
      <c r="AW313" s="12" t="s">
        <v>41</v>
      </c>
      <c r="AX313" s="12" t="s">
        <v>77</v>
      </c>
      <c r="AY313" s="196" t="s">
        <v>264</v>
      </c>
    </row>
    <row r="314" spans="2:65" s="13" customFormat="1">
      <c r="B314" s="202"/>
      <c r="D314" s="195" t="s">
        <v>272</v>
      </c>
      <c r="E314" s="203" t="s">
        <v>5</v>
      </c>
      <c r="F314" s="204" t="s">
        <v>349</v>
      </c>
      <c r="H314" s="205">
        <v>12</v>
      </c>
      <c r="I314" s="206"/>
      <c r="L314" s="202"/>
      <c r="M314" s="207"/>
      <c r="N314" s="208"/>
      <c r="O314" s="208"/>
      <c r="P314" s="208"/>
      <c r="Q314" s="208"/>
      <c r="R314" s="208"/>
      <c r="S314" s="208"/>
      <c r="T314" s="209"/>
      <c r="AT314" s="203" t="s">
        <v>272</v>
      </c>
      <c r="AU314" s="203" t="s">
        <v>85</v>
      </c>
      <c r="AV314" s="13" t="s">
        <v>85</v>
      </c>
      <c r="AW314" s="13" t="s">
        <v>41</v>
      </c>
      <c r="AX314" s="13" t="s">
        <v>24</v>
      </c>
      <c r="AY314" s="203" t="s">
        <v>264</v>
      </c>
    </row>
    <row r="315" spans="2:65" s="1" customFormat="1" ht="25.5" customHeight="1">
      <c r="B315" s="181"/>
      <c r="C315" s="218" t="s">
        <v>859</v>
      </c>
      <c r="D315" s="218" t="s">
        <v>345</v>
      </c>
      <c r="E315" s="219" t="s">
        <v>2862</v>
      </c>
      <c r="F315" s="220" t="s">
        <v>2863</v>
      </c>
      <c r="G315" s="221" t="s">
        <v>341</v>
      </c>
      <c r="H315" s="222">
        <v>12</v>
      </c>
      <c r="I315" s="223"/>
      <c r="J315" s="224">
        <f>ROUND(I315*H315,2)</f>
        <v>0</v>
      </c>
      <c r="K315" s="220" t="s">
        <v>278</v>
      </c>
      <c r="L315" s="225"/>
      <c r="M315" s="226" t="s">
        <v>5</v>
      </c>
      <c r="N315" s="227" t="s">
        <v>48</v>
      </c>
      <c r="O315" s="43"/>
      <c r="P315" s="191">
        <f>O315*H315</f>
        <v>0</v>
      </c>
      <c r="Q315" s="191">
        <v>0.54800000000000004</v>
      </c>
      <c r="R315" s="191">
        <f>Q315*H315</f>
        <v>6.5760000000000005</v>
      </c>
      <c r="S315" s="191">
        <v>0</v>
      </c>
      <c r="T315" s="192">
        <f>S315*H315</f>
        <v>0</v>
      </c>
      <c r="AR315" s="25" t="s">
        <v>322</v>
      </c>
      <c r="AT315" s="25" t="s">
        <v>345</v>
      </c>
      <c r="AU315" s="25" t="s">
        <v>85</v>
      </c>
      <c r="AY315" s="25" t="s">
        <v>264</v>
      </c>
      <c r="BE315" s="193">
        <f>IF(N315="základní",J315,0)</f>
        <v>0</v>
      </c>
      <c r="BF315" s="193">
        <f>IF(N315="snížená",J315,0)</f>
        <v>0</v>
      </c>
      <c r="BG315" s="193">
        <f>IF(N315="zákl. přenesená",J315,0)</f>
        <v>0</v>
      </c>
      <c r="BH315" s="193">
        <f>IF(N315="sníž. přenesená",J315,0)</f>
        <v>0</v>
      </c>
      <c r="BI315" s="193">
        <f>IF(N315="nulová",J315,0)</f>
        <v>0</v>
      </c>
      <c r="BJ315" s="25" t="s">
        <v>24</v>
      </c>
      <c r="BK315" s="193">
        <f>ROUND(I315*H315,2)</f>
        <v>0</v>
      </c>
      <c r="BL315" s="25" t="s">
        <v>270</v>
      </c>
      <c r="BM315" s="25" t="s">
        <v>2864</v>
      </c>
    </row>
    <row r="316" spans="2:65" s="1" customFormat="1" ht="27">
      <c r="B316" s="42"/>
      <c r="D316" s="195" t="s">
        <v>369</v>
      </c>
      <c r="F316" s="228" t="s">
        <v>2865</v>
      </c>
      <c r="I316" s="229"/>
      <c r="L316" s="42"/>
      <c r="M316" s="230"/>
      <c r="N316" s="43"/>
      <c r="O316" s="43"/>
      <c r="P316" s="43"/>
      <c r="Q316" s="43"/>
      <c r="R316" s="43"/>
      <c r="S316" s="43"/>
      <c r="T316" s="71"/>
      <c r="AT316" s="25" t="s">
        <v>369</v>
      </c>
      <c r="AU316" s="25" t="s">
        <v>85</v>
      </c>
    </row>
    <row r="317" spans="2:65" s="12" customFormat="1">
      <c r="B317" s="194"/>
      <c r="D317" s="195" t="s">
        <v>272</v>
      </c>
      <c r="E317" s="196" t="s">
        <v>5</v>
      </c>
      <c r="F317" s="197" t="s">
        <v>2866</v>
      </c>
      <c r="H317" s="196" t="s">
        <v>5</v>
      </c>
      <c r="I317" s="198"/>
      <c r="L317" s="194"/>
      <c r="M317" s="199"/>
      <c r="N317" s="200"/>
      <c r="O317" s="200"/>
      <c r="P317" s="200"/>
      <c r="Q317" s="200"/>
      <c r="R317" s="200"/>
      <c r="S317" s="200"/>
      <c r="T317" s="201"/>
      <c r="AT317" s="196" t="s">
        <v>272</v>
      </c>
      <c r="AU317" s="196" t="s">
        <v>85</v>
      </c>
      <c r="AV317" s="12" t="s">
        <v>24</v>
      </c>
      <c r="AW317" s="12" t="s">
        <v>41</v>
      </c>
      <c r="AX317" s="12" t="s">
        <v>77</v>
      </c>
      <c r="AY317" s="196" t="s">
        <v>264</v>
      </c>
    </row>
    <row r="318" spans="2:65" s="12" customFormat="1">
      <c r="B318" s="194"/>
      <c r="D318" s="195" t="s">
        <v>272</v>
      </c>
      <c r="E318" s="196" t="s">
        <v>5</v>
      </c>
      <c r="F318" s="197" t="s">
        <v>3217</v>
      </c>
      <c r="H318" s="196" t="s">
        <v>5</v>
      </c>
      <c r="I318" s="198"/>
      <c r="L318" s="194"/>
      <c r="M318" s="199"/>
      <c r="N318" s="200"/>
      <c r="O318" s="200"/>
      <c r="P318" s="200"/>
      <c r="Q318" s="200"/>
      <c r="R318" s="200"/>
      <c r="S318" s="200"/>
      <c r="T318" s="201"/>
      <c r="AT318" s="196" t="s">
        <v>272</v>
      </c>
      <c r="AU318" s="196" t="s">
        <v>85</v>
      </c>
      <c r="AV318" s="12" t="s">
        <v>24</v>
      </c>
      <c r="AW318" s="12" t="s">
        <v>41</v>
      </c>
      <c r="AX318" s="12" t="s">
        <v>77</v>
      </c>
      <c r="AY318" s="196" t="s">
        <v>264</v>
      </c>
    </row>
    <row r="319" spans="2:65" s="13" customFormat="1">
      <c r="B319" s="202"/>
      <c r="D319" s="195" t="s">
        <v>272</v>
      </c>
      <c r="E319" s="203" t="s">
        <v>5</v>
      </c>
      <c r="F319" s="204" t="s">
        <v>349</v>
      </c>
      <c r="H319" s="205">
        <v>12</v>
      </c>
      <c r="I319" s="206"/>
      <c r="L319" s="202"/>
      <c r="M319" s="207"/>
      <c r="N319" s="208"/>
      <c r="O319" s="208"/>
      <c r="P319" s="208"/>
      <c r="Q319" s="208"/>
      <c r="R319" s="208"/>
      <c r="S319" s="208"/>
      <c r="T319" s="209"/>
      <c r="AT319" s="203" t="s">
        <v>272</v>
      </c>
      <c r="AU319" s="203" t="s">
        <v>85</v>
      </c>
      <c r="AV319" s="13" t="s">
        <v>85</v>
      </c>
      <c r="AW319" s="13" t="s">
        <v>41</v>
      </c>
      <c r="AX319" s="13" t="s">
        <v>24</v>
      </c>
      <c r="AY319" s="203" t="s">
        <v>264</v>
      </c>
    </row>
    <row r="320" spans="2:65" s="1" customFormat="1" ht="16.5" customHeight="1">
      <c r="B320" s="181"/>
      <c r="C320" s="218" t="s">
        <v>865</v>
      </c>
      <c r="D320" s="218" t="s">
        <v>345</v>
      </c>
      <c r="E320" s="219" t="s">
        <v>2872</v>
      </c>
      <c r="F320" s="220" t="s">
        <v>2873</v>
      </c>
      <c r="G320" s="221" t="s">
        <v>341</v>
      </c>
      <c r="H320" s="222">
        <v>7</v>
      </c>
      <c r="I320" s="223"/>
      <c r="J320" s="224">
        <f>ROUND(I320*H320,2)</f>
        <v>0</v>
      </c>
      <c r="K320" s="220" t="s">
        <v>278</v>
      </c>
      <c r="L320" s="225"/>
      <c r="M320" s="226" t="s">
        <v>5</v>
      </c>
      <c r="N320" s="227" t="s">
        <v>48</v>
      </c>
      <c r="O320" s="43"/>
      <c r="P320" s="191">
        <f>O320*H320</f>
        <v>0</v>
      </c>
      <c r="Q320" s="191">
        <v>0.254</v>
      </c>
      <c r="R320" s="191">
        <f>Q320*H320</f>
        <v>1.778</v>
      </c>
      <c r="S320" s="191">
        <v>0</v>
      </c>
      <c r="T320" s="192">
        <f>S320*H320</f>
        <v>0</v>
      </c>
      <c r="AR320" s="25" t="s">
        <v>322</v>
      </c>
      <c r="AT320" s="25" t="s">
        <v>345</v>
      </c>
      <c r="AU320" s="25" t="s">
        <v>85</v>
      </c>
      <c r="AY320" s="25" t="s">
        <v>264</v>
      </c>
      <c r="BE320" s="193">
        <f>IF(N320="základní",J320,0)</f>
        <v>0</v>
      </c>
      <c r="BF320" s="193">
        <f>IF(N320="snížená",J320,0)</f>
        <v>0</v>
      </c>
      <c r="BG320" s="193">
        <f>IF(N320="zákl. přenesená",J320,0)</f>
        <v>0</v>
      </c>
      <c r="BH320" s="193">
        <f>IF(N320="sníž. přenesená",J320,0)</f>
        <v>0</v>
      </c>
      <c r="BI320" s="193">
        <f>IF(N320="nulová",J320,0)</f>
        <v>0</v>
      </c>
      <c r="BJ320" s="25" t="s">
        <v>24</v>
      </c>
      <c r="BK320" s="193">
        <f>ROUND(I320*H320,2)</f>
        <v>0</v>
      </c>
      <c r="BL320" s="25" t="s">
        <v>270</v>
      </c>
      <c r="BM320" s="25" t="s">
        <v>2874</v>
      </c>
    </row>
    <row r="321" spans="2:65" s="12" customFormat="1">
      <c r="B321" s="194"/>
      <c r="D321" s="195" t="s">
        <v>272</v>
      </c>
      <c r="E321" s="196" t="s">
        <v>5</v>
      </c>
      <c r="F321" s="197" t="s">
        <v>2866</v>
      </c>
      <c r="H321" s="196" t="s">
        <v>5</v>
      </c>
      <c r="I321" s="198"/>
      <c r="L321" s="194"/>
      <c r="M321" s="199"/>
      <c r="N321" s="200"/>
      <c r="O321" s="200"/>
      <c r="P321" s="200"/>
      <c r="Q321" s="200"/>
      <c r="R321" s="200"/>
      <c r="S321" s="200"/>
      <c r="T321" s="201"/>
      <c r="AT321" s="196" t="s">
        <v>272</v>
      </c>
      <c r="AU321" s="196" t="s">
        <v>85</v>
      </c>
      <c r="AV321" s="12" t="s">
        <v>24</v>
      </c>
      <c r="AW321" s="12" t="s">
        <v>41</v>
      </c>
      <c r="AX321" s="12" t="s">
        <v>77</v>
      </c>
      <c r="AY321" s="196" t="s">
        <v>264</v>
      </c>
    </row>
    <row r="322" spans="2:65" s="12" customFormat="1">
      <c r="B322" s="194"/>
      <c r="D322" s="195" t="s">
        <v>272</v>
      </c>
      <c r="E322" s="196" t="s">
        <v>5</v>
      </c>
      <c r="F322" s="197" t="s">
        <v>3217</v>
      </c>
      <c r="H322" s="196" t="s">
        <v>5</v>
      </c>
      <c r="I322" s="198"/>
      <c r="L322" s="194"/>
      <c r="M322" s="199"/>
      <c r="N322" s="200"/>
      <c r="O322" s="200"/>
      <c r="P322" s="200"/>
      <c r="Q322" s="200"/>
      <c r="R322" s="200"/>
      <c r="S322" s="200"/>
      <c r="T322" s="201"/>
      <c r="AT322" s="196" t="s">
        <v>272</v>
      </c>
      <c r="AU322" s="196" t="s">
        <v>85</v>
      </c>
      <c r="AV322" s="12" t="s">
        <v>24</v>
      </c>
      <c r="AW322" s="12" t="s">
        <v>41</v>
      </c>
      <c r="AX322" s="12" t="s">
        <v>77</v>
      </c>
      <c r="AY322" s="196" t="s">
        <v>264</v>
      </c>
    </row>
    <row r="323" spans="2:65" s="13" customFormat="1">
      <c r="B323" s="202"/>
      <c r="D323" s="195" t="s">
        <v>272</v>
      </c>
      <c r="E323" s="203" t="s">
        <v>5</v>
      </c>
      <c r="F323" s="204" t="s">
        <v>314</v>
      </c>
      <c r="H323" s="205">
        <v>7</v>
      </c>
      <c r="I323" s="206"/>
      <c r="L323" s="202"/>
      <c r="M323" s="207"/>
      <c r="N323" s="208"/>
      <c r="O323" s="208"/>
      <c r="P323" s="208"/>
      <c r="Q323" s="208"/>
      <c r="R323" s="208"/>
      <c r="S323" s="208"/>
      <c r="T323" s="209"/>
      <c r="AT323" s="203" t="s">
        <v>272</v>
      </c>
      <c r="AU323" s="203" t="s">
        <v>85</v>
      </c>
      <c r="AV323" s="13" t="s">
        <v>85</v>
      </c>
      <c r="AW323" s="13" t="s">
        <v>41</v>
      </c>
      <c r="AX323" s="13" t="s">
        <v>24</v>
      </c>
      <c r="AY323" s="203" t="s">
        <v>264</v>
      </c>
    </row>
    <row r="324" spans="2:65" s="1" customFormat="1" ht="16.5" customHeight="1">
      <c r="B324" s="181"/>
      <c r="C324" s="218" t="s">
        <v>869</v>
      </c>
      <c r="D324" s="218" t="s">
        <v>345</v>
      </c>
      <c r="E324" s="219" t="s">
        <v>2875</v>
      </c>
      <c r="F324" s="220" t="s">
        <v>2876</v>
      </c>
      <c r="G324" s="221" t="s">
        <v>341</v>
      </c>
      <c r="H324" s="222">
        <v>5</v>
      </c>
      <c r="I324" s="223"/>
      <c r="J324" s="224">
        <f>ROUND(I324*H324,2)</f>
        <v>0</v>
      </c>
      <c r="K324" s="220" t="s">
        <v>278</v>
      </c>
      <c r="L324" s="225"/>
      <c r="M324" s="226" t="s">
        <v>5</v>
      </c>
      <c r="N324" s="227" t="s">
        <v>48</v>
      </c>
      <c r="O324" s="43"/>
      <c r="P324" s="191">
        <f>O324*H324</f>
        <v>0</v>
      </c>
      <c r="Q324" s="191">
        <v>0.50600000000000001</v>
      </c>
      <c r="R324" s="191">
        <f>Q324*H324</f>
        <v>2.5300000000000002</v>
      </c>
      <c r="S324" s="191">
        <v>0</v>
      </c>
      <c r="T324" s="192">
        <f>S324*H324</f>
        <v>0</v>
      </c>
      <c r="AR324" s="25" t="s">
        <v>322</v>
      </c>
      <c r="AT324" s="25" t="s">
        <v>345</v>
      </c>
      <c r="AU324" s="25" t="s">
        <v>85</v>
      </c>
      <c r="AY324" s="25" t="s">
        <v>264</v>
      </c>
      <c r="BE324" s="193">
        <f>IF(N324="základní",J324,0)</f>
        <v>0</v>
      </c>
      <c r="BF324" s="193">
        <f>IF(N324="snížená",J324,0)</f>
        <v>0</v>
      </c>
      <c r="BG324" s="193">
        <f>IF(N324="zákl. přenesená",J324,0)</f>
        <v>0</v>
      </c>
      <c r="BH324" s="193">
        <f>IF(N324="sníž. přenesená",J324,0)</f>
        <v>0</v>
      </c>
      <c r="BI324" s="193">
        <f>IF(N324="nulová",J324,0)</f>
        <v>0</v>
      </c>
      <c r="BJ324" s="25" t="s">
        <v>24</v>
      </c>
      <c r="BK324" s="193">
        <f>ROUND(I324*H324,2)</f>
        <v>0</v>
      </c>
      <c r="BL324" s="25" t="s">
        <v>270</v>
      </c>
      <c r="BM324" s="25" t="s">
        <v>2877</v>
      </c>
    </row>
    <row r="325" spans="2:65" s="12" customFormat="1">
      <c r="B325" s="194"/>
      <c r="D325" s="195" t="s">
        <v>272</v>
      </c>
      <c r="E325" s="196" t="s">
        <v>5</v>
      </c>
      <c r="F325" s="197" t="s">
        <v>2866</v>
      </c>
      <c r="H325" s="196" t="s">
        <v>5</v>
      </c>
      <c r="I325" s="198"/>
      <c r="L325" s="194"/>
      <c r="M325" s="199"/>
      <c r="N325" s="200"/>
      <c r="O325" s="200"/>
      <c r="P325" s="200"/>
      <c r="Q325" s="200"/>
      <c r="R325" s="200"/>
      <c r="S325" s="200"/>
      <c r="T325" s="201"/>
      <c r="AT325" s="196" t="s">
        <v>272</v>
      </c>
      <c r="AU325" s="196" t="s">
        <v>85</v>
      </c>
      <c r="AV325" s="12" t="s">
        <v>24</v>
      </c>
      <c r="AW325" s="12" t="s">
        <v>41</v>
      </c>
      <c r="AX325" s="12" t="s">
        <v>77</v>
      </c>
      <c r="AY325" s="196" t="s">
        <v>264</v>
      </c>
    </row>
    <row r="326" spans="2:65" s="12" customFormat="1">
      <c r="B326" s="194"/>
      <c r="D326" s="195" t="s">
        <v>272</v>
      </c>
      <c r="E326" s="196" t="s">
        <v>5</v>
      </c>
      <c r="F326" s="197" t="s">
        <v>3217</v>
      </c>
      <c r="H326" s="196" t="s">
        <v>5</v>
      </c>
      <c r="I326" s="198"/>
      <c r="L326" s="194"/>
      <c r="M326" s="199"/>
      <c r="N326" s="200"/>
      <c r="O326" s="200"/>
      <c r="P326" s="200"/>
      <c r="Q326" s="200"/>
      <c r="R326" s="200"/>
      <c r="S326" s="200"/>
      <c r="T326" s="201"/>
      <c r="AT326" s="196" t="s">
        <v>272</v>
      </c>
      <c r="AU326" s="196" t="s">
        <v>85</v>
      </c>
      <c r="AV326" s="12" t="s">
        <v>24</v>
      </c>
      <c r="AW326" s="12" t="s">
        <v>41</v>
      </c>
      <c r="AX326" s="12" t="s">
        <v>77</v>
      </c>
      <c r="AY326" s="196" t="s">
        <v>264</v>
      </c>
    </row>
    <row r="327" spans="2:65" s="13" customFormat="1">
      <c r="B327" s="202"/>
      <c r="D327" s="195" t="s">
        <v>272</v>
      </c>
      <c r="E327" s="203" t="s">
        <v>5</v>
      </c>
      <c r="F327" s="204" t="s">
        <v>300</v>
      </c>
      <c r="H327" s="205">
        <v>5</v>
      </c>
      <c r="I327" s="206"/>
      <c r="L327" s="202"/>
      <c r="M327" s="207"/>
      <c r="N327" s="208"/>
      <c r="O327" s="208"/>
      <c r="P327" s="208"/>
      <c r="Q327" s="208"/>
      <c r="R327" s="208"/>
      <c r="S327" s="208"/>
      <c r="T327" s="209"/>
      <c r="AT327" s="203" t="s">
        <v>272</v>
      </c>
      <c r="AU327" s="203" t="s">
        <v>85</v>
      </c>
      <c r="AV327" s="13" t="s">
        <v>85</v>
      </c>
      <c r="AW327" s="13" t="s">
        <v>41</v>
      </c>
      <c r="AX327" s="13" t="s">
        <v>24</v>
      </c>
      <c r="AY327" s="203" t="s">
        <v>264</v>
      </c>
    </row>
    <row r="328" spans="2:65" s="1" customFormat="1" ht="16.5" customHeight="1">
      <c r="B328" s="181"/>
      <c r="C328" s="218" t="s">
        <v>874</v>
      </c>
      <c r="D328" s="218" t="s">
        <v>345</v>
      </c>
      <c r="E328" s="219" t="s">
        <v>2878</v>
      </c>
      <c r="F328" s="220" t="s">
        <v>2879</v>
      </c>
      <c r="G328" s="221" t="s">
        <v>341</v>
      </c>
      <c r="H328" s="222">
        <v>25</v>
      </c>
      <c r="I328" s="223"/>
      <c r="J328" s="224">
        <f>ROUND(I328*H328,2)</f>
        <v>0</v>
      </c>
      <c r="K328" s="220" t="s">
        <v>278</v>
      </c>
      <c r="L328" s="225"/>
      <c r="M328" s="226" t="s">
        <v>5</v>
      </c>
      <c r="N328" s="227" t="s">
        <v>48</v>
      </c>
      <c r="O328" s="43"/>
      <c r="P328" s="191">
        <f>O328*H328</f>
        <v>0</v>
      </c>
      <c r="Q328" s="191">
        <v>3.9E-2</v>
      </c>
      <c r="R328" s="191">
        <f>Q328*H328</f>
        <v>0.97499999999999998</v>
      </c>
      <c r="S328" s="191">
        <v>0</v>
      </c>
      <c r="T328" s="192">
        <f>S328*H328</f>
        <v>0</v>
      </c>
      <c r="AR328" s="25" t="s">
        <v>322</v>
      </c>
      <c r="AT328" s="25" t="s">
        <v>345</v>
      </c>
      <c r="AU328" s="25" t="s">
        <v>85</v>
      </c>
      <c r="AY328" s="25" t="s">
        <v>264</v>
      </c>
      <c r="BE328" s="193">
        <f>IF(N328="základní",J328,0)</f>
        <v>0</v>
      </c>
      <c r="BF328" s="193">
        <f>IF(N328="snížená",J328,0)</f>
        <v>0</v>
      </c>
      <c r="BG328" s="193">
        <f>IF(N328="zákl. přenesená",J328,0)</f>
        <v>0</v>
      </c>
      <c r="BH328" s="193">
        <f>IF(N328="sníž. přenesená",J328,0)</f>
        <v>0</v>
      </c>
      <c r="BI328" s="193">
        <f>IF(N328="nulová",J328,0)</f>
        <v>0</v>
      </c>
      <c r="BJ328" s="25" t="s">
        <v>24</v>
      </c>
      <c r="BK328" s="193">
        <f>ROUND(I328*H328,2)</f>
        <v>0</v>
      </c>
      <c r="BL328" s="25" t="s">
        <v>270</v>
      </c>
      <c r="BM328" s="25" t="s">
        <v>2880</v>
      </c>
    </row>
    <row r="329" spans="2:65" s="1" customFormat="1" ht="27">
      <c r="B329" s="42"/>
      <c r="D329" s="195" t="s">
        <v>369</v>
      </c>
      <c r="F329" s="228" t="s">
        <v>2881</v>
      </c>
      <c r="I329" s="229"/>
      <c r="L329" s="42"/>
      <c r="M329" s="230"/>
      <c r="N329" s="43"/>
      <c r="O329" s="43"/>
      <c r="P329" s="43"/>
      <c r="Q329" s="43"/>
      <c r="R329" s="43"/>
      <c r="S329" s="43"/>
      <c r="T329" s="71"/>
      <c r="AT329" s="25" t="s">
        <v>369</v>
      </c>
      <c r="AU329" s="25" t="s">
        <v>85</v>
      </c>
    </row>
    <row r="330" spans="2:65" s="12" customFormat="1">
      <c r="B330" s="194"/>
      <c r="D330" s="195" t="s">
        <v>272</v>
      </c>
      <c r="E330" s="196" t="s">
        <v>5</v>
      </c>
      <c r="F330" s="197" t="s">
        <v>2866</v>
      </c>
      <c r="H330" s="196" t="s">
        <v>5</v>
      </c>
      <c r="I330" s="198"/>
      <c r="L330" s="194"/>
      <c r="M330" s="199"/>
      <c r="N330" s="200"/>
      <c r="O330" s="200"/>
      <c r="P330" s="200"/>
      <c r="Q330" s="200"/>
      <c r="R330" s="200"/>
      <c r="S330" s="200"/>
      <c r="T330" s="201"/>
      <c r="AT330" s="196" t="s">
        <v>272</v>
      </c>
      <c r="AU330" s="196" t="s">
        <v>85</v>
      </c>
      <c r="AV330" s="12" t="s">
        <v>24</v>
      </c>
      <c r="AW330" s="12" t="s">
        <v>41</v>
      </c>
      <c r="AX330" s="12" t="s">
        <v>77</v>
      </c>
      <c r="AY330" s="196" t="s">
        <v>264</v>
      </c>
    </row>
    <row r="331" spans="2:65" s="12" customFormat="1">
      <c r="B331" s="194"/>
      <c r="D331" s="195" t="s">
        <v>272</v>
      </c>
      <c r="E331" s="196" t="s">
        <v>5</v>
      </c>
      <c r="F331" s="197" t="s">
        <v>3217</v>
      </c>
      <c r="H331" s="196" t="s">
        <v>5</v>
      </c>
      <c r="I331" s="198"/>
      <c r="L331" s="194"/>
      <c r="M331" s="199"/>
      <c r="N331" s="200"/>
      <c r="O331" s="200"/>
      <c r="P331" s="200"/>
      <c r="Q331" s="200"/>
      <c r="R331" s="200"/>
      <c r="S331" s="200"/>
      <c r="T331" s="201"/>
      <c r="AT331" s="196" t="s">
        <v>272</v>
      </c>
      <c r="AU331" s="196" t="s">
        <v>85</v>
      </c>
      <c r="AV331" s="12" t="s">
        <v>24</v>
      </c>
      <c r="AW331" s="12" t="s">
        <v>41</v>
      </c>
      <c r="AX331" s="12" t="s">
        <v>77</v>
      </c>
      <c r="AY331" s="196" t="s">
        <v>264</v>
      </c>
    </row>
    <row r="332" spans="2:65" s="13" customFormat="1">
      <c r="B332" s="202"/>
      <c r="D332" s="195" t="s">
        <v>272</v>
      </c>
      <c r="E332" s="203" t="s">
        <v>5</v>
      </c>
      <c r="F332" s="204" t="s">
        <v>632</v>
      </c>
      <c r="H332" s="205">
        <v>25</v>
      </c>
      <c r="I332" s="206"/>
      <c r="L332" s="202"/>
      <c r="M332" s="207"/>
      <c r="N332" s="208"/>
      <c r="O332" s="208"/>
      <c r="P332" s="208"/>
      <c r="Q332" s="208"/>
      <c r="R332" s="208"/>
      <c r="S332" s="208"/>
      <c r="T332" s="209"/>
      <c r="AT332" s="203" t="s">
        <v>272</v>
      </c>
      <c r="AU332" s="203" t="s">
        <v>85</v>
      </c>
      <c r="AV332" s="13" t="s">
        <v>85</v>
      </c>
      <c r="AW332" s="13" t="s">
        <v>41</v>
      </c>
      <c r="AX332" s="13" t="s">
        <v>24</v>
      </c>
      <c r="AY332" s="203" t="s">
        <v>264</v>
      </c>
    </row>
    <row r="333" spans="2:65" s="1" customFormat="1" ht="16.5" customHeight="1">
      <c r="B333" s="181"/>
      <c r="C333" s="218" t="s">
        <v>878</v>
      </c>
      <c r="D333" s="218" t="s">
        <v>345</v>
      </c>
      <c r="E333" s="219" t="s">
        <v>2882</v>
      </c>
      <c r="F333" s="220" t="s">
        <v>2883</v>
      </c>
      <c r="G333" s="221" t="s">
        <v>341</v>
      </c>
      <c r="H333" s="222">
        <v>12</v>
      </c>
      <c r="I333" s="223"/>
      <c r="J333" s="224">
        <f>ROUND(I333*H333,2)</f>
        <v>0</v>
      </c>
      <c r="K333" s="220" t="s">
        <v>278</v>
      </c>
      <c r="L333" s="225"/>
      <c r="M333" s="226" t="s">
        <v>5</v>
      </c>
      <c r="N333" s="227" t="s">
        <v>48</v>
      </c>
      <c r="O333" s="43"/>
      <c r="P333" s="191">
        <f>O333*H333</f>
        <v>0</v>
      </c>
      <c r="Q333" s="191">
        <v>1.35</v>
      </c>
      <c r="R333" s="191">
        <f>Q333*H333</f>
        <v>16.200000000000003</v>
      </c>
      <c r="S333" s="191">
        <v>0</v>
      </c>
      <c r="T333" s="192">
        <f>S333*H333</f>
        <v>0</v>
      </c>
      <c r="AR333" s="25" t="s">
        <v>322</v>
      </c>
      <c r="AT333" s="25" t="s">
        <v>345</v>
      </c>
      <c r="AU333" s="25" t="s">
        <v>85</v>
      </c>
      <c r="AY333" s="25" t="s">
        <v>264</v>
      </c>
      <c r="BE333" s="193">
        <f>IF(N333="základní",J333,0)</f>
        <v>0</v>
      </c>
      <c r="BF333" s="193">
        <f>IF(N333="snížená",J333,0)</f>
        <v>0</v>
      </c>
      <c r="BG333" s="193">
        <f>IF(N333="zákl. přenesená",J333,0)</f>
        <v>0</v>
      </c>
      <c r="BH333" s="193">
        <f>IF(N333="sníž. přenesená",J333,0)</f>
        <v>0</v>
      </c>
      <c r="BI333" s="193">
        <f>IF(N333="nulová",J333,0)</f>
        <v>0</v>
      </c>
      <c r="BJ333" s="25" t="s">
        <v>24</v>
      </c>
      <c r="BK333" s="193">
        <f>ROUND(I333*H333,2)</f>
        <v>0</v>
      </c>
      <c r="BL333" s="25" t="s">
        <v>270</v>
      </c>
      <c r="BM333" s="25" t="s">
        <v>2884</v>
      </c>
    </row>
    <row r="334" spans="2:65" s="12" customFormat="1">
      <c r="B334" s="194"/>
      <c r="D334" s="195" t="s">
        <v>272</v>
      </c>
      <c r="E334" s="196" t="s">
        <v>5</v>
      </c>
      <c r="F334" s="197" t="s">
        <v>2866</v>
      </c>
      <c r="H334" s="196" t="s">
        <v>5</v>
      </c>
      <c r="I334" s="198"/>
      <c r="L334" s="194"/>
      <c r="M334" s="199"/>
      <c r="N334" s="200"/>
      <c r="O334" s="200"/>
      <c r="P334" s="200"/>
      <c r="Q334" s="200"/>
      <c r="R334" s="200"/>
      <c r="S334" s="200"/>
      <c r="T334" s="201"/>
      <c r="AT334" s="196" t="s">
        <v>272</v>
      </c>
      <c r="AU334" s="196" t="s">
        <v>85</v>
      </c>
      <c r="AV334" s="12" t="s">
        <v>24</v>
      </c>
      <c r="AW334" s="12" t="s">
        <v>41</v>
      </c>
      <c r="AX334" s="12" t="s">
        <v>77</v>
      </c>
      <c r="AY334" s="196" t="s">
        <v>264</v>
      </c>
    </row>
    <row r="335" spans="2:65" s="12" customFormat="1">
      <c r="B335" s="194"/>
      <c r="D335" s="195" t="s">
        <v>272</v>
      </c>
      <c r="E335" s="196" t="s">
        <v>5</v>
      </c>
      <c r="F335" s="197" t="s">
        <v>3217</v>
      </c>
      <c r="H335" s="196" t="s">
        <v>5</v>
      </c>
      <c r="I335" s="198"/>
      <c r="L335" s="194"/>
      <c r="M335" s="199"/>
      <c r="N335" s="200"/>
      <c r="O335" s="200"/>
      <c r="P335" s="200"/>
      <c r="Q335" s="200"/>
      <c r="R335" s="200"/>
      <c r="S335" s="200"/>
      <c r="T335" s="201"/>
      <c r="AT335" s="196" t="s">
        <v>272</v>
      </c>
      <c r="AU335" s="196" t="s">
        <v>85</v>
      </c>
      <c r="AV335" s="12" t="s">
        <v>24</v>
      </c>
      <c r="AW335" s="12" t="s">
        <v>41</v>
      </c>
      <c r="AX335" s="12" t="s">
        <v>77</v>
      </c>
      <c r="AY335" s="196" t="s">
        <v>264</v>
      </c>
    </row>
    <row r="336" spans="2:65" s="13" customFormat="1">
      <c r="B336" s="202"/>
      <c r="D336" s="195" t="s">
        <v>272</v>
      </c>
      <c r="E336" s="203" t="s">
        <v>5</v>
      </c>
      <c r="F336" s="204" t="s">
        <v>349</v>
      </c>
      <c r="H336" s="205">
        <v>12</v>
      </c>
      <c r="I336" s="206"/>
      <c r="L336" s="202"/>
      <c r="M336" s="207"/>
      <c r="N336" s="208"/>
      <c r="O336" s="208"/>
      <c r="P336" s="208"/>
      <c r="Q336" s="208"/>
      <c r="R336" s="208"/>
      <c r="S336" s="208"/>
      <c r="T336" s="209"/>
      <c r="AT336" s="203" t="s">
        <v>272</v>
      </c>
      <c r="AU336" s="203" t="s">
        <v>85</v>
      </c>
      <c r="AV336" s="13" t="s">
        <v>85</v>
      </c>
      <c r="AW336" s="13" t="s">
        <v>41</v>
      </c>
      <c r="AX336" s="13" t="s">
        <v>24</v>
      </c>
      <c r="AY336" s="203" t="s">
        <v>264</v>
      </c>
    </row>
    <row r="337" spans="2:65" s="1" customFormat="1" ht="25.5" customHeight="1">
      <c r="B337" s="181"/>
      <c r="C337" s="182" t="s">
        <v>882</v>
      </c>
      <c r="D337" s="182" t="s">
        <v>266</v>
      </c>
      <c r="E337" s="183" t="s">
        <v>2885</v>
      </c>
      <c r="F337" s="184" t="s">
        <v>2886</v>
      </c>
      <c r="G337" s="185" t="s">
        <v>341</v>
      </c>
      <c r="H337" s="186">
        <v>2</v>
      </c>
      <c r="I337" s="187"/>
      <c r="J337" s="188">
        <f>ROUND(I337*H337,2)</f>
        <v>0</v>
      </c>
      <c r="K337" s="184" t="s">
        <v>278</v>
      </c>
      <c r="L337" s="42"/>
      <c r="M337" s="189" t="s">
        <v>5</v>
      </c>
      <c r="N337" s="190" t="s">
        <v>48</v>
      </c>
      <c r="O337" s="43"/>
      <c r="P337" s="191">
        <f>O337*H337</f>
        <v>0</v>
      </c>
      <c r="Q337" s="191">
        <v>7.0200000000000002E-3</v>
      </c>
      <c r="R337" s="191">
        <f>Q337*H337</f>
        <v>1.404E-2</v>
      </c>
      <c r="S337" s="191">
        <v>0</v>
      </c>
      <c r="T337" s="192">
        <f>S337*H337</f>
        <v>0</v>
      </c>
      <c r="AR337" s="25" t="s">
        <v>270</v>
      </c>
      <c r="AT337" s="25" t="s">
        <v>266</v>
      </c>
      <c r="AU337" s="25" t="s">
        <v>85</v>
      </c>
      <c r="AY337" s="25" t="s">
        <v>264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5" t="s">
        <v>24</v>
      </c>
      <c r="BK337" s="193">
        <f>ROUND(I337*H337,2)</f>
        <v>0</v>
      </c>
      <c r="BL337" s="25" t="s">
        <v>270</v>
      </c>
      <c r="BM337" s="25" t="s">
        <v>2887</v>
      </c>
    </row>
    <row r="338" spans="2:65" s="12" customFormat="1">
      <c r="B338" s="194"/>
      <c r="D338" s="195" t="s">
        <v>272</v>
      </c>
      <c r="E338" s="196" t="s">
        <v>5</v>
      </c>
      <c r="F338" s="197" t="s">
        <v>2866</v>
      </c>
      <c r="H338" s="196" t="s">
        <v>5</v>
      </c>
      <c r="I338" s="198"/>
      <c r="L338" s="194"/>
      <c r="M338" s="199"/>
      <c r="N338" s="200"/>
      <c r="O338" s="200"/>
      <c r="P338" s="200"/>
      <c r="Q338" s="200"/>
      <c r="R338" s="200"/>
      <c r="S338" s="200"/>
      <c r="T338" s="201"/>
      <c r="AT338" s="196" t="s">
        <v>272</v>
      </c>
      <c r="AU338" s="196" t="s">
        <v>85</v>
      </c>
      <c r="AV338" s="12" t="s">
        <v>24</v>
      </c>
      <c r="AW338" s="12" t="s">
        <v>41</v>
      </c>
      <c r="AX338" s="12" t="s">
        <v>77</v>
      </c>
      <c r="AY338" s="196" t="s">
        <v>264</v>
      </c>
    </row>
    <row r="339" spans="2:65" s="12" customFormat="1">
      <c r="B339" s="194"/>
      <c r="D339" s="195" t="s">
        <v>272</v>
      </c>
      <c r="E339" s="196" t="s">
        <v>5</v>
      </c>
      <c r="F339" s="197" t="s">
        <v>3217</v>
      </c>
      <c r="H339" s="196" t="s">
        <v>5</v>
      </c>
      <c r="I339" s="198"/>
      <c r="L339" s="194"/>
      <c r="M339" s="199"/>
      <c r="N339" s="200"/>
      <c r="O339" s="200"/>
      <c r="P339" s="200"/>
      <c r="Q339" s="200"/>
      <c r="R339" s="200"/>
      <c r="S339" s="200"/>
      <c r="T339" s="201"/>
      <c r="AT339" s="196" t="s">
        <v>272</v>
      </c>
      <c r="AU339" s="196" t="s">
        <v>85</v>
      </c>
      <c r="AV339" s="12" t="s">
        <v>24</v>
      </c>
      <c r="AW339" s="12" t="s">
        <v>41</v>
      </c>
      <c r="AX339" s="12" t="s">
        <v>77</v>
      </c>
      <c r="AY339" s="196" t="s">
        <v>264</v>
      </c>
    </row>
    <row r="340" spans="2:65" s="13" customFormat="1">
      <c r="B340" s="202"/>
      <c r="D340" s="195" t="s">
        <v>272</v>
      </c>
      <c r="E340" s="203" t="s">
        <v>5</v>
      </c>
      <c r="F340" s="204" t="s">
        <v>3218</v>
      </c>
      <c r="H340" s="205">
        <v>2</v>
      </c>
      <c r="I340" s="206"/>
      <c r="L340" s="202"/>
      <c r="M340" s="207"/>
      <c r="N340" s="208"/>
      <c r="O340" s="208"/>
      <c r="P340" s="208"/>
      <c r="Q340" s="208"/>
      <c r="R340" s="208"/>
      <c r="S340" s="208"/>
      <c r="T340" s="209"/>
      <c r="AT340" s="203" t="s">
        <v>272</v>
      </c>
      <c r="AU340" s="203" t="s">
        <v>85</v>
      </c>
      <c r="AV340" s="13" t="s">
        <v>85</v>
      </c>
      <c r="AW340" s="13" t="s">
        <v>41</v>
      </c>
      <c r="AX340" s="13" t="s">
        <v>24</v>
      </c>
      <c r="AY340" s="203" t="s">
        <v>264</v>
      </c>
    </row>
    <row r="341" spans="2:65" s="1" customFormat="1" ht="16.5" customHeight="1">
      <c r="B341" s="181"/>
      <c r="C341" s="218" t="s">
        <v>888</v>
      </c>
      <c r="D341" s="218" t="s">
        <v>345</v>
      </c>
      <c r="E341" s="219" t="s">
        <v>2889</v>
      </c>
      <c r="F341" s="220" t="s">
        <v>2890</v>
      </c>
      <c r="G341" s="221" t="s">
        <v>341</v>
      </c>
      <c r="H341" s="222">
        <v>2</v>
      </c>
      <c r="I341" s="223"/>
      <c r="J341" s="224">
        <f>ROUND(I341*H341,2)</f>
        <v>0</v>
      </c>
      <c r="K341" s="220" t="s">
        <v>278</v>
      </c>
      <c r="L341" s="225"/>
      <c r="M341" s="226" t="s">
        <v>5</v>
      </c>
      <c r="N341" s="227" t="s">
        <v>48</v>
      </c>
      <c r="O341" s="43"/>
      <c r="P341" s="191">
        <f>O341*H341</f>
        <v>0</v>
      </c>
      <c r="Q341" s="191">
        <v>0.124</v>
      </c>
      <c r="R341" s="191">
        <f>Q341*H341</f>
        <v>0.248</v>
      </c>
      <c r="S341" s="191">
        <v>0</v>
      </c>
      <c r="T341" s="192">
        <f>S341*H341</f>
        <v>0</v>
      </c>
      <c r="AR341" s="25" t="s">
        <v>322</v>
      </c>
      <c r="AT341" s="25" t="s">
        <v>345</v>
      </c>
      <c r="AU341" s="25" t="s">
        <v>85</v>
      </c>
      <c r="AY341" s="25" t="s">
        <v>264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5" t="s">
        <v>24</v>
      </c>
      <c r="BK341" s="193">
        <f>ROUND(I341*H341,2)</f>
        <v>0</v>
      </c>
      <c r="BL341" s="25" t="s">
        <v>270</v>
      </c>
      <c r="BM341" s="25" t="s">
        <v>2891</v>
      </c>
    </row>
    <row r="342" spans="2:65" s="1" customFormat="1" ht="25.5" customHeight="1">
      <c r="B342" s="181"/>
      <c r="C342" s="182" t="s">
        <v>892</v>
      </c>
      <c r="D342" s="182" t="s">
        <v>266</v>
      </c>
      <c r="E342" s="183" t="s">
        <v>2892</v>
      </c>
      <c r="F342" s="184" t="s">
        <v>2893</v>
      </c>
      <c r="G342" s="185" t="s">
        <v>341</v>
      </c>
      <c r="H342" s="186">
        <v>10</v>
      </c>
      <c r="I342" s="187"/>
      <c r="J342" s="188">
        <f>ROUND(I342*H342,2)</f>
        <v>0</v>
      </c>
      <c r="K342" s="184" t="s">
        <v>278</v>
      </c>
      <c r="L342" s="42"/>
      <c r="M342" s="189" t="s">
        <v>5</v>
      </c>
      <c r="N342" s="190" t="s">
        <v>48</v>
      </c>
      <c r="O342" s="43"/>
      <c r="P342" s="191">
        <f>O342*H342</f>
        <v>0</v>
      </c>
      <c r="Q342" s="191">
        <v>7.0200000000000002E-3</v>
      </c>
      <c r="R342" s="191">
        <f>Q342*H342</f>
        <v>7.0199999999999999E-2</v>
      </c>
      <c r="S342" s="191">
        <v>0</v>
      </c>
      <c r="T342" s="192">
        <f>S342*H342</f>
        <v>0</v>
      </c>
      <c r="AR342" s="25" t="s">
        <v>270</v>
      </c>
      <c r="AT342" s="25" t="s">
        <v>266</v>
      </c>
      <c r="AU342" s="25" t="s">
        <v>85</v>
      </c>
      <c r="AY342" s="25" t="s">
        <v>264</v>
      </c>
      <c r="BE342" s="193">
        <f>IF(N342="základní",J342,0)</f>
        <v>0</v>
      </c>
      <c r="BF342" s="193">
        <f>IF(N342="snížená",J342,0)</f>
        <v>0</v>
      </c>
      <c r="BG342" s="193">
        <f>IF(N342="zákl. přenesená",J342,0)</f>
        <v>0</v>
      </c>
      <c r="BH342" s="193">
        <f>IF(N342="sníž. přenesená",J342,0)</f>
        <v>0</v>
      </c>
      <c r="BI342" s="193">
        <f>IF(N342="nulová",J342,0)</f>
        <v>0</v>
      </c>
      <c r="BJ342" s="25" t="s">
        <v>24</v>
      </c>
      <c r="BK342" s="193">
        <f>ROUND(I342*H342,2)</f>
        <v>0</v>
      </c>
      <c r="BL342" s="25" t="s">
        <v>270</v>
      </c>
      <c r="BM342" s="25" t="s">
        <v>2894</v>
      </c>
    </row>
    <row r="343" spans="2:65" s="12" customFormat="1">
      <c r="B343" s="194"/>
      <c r="D343" s="195" t="s">
        <v>272</v>
      </c>
      <c r="E343" s="196" t="s">
        <v>5</v>
      </c>
      <c r="F343" s="197" t="s">
        <v>2866</v>
      </c>
      <c r="H343" s="196" t="s">
        <v>5</v>
      </c>
      <c r="I343" s="198"/>
      <c r="L343" s="194"/>
      <c r="M343" s="199"/>
      <c r="N343" s="200"/>
      <c r="O343" s="200"/>
      <c r="P343" s="200"/>
      <c r="Q343" s="200"/>
      <c r="R343" s="200"/>
      <c r="S343" s="200"/>
      <c r="T343" s="201"/>
      <c r="AT343" s="196" t="s">
        <v>272</v>
      </c>
      <c r="AU343" s="196" t="s">
        <v>85</v>
      </c>
      <c r="AV343" s="12" t="s">
        <v>24</v>
      </c>
      <c r="AW343" s="12" t="s">
        <v>41</v>
      </c>
      <c r="AX343" s="12" t="s">
        <v>77</v>
      </c>
      <c r="AY343" s="196" t="s">
        <v>264</v>
      </c>
    </row>
    <row r="344" spans="2:65" s="12" customFormat="1">
      <c r="B344" s="194"/>
      <c r="D344" s="195" t="s">
        <v>272</v>
      </c>
      <c r="E344" s="196" t="s">
        <v>5</v>
      </c>
      <c r="F344" s="197" t="s">
        <v>3217</v>
      </c>
      <c r="H344" s="196" t="s">
        <v>5</v>
      </c>
      <c r="I344" s="198"/>
      <c r="L344" s="194"/>
      <c r="M344" s="199"/>
      <c r="N344" s="200"/>
      <c r="O344" s="200"/>
      <c r="P344" s="200"/>
      <c r="Q344" s="200"/>
      <c r="R344" s="200"/>
      <c r="S344" s="200"/>
      <c r="T344" s="201"/>
      <c r="AT344" s="196" t="s">
        <v>272</v>
      </c>
      <c r="AU344" s="196" t="s">
        <v>85</v>
      </c>
      <c r="AV344" s="12" t="s">
        <v>24</v>
      </c>
      <c r="AW344" s="12" t="s">
        <v>41</v>
      </c>
      <c r="AX344" s="12" t="s">
        <v>77</v>
      </c>
      <c r="AY344" s="196" t="s">
        <v>264</v>
      </c>
    </row>
    <row r="345" spans="2:65" s="13" customFormat="1">
      <c r="B345" s="202"/>
      <c r="D345" s="195" t="s">
        <v>272</v>
      </c>
      <c r="E345" s="203" t="s">
        <v>5</v>
      </c>
      <c r="F345" s="204" t="s">
        <v>3219</v>
      </c>
      <c r="H345" s="205">
        <v>10</v>
      </c>
      <c r="I345" s="206"/>
      <c r="L345" s="202"/>
      <c r="M345" s="207"/>
      <c r="N345" s="208"/>
      <c r="O345" s="208"/>
      <c r="P345" s="208"/>
      <c r="Q345" s="208"/>
      <c r="R345" s="208"/>
      <c r="S345" s="208"/>
      <c r="T345" s="209"/>
      <c r="AT345" s="203" t="s">
        <v>272</v>
      </c>
      <c r="AU345" s="203" t="s">
        <v>85</v>
      </c>
      <c r="AV345" s="13" t="s">
        <v>85</v>
      </c>
      <c r="AW345" s="13" t="s">
        <v>41</v>
      </c>
      <c r="AX345" s="13" t="s">
        <v>24</v>
      </c>
      <c r="AY345" s="203" t="s">
        <v>264</v>
      </c>
    </row>
    <row r="346" spans="2:65" s="1" customFormat="1" ht="16.5" customHeight="1">
      <c r="B346" s="181"/>
      <c r="C346" s="218" t="s">
        <v>896</v>
      </c>
      <c r="D346" s="218" t="s">
        <v>345</v>
      </c>
      <c r="E346" s="219" t="s">
        <v>2896</v>
      </c>
      <c r="F346" s="220" t="s">
        <v>2897</v>
      </c>
      <c r="G346" s="221" t="s">
        <v>341</v>
      </c>
      <c r="H346" s="222">
        <v>10</v>
      </c>
      <c r="I346" s="223"/>
      <c r="J346" s="224">
        <f>ROUND(I346*H346,2)</f>
        <v>0</v>
      </c>
      <c r="K346" s="220" t="s">
        <v>278</v>
      </c>
      <c r="L346" s="225"/>
      <c r="M346" s="226" t="s">
        <v>5</v>
      </c>
      <c r="N346" s="227" t="s">
        <v>48</v>
      </c>
      <c r="O346" s="43"/>
      <c r="P346" s="191">
        <f>O346*H346</f>
        <v>0</v>
      </c>
      <c r="Q346" s="191">
        <v>0.19600000000000001</v>
      </c>
      <c r="R346" s="191">
        <f>Q346*H346</f>
        <v>1.96</v>
      </c>
      <c r="S346" s="191">
        <v>0</v>
      </c>
      <c r="T346" s="192">
        <f>S346*H346</f>
        <v>0</v>
      </c>
      <c r="AR346" s="25" t="s">
        <v>322</v>
      </c>
      <c r="AT346" s="25" t="s">
        <v>345</v>
      </c>
      <c r="AU346" s="25" t="s">
        <v>85</v>
      </c>
      <c r="AY346" s="25" t="s">
        <v>264</v>
      </c>
      <c r="BE346" s="193">
        <f>IF(N346="základní",J346,0)</f>
        <v>0</v>
      </c>
      <c r="BF346" s="193">
        <f>IF(N346="snížená",J346,0)</f>
        <v>0</v>
      </c>
      <c r="BG346" s="193">
        <f>IF(N346="zákl. přenesená",J346,0)</f>
        <v>0</v>
      </c>
      <c r="BH346" s="193">
        <f>IF(N346="sníž. přenesená",J346,0)</f>
        <v>0</v>
      </c>
      <c r="BI346" s="193">
        <f>IF(N346="nulová",J346,0)</f>
        <v>0</v>
      </c>
      <c r="BJ346" s="25" t="s">
        <v>24</v>
      </c>
      <c r="BK346" s="193">
        <f>ROUND(I346*H346,2)</f>
        <v>0</v>
      </c>
      <c r="BL346" s="25" t="s">
        <v>270</v>
      </c>
      <c r="BM346" s="25" t="s">
        <v>2898</v>
      </c>
    </row>
    <row r="347" spans="2:65" s="1" customFormat="1" ht="16.5" customHeight="1">
      <c r="B347" s="181"/>
      <c r="C347" s="182" t="s">
        <v>900</v>
      </c>
      <c r="D347" s="182" t="s">
        <v>266</v>
      </c>
      <c r="E347" s="183" t="s">
        <v>2899</v>
      </c>
      <c r="F347" s="184" t="s">
        <v>2900</v>
      </c>
      <c r="G347" s="185" t="s">
        <v>308</v>
      </c>
      <c r="H347" s="186">
        <v>54.3</v>
      </c>
      <c r="I347" s="187"/>
      <c r="J347" s="188">
        <f>ROUND(I347*H347,2)</f>
        <v>0</v>
      </c>
      <c r="K347" s="184" t="s">
        <v>309</v>
      </c>
      <c r="L347" s="42"/>
      <c r="M347" s="189" t="s">
        <v>5</v>
      </c>
      <c r="N347" s="190" t="s">
        <v>48</v>
      </c>
      <c r="O347" s="43"/>
      <c r="P347" s="191">
        <f>O347*H347</f>
        <v>0</v>
      </c>
      <c r="Q347" s="191">
        <v>0</v>
      </c>
      <c r="R347" s="191">
        <f>Q347*H347</f>
        <v>0</v>
      </c>
      <c r="S347" s="191">
        <v>0</v>
      </c>
      <c r="T347" s="192">
        <f>S347*H347</f>
        <v>0</v>
      </c>
      <c r="AR347" s="25" t="s">
        <v>270</v>
      </c>
      <c r="AT347" s="25" t="s">
        <v>266</v>
      </c>
      <c r="AU347" s="25" t="s">
        <v>85</v>
      </c>
      <c r="AY347" s="25" t="s">
        <v>264</v>
      </c>
      <c r="BE347" s="193">
        <f>IF(N347="základní",J347,0)</f>
        <v>0</v>
      </c>
      <c r="BF347" s="193">
        <f>IF(N347="snížená",J347,0)</f>
        <v>0</v>
      </c>
      <c r="BG347" s="193">
        <f>IF(N347="zákl. přenesená",J347,0)</f>
        <v>0</v>
      </c>
      <c r="BH347" s="193">
        <f>IF(N347="sníž. přenesená",J347,0)</f>
        <v>0</v>
      </c>
      <c r="BI347" s="193">
        <f>IF(N347="nulová",J347,0)</f>
        <v>0</v>
      </c>
      <c r="BJ347" s="25" t="s">
        <v>24</v>
      </c>
      <c r="BK347" s="193">
        <f>ROUND(I347*H347,2)</f>
        <v>0</v>
      </c>
      <c r="BL347" s="25" t="s">
        <v>270</v>
      </c>
      <c r="BM347" s="25" t="s">
        <v>2901</v>
      </c>
    </row>
    <row r="348" spans="2:65" s="12" customFormat="1">
      <c r="B348" s="194"/>
      <c r="D348" s="195" t="s">
        <v>272</v>
      </c>
      <c r="E348" s="196" t="s">
        <v>5</v>
      </c>
      <c r="F348" s="197" t="s">
        <v>3169</v>
      </c>
      <c r="H348" s="196" t="s">
        <v>5</v>
      </c>
      <c r="I348" s="198"/>
      <c r="L348" s="194"/>
      <c r="M348" s="199"/>
      <c r="N348" s="200"/>
      <c r="O348" s="200"/>
      <c r="P348" s="200"/>
      <c r="Q348" s="200"/>
      <c r="R348" s="200"/>
      <c r="S348" s="200"/>
      <c r="T348" s="201"/>
      <c r="AT348" s="196" t="s">
        <v>272</v>
      </c>
      <c r="AU348" s="196" t="s">
        <v>85</v>
      </c>
      <c r="AV348" s="12" t="s">
        <v>24</v>
      </c>
      <c r="AW348" s="12" t="s">
        <v>41</v>
      </c>
      <c r="AX348" s="12" t="s">
        <v>77</v>
      </c>
      <c r="AY348" s="196" t="s">
        <v>264</v>
      </c>
    </row>
    <row r="349" spans="2:65" s="13" customFormat="1">
      <c r="B349" s="202"/>
      <c r="D349" s="195" t="s">
        <v>272</v>
      </c>
      <c r="E349" s="203" t="s">
        <v>5</v>
      </c>
      <c r="F349" s="204" t="s">
        <v>3198</v>
      </c>
      <c r="H349" s="205">
        <v>54.3</v>
      </c>
      <c r="I349" s="206"/>
      <c r="L349" s="202"/>
      <c r="M349" s="207"/>
      <c r="N349" s="208"/>
      <c r="O349" s="208"/>
      <c r="P349" s="208"/>
      <c r="Q349" s="208"/>
      <c r="R349" s="208"/>
      <c r="S349" s="208"/>
      <c r="T349" s="209"/>
      <c r="AT349" s="203" t="s">
        <v>272</v>
      </c>
      <c r="AU349" s="203" t="s">
        <v>85</v>
      </c>
      <c r="AV349" s="13" t="s">
        <v>85</v>
      </c>
      <c r="AW349" s="13" t="s">
        <v>41</v>
      </c>
      <c r="AX349" s="13" t="s">
        <v>24</v>
      </c>
      <c r="AY349" s="203" t="s">
        <v>264</v>
      </c>
    </row>
    <row r="350" spans="2:65" s="1" customFormat="1" ht="25.5" customHeight="1">
      <c r="B350" s="181"/>
      <c r="C350" s="182" t="s">
        <v>904</v>
      </c>
      <c r="D350" s="182" t="s">
        <v>266</v>
      </c>
      <c r="E350" s="183" t="s">
        <v>2903</v>
      </c>
      <c r="F350" s="184" t="s">
        <v>2904</v>
      </c>
      <c r="G350" s="185" t="s">
        <v>308</v>
      </c>
      <c r="H350" s="186">
        <v>308.27</v>
      </c>
      <c r="I350" s="187"/>
      <c r="J350" s="188">
        <f>ROUND(I350*H350,2)</f>
        <v>0</v>
      </c>
      <c r="K350" s="184" t="s">
        <v>309</v>
      </c>
      <c r="L350" s="42"/>
      <c r="M350" s="189" t="s">
        <v>5</v>
      </c>
      <c r="N350" s="190" t="s">
        <v>48</v>
      </c>
      <c r="O350" s="43"/>
      <c r="P350" s="191">
        <f>O350*H350</f>
        <v>0</v>
      </c>
      <c r="Q350" s="191">
        <v>0</v>
      </c>
      <c r="R350" s="191">
        <f>Q350*H350</f>
        <v>0</v>
      </c>
      <c r="S350" s="191">
        <v>0</v>
      </c>
      <c r="T350" s="192">
        <f>S350*H350</f>
        <v>0</v>
      </c>
      <c r="AR350" s="25" t="s">
        <v>270</v>
      </c>
      <c r="AT350" s="25" t="s">
        <v>266</v>
      </c>
      <c r="AU350" s="25" t="s">
        <v>85</v>
      </c>
      <c r="AY350" s="25" t="s">
        <v>264</v>
      </c>
      <c r="BE350" s="193">
        <f>IF(N350="základní",J350,0)</f>
        <v>0</v>
      </c>
      <c r="BF350" s="193">
        <f>IF(N350="snížená",J350,0)</f>
        <v>0</v>
      </c>
      <c r="BG350" s="193">
        <f>IF(N350="zákl. přenesená",J350,0)</f>
        <v>0</v>
      </c>
      <c r="BH350" s="193">
        <f>IF(N350="sníž. přenesená",J350,0)</f>
        <v>0</v>
      </c>
      <c r="BI350" s="193">
        <f>IF(N350="nulová",J350,0)</f>
        <v>0</v>
      </c>
      <c r="BJ350" s="25" t="s">
        <v>24</v>
      </c>
      <c r="BK350" s="193">
        <f>ROUND(I350*H350,2)</f>
        <v>0</v>
      </c>
      <c r="BL350" s="25" t="s">
        <v>270</v>
      </c>
      <c r="BM350" s="25" t="s">
        <v>2905</v>
      </c>
    </row>
    <row r="351" spans="2:65" s="12" customFormat="1">
      <c r="B351" s="194"/>
      <c r="D351" s="195" t="s">
        <v>272</v>
      </c>
      <c r="E351" s="196" t="s">
        <v>5</v>
      </c>
      <c r="F351" s="197" t="s">
        <v>3159</v>
      </c>
      <c r="H351" s="196" t="s">
        <v>5</v>
      </c>
      <c r="I351" s="198"/>
      <c r="L351" s="194"/>
      <c r="M351" s="199"/>
      <c r="N351" s="200"/>
      <c r="O351" s="200"/>
      <c r="P351" s="200"/>
      <c r="Q351" s="200"/>
      <c r="R351" s="200"/>
      <c r="S351" s="200"/>
      <c r="T351" s="201"/>
      <c r="AT351" s="196" t="s">
        <v>272</v>
      </c>
      <c r="AU351" s="196" t="s">
        <v>85</v>
      </c>
      <c r="AV351" s="12" t="s">
        <v>24</v>
      </c>
      <c r="AW351" s="12" t="s">
        <v>41</v>
      </c>
      <c r="AX351" s="12" t="s">
        <v>77</v>
      </c>
      <c r="AY351" s="196" t="s">
        <v>264</v>
      </c>
    </row>
    <row r="352" spans="2:65" s="13" customFormat="1">
      <c r="B352" s="202"/>
      <c r="D352" s="195" t="s">
        <v>272</v>
      </c>
      <c r="E352" s="203" t="s">
        <v>5</v>
      </c>
      <c r="F352" s="204" t="s">
        <v>3200</v>
      </c>
      <c r="H352" s="205">
        <v>308.27</v>
      </c>
      <c r="I352" s="206"/>
      <c r="L352" s="202"/>
      <c r="M352" s="207"/>
      <c r="N352" s="208"/>
      <c r="O352" s="208"/>
      <c r="P352" s="208"/>
      <c r="Q352" s="208"/>
      <c r="R352" s="208"/>
      <c r="S352" s="208"/>
      <c r="T352" s="209"/>
      <c r="AT352" s="203" t="s">
        <v>272</v>
      </c>
      <c r="AU352" s="203" t="s">
        <v>85</v>
      </c>
      <c r="AV352" s="13" t="s">
        <v>85</v>
      </c>
      <c r="AW352" s="13" t="s">
        <v>41</v>
      </c>
      <c r="AX352" s="13" t="s">
        <v>24</v>
      </c>
      <c r="AY352" s="203" t="s">
        <v>264</v>
      </c>
    </row>
    <row r="353" spans="2:65" s="11" customFormat="1" ht="29.85" customHeight="1">
      <c r="B353" s="168"/>
      <c r="D353" s="169" t="s">
        <v>76</v>
      </c>
      <c r="E353" s="179" t="s">
        <v>331</v>
      </c>
      <c r="F353" s="179" t="s">
        <v>2045</v>
      </c>
      <c r="I353" s="171"/>
      <c r="J353" s="180">
        <f>BK353</f>
        <v>0</v>
      </c>
      <c r="L353" s="168"/>
      <c r="M353" s="173"/>
      <c r="N353" s="174"/>
      <c r="O353" s="174"/>
      <c r="P353" s="175">
        <f>SUM(P354:P369)</f>
        <v>0</v>
      </c>
      <c r="Q353" s="174"/>
      <c r="R353" s="175">
        <f>SUM(R354:R369)</f>
        <v>0</v>
      </c>
      <c r="S353" s="174"/>
      <c r="T353" s="176">
        <f>SUM(T354:T369)</f>
        <v>0</v>
      </c>
      <c r="AR353" s="169" t="s">
        <v>24</v>
      </c>
      <c r="AT353" s="177" t="s">
        <v>76</v>
      </c>
      <c r="AU353" s="177" t="s">
        <v>24</v>
      </c>
      <c r="AY353" s="169" t="s">
        <v>264</v>
      </c>
      <c r="BK353" s="178">
        <f>SUM(BK354:BK369)</f>
        <v>0</v>
      </c>
    </row>
    <row r="354" spans="2:65" s="1" customFormat="1" ht="25.5" customHeight="1">
      <c r="B354" s="181"/>
      <c r="C354" s="182" t="s">
        <v>908</v>
      </c>
      <c r="D354" s="182" t="s">
        <v>266</v>
      </c>
      <c r="E354" s="183" t="s">
        <v>2906</v>
      </c>
      <c r="F354" s="184" t="s">
        <v>2907</v>
      </c>
      <c r="G354" s="185" t="s">
        <v>341</v>
      </c>
      <c r="H354" s="186">
        <v>4</v>
      </c>
      <c r="I354" s="187"/>
      <c r="J354" s="188">
        <f>ROUND(I354*H354,2)</f>
        <v>0</v>
      </c>
      <c r="K354" s="184" t="s">
        <v>309</v>
      </c>
      <c r="L354" s="42"/>
      <c r="M354" s="189" t="s">
        <v>5</v>
      </c>
      <c r="N354" s="190" t="s">
        <v>48</v>
      </c>
      <c r="O354" s="43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AR354" s="25" t="s">
        <v>270</v>
      </c>
      <c r="AT354" s="25" t="s">
        <v>266</v>
      </c>
      <c r="AU354" s="25" t="s">
        <v>85</v>
      </c>
      <c r="AY354" s="25" t="s">
        <v>264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25" t="s">
        <v>24</v>
      </c>
      <c r="BK354" s="193">
        <f>ROUND(I354*H354,2)</f>
        <v>0</v>
      </c>
      <c r="BL354" s="25" t="s">
        <v>270</v>
      </c>
      <c r="BM354" s="25" t="s">
        <v>3220</v>
      </c>
    </row>
    <row r="355" spans="2:65" s="1" customFormat="1" ht="27">
      <c r="B355" s="42"/>
      <c r="D355" s="195" t="s">
        <v>369</v>
      </c>
      <c r="F355" s="228" t="s">
        <v>2909</v>
      </c>
      <c r="I355" s="229"/>
      <c r="L355" s="42"/>
      <c r="M355" s="230"/>
      <c r="N355" s="43"/>
      <c r="O355" s="43"/>
      <c r="P355" s="43"/>
      <c r="Q355" s="43"/>
      <c r="R355" s="43"/>
      <c r="S355" s="43"/>
      <c r="T355" s="71"/>
      <c r="AT355" s="25" t="s">
        <v>369</v>
      </c>
      <c r="AU355" s="25" t="s">
        <v>85</v>
      </c>
    </row>
    <row r="356" spans="2:65" s="1" customFormat="1" ht="16.5" customHeight="1">
      <c r="B356" s="181"/>
      <c r="C356" s="182" t="s">
        <v>914</v>
      </c>
      <c r="D356" s="182" t="s">
        <v>266</v>
      </c>
      <c r="E356" s="183" t="s">
        <v>2910</v>
      </c>
      <c r="F356" s="184" t="s">
        <v>2911</v>
      </c>
      <c r="G356" s="185" t="s">
        <v>308</v>
      </c>
      <c r="H356" s="186">
        <v>620</v>
      </c>
      <c r="I356" s="187"/>
      <c r="J356" s="188">
        <f>ROUND(I356*H356,2)</f>
        <v>0</v>
      </c>
      <c r="K356" s="184" t="s">
        <v>309</v>
      </c>
      <c r="L356" s="42"/>
      <c r="M356" s="189" t="s">
        <v>5</v>
      </c>
      <c r="N356" s="190" t="s">
        <v>48</v>
      </c>
      <c r="O356" s="43"/>
      <c r="P356" s="191">
        <f>O356*H356</f>
        <v>0</v>
      </c>
      <c r="Q356" s="191">
        <v>0</v>
      </c>
      <c r="R356" s="191">
        <f>Q356*H356</f>
        <v>0</v>
      </c>
      <c r="S356" s="191">
        <v>0</v>
      </c>
      <c r="T356" s="192">
        <f>S356*H356</f>
        <v>0</v>
      </c>
      <c r="AR356" s="25" t="s">
        <v>270</v>
      </c>
      <c r="AT356" s="25" t="s">
        <v>266</v>
      </c>
      <c r="AU356" s="25" t="s">
        <v>85</v>
      </c>
      <c r="AY356" s="25" t="s">
        <v>264</v>
      </c>
      <c r="BE356" s="193">
        <f>IF(N356="základní",J356,0)</f>
        <v>0</v>
      </c>
      <c r="BF356" s="193">
        <f>IF(N356="snížená",J356,0)</f>
        <v>0</v>
      </c>
      <c r="BG356" s="193">
        <f>IF(N356="zákl. přenesená",J356,0)</f>
        <v>0</v>
      </c>
      <c r="BH356" s="193">
        <f>IF(N356="sníž. přenesená",J356,0)</f>
        <v>0</v>
      </c>
      <c r="BI356" s="193">
        <f>IF(N356="nulová",J356,0)</f>
        <v>0</v>
      </c>
      <c r="BJ356" s="25" t="s">
        <v>24</v>
      </c>
      <c r="BK356" s="193">
        <f>ROUND(I356*H356,2)</f>
        <v>0</v>
      </c>
      <c r="BL356" s="25" t="s">
        <v>270</v>
      </c>
      <c r="BM356" s="25" t="s">
        <v>3221</v>
      </c>
    </row>
    <row r="357" spans="2:65" s="12" customFormat="1">
      <c r="B357" s="194"/>
      <c r="D357" s="195" t="s">
        <v>272</v>
      </c>
      <c r="E357" s="196" t="s">
        <v>5</v>
      </c>
      <c r="F357" s="197" t="s">
        <v>3116</v>
      </c>
      <c r="H357" s="196" t="s">
        <v>5</v>
      </c>
      <c r="I357" s="198"/>
      <c r="L357" s="194"/>
      <c r="M357" s="199"/>
      <c r="N357" s="200"/>
      <c r="O357" s="200"/>
      <c r="P357" s="200"/>
      <c r="Q357" s="200"/>
      <c r="R357" s="200"/>
      <c r="S357" s="200"/>
      <c r="T357" s="201"/>
      <c r="AT357" s="196" t="s">
        <v>272</v>
      </c>
      <c r="AU357" s="196" t="s">
        <v>85</v>
      </c>
      <c r="AV357" s="12" t="s">
        <v>24</v>
      </c>
      <c r="AW357" s="12" t="s">
        <v>41</v>
      </c>
      <c r="AX357" s="12" t="s">
        <v>77</v>
      </c>
      <c r="AY357" s="196" t="s">
        <v>264</v>
      </c>
    </row>
    <row r="358" spans="2:65" s="13" customFormat="1">
      <c r="B358" s="202"/>
      <c r="D358" s="195" t="s">
        <v>272</v>
      </c>
      <c r="E358" s="203" t="s">
        <v>5</v>
      </c>
      <c r="F358" s="204" t="s">
        <v>3222</v>
      </c>
      <c r="H358" s="205">
        <v>620</v>
      </c>
      <c r="I358" s="206"/>
      <c r="L358" s="202"/>
      <c r="M358" s="207"/>
      <c r="N358" s="208"/>
      <c r="O358" s="208"/>
      <c r="P358" s="208"/>
      <c r="Q358" s="208"/>
      <c r="R358" s="208"/>
      <c r="S358" s="208"/>
      <c r="T358" s="209"/>
      <c r="AT358" s="203" t="s">
        <v>272</v>
      </c>
      <c r="AU358" s="203" t="s">
        <v>85</v>
      </c>
      <c r="AV358" s="13" t="s">
        <v>85</v>
      </c>
      <c r="AW358" s="13" t="s">
        <v>41</v>
      </c>
      <c r="AX358" s="13" t="s">
        <v>24</v>
      </c>
      <c r="AY358" s="203" t="s">
        <v>264</v>
      </c>
    </row>
    <row r="359" spans="2:65" s="1" customFormat="1" ht="16.5" customHeight="1">
      <c r="B359" s="181"/>
      <c r="C359" s="182" t="s">
        <v>919</v>
      </c>
      <c r="D359" s="182" t="s">
        <v>266</v>
      </c>
      <c r="E359" s="183" t="s">
        <v>2915</v>
      </c>
      <c r="F359" s="184" t="s">
        <v>2916</v>
      </c>
      <c r="G359" s="185" t="s">
        <v>293</v>
      </c>
      <c r="H359" s="186">
        <v>900</v>
      </c>
      <c r="I359" s="187"/>
      <c r="J359" s="188">
        <f>ROUND(I359*H359,2)</f>
        <v>0</v>
      </c>
      <c r="K359" s="184" t="s">
        <v>309</v>
      </c>
      <c r="L359" s="42"/>
      <c r="M359" s="189" t="s">
        <v>5</v>
      </c>
      <c r="N359" s="190" t="s">
        <v>48</v>
      </c>
      <c r="O359" s="43"/>
      <c r="P359" s="191">
        <f>O359*H359</f>
        <v>0</v>
      </c>
      <c r="Q359" s="191">
        <v>0</v>
      </c>
      <c r="R359" s="191">
        <f>Q359*H359</f>
        <v>0</v>
      </c>
      <c r="S359" s="191">
        <v>0</v>
      </c>
      <c r="T359" s="192">
        <f>S359*H359</f>
        <v>0</v>
      </c>
      <c r="AR359" s="25" t="s">
        <v>270</v>
      </c>
      <c r="AT359" s="25" t="s">
        <v>266</v>
      </c>
      <c r="AU359" s="25" t="s">
        <v>85</v>
      </c>
      <c r="AY359" s="25" t="s">
        <v>264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25" t="s">
        <v>24</v>
      </c>
      <c r="BK359" s="193">
        <f>ROUND(I359*H359,2)</f>
        <v>0</v>
      </c>
      <c r="BL359" s="25" t="s">
        <v>270</v>
      </c>
      <c r="BM359" s="25" t="s">
        <v>3223</v>
      </c>
    </row>
    <row r="360" spans="2:65" s="12" customFormat="1">
      <c r="B360" s="194"/>
      <c r="D360" s="195" t="s">
        <v>272</v>
      </c>
      <c r="E360" s="196" t="s">
        <v>5</v>
      </c>
      <c r="F360" s="197" t="s">
        <v>3224</v>
      </c>
      <c r="H360" s="196" t="s">
        <v>5</v>
      </c>
      <c r="I360" s="198"/>
      <c r="L360" s="194"/>
      <c r="M360" s="199"/>
      <c r="N360" s="200"/>
      <c r="O360" s="200"/>
      <c r="P360" s="200"/>
      <c r="Q360" s="200"/>
      <c r="R360" s="200"/>
      <c r="S360" s="200"/>
      <c r="T360" s="201"/>
      <c r="AT360" s="196" t="s">
        <v>272</v>
      </c>
      <c r="AU360" s="196" t="s">
        <v>85</v>
      </c>
      <c r="AV360" s="12" t="s">
        <v>24</v>
      </c>
      <c r="AW360" s="12" t="s">
        <v>41</v>
      </c>
      <c r="AX360" s="12" t="s">
        <v>77</v>
      </c>
      <c r="AY360" s="196" t="s">
        <v>264</v>
      </c>
    </row>
    <row r="361" spans="2:65" s="13" customFormat="1">
      <c r="B361" s="202"/>
      <c r="D361" s="195" t="s">
        <v>272</v>
      </c>
      <c r="E361" s="203" t="s">
        <v>5</v>
      </c>
      <c r="F361" s="204" t="s">
        <v>3225</v>
      </c>
      <c r="H361" s="205">
        <v>900</v>
      </c>
      <c r="I361" s="206"/>
      <c r="L361" s="202"/>
      <c r="M361" s="207"/>
      <c r="N361" s="208"/>
      <c r="O361" s="208"/>
      <c r="P361" s="208"/>
      <c r="Q361" s="208"/>
      <c r="R361" s="208"/>
      <c r="S361" s="208"/>
      <c r="T361" s="209"/>
      <c r="AT361" s="203" t="s">
        <v>272</v>
      </c>
      <c r="AU361" s="203" t="s">
        <v>85</v>
      </c>
      <c r="AV361" s="13" t="s">
        <v>85</v>
      </c>
      <c r="AW361" s="13" t="s">
        <v>41</v>
      </c>
      <c r="AX361" s="13" t="s">
        <v>24</v>
      </c>
      <c r="AY361" s="203" t="s">
        <v>264</v>
      </c>
    </row>
    <row r="362" spans="2:65" s="1" customFormat="1" ht="16.5" customHeight="1">
      <c r="B362" s="181"/>
      <c r="C362" s="182" t="s">
        <v>924</v>
      </c>
      <c r="D362" s="182" t="s">
        <v>266</v>
      </c>
      <c r="E362" s="183" t="s">
        <v>2920</v>
      </c>
      <c r="F362" s="184" t="s">
        <v>2921</v>
      </c>
      <c r="G362" s="185" t="s">
        <v>341</v>
      </c>
      <c r="H362" s="186">
        <v>1</v>
      </c>
      <c r="I362" s="187"/>
      <c r="J362" s="188">
        <f>ROUND(I362*H362,2)</f>
        <v>0</v>
      </c>
      <c r="K362" s="184" t="s">
        <v>309</v>
      </c>
      <c r="L362" s="42"/>
      <c r="M362" s="189" t="s">
        <v>5</v>
      </c>
      <c r="N362" s="190" t="s">
        <v>48</v>
      </c>
      <c r="O362" s="43"/>
      <c r="P362" s="191">
        <f>O362*H362</f>
        <v>0</v>
      </c>
      <c r="Q362" s="191">
        <v>0</v>
      </c>
      <c r="R362" s="191">
        <f>Q362*H362</f>
        <v>0</v>
      </c>
      <c r="S362" s="191">
        <v>0</v>
      </c>
      <c r="T362" s="192">
        <f>S362*H362</f>
        <v>0</v>
      </c>
      <c r="AR362" s="25" t="s">
        <v>270</v>
      </c>
      <c r="AT362" s="25" t="s">
        <v>266</v>
      </c>
      <c r="AU362" s="25" t="s">
        <v>85</v>
      </c>
      <c r="AY362" s="25" t="s">
        <v>264</v>
      </c>
      <c r="BE362" s="193">
        <f>IF(N362="základní",J362,0)</f>
        <v>0</v>
      </c>
      <c r="BF362" s="193">
        <f>IF(N362="snížená",J362,0)</f>
        <v>0</v>
      </c>
      <c r="BG362" s="193">
        <f>IF(N362="zákl. přenesená",J362,0)</f>
        <v>0</v>
      </c>
      <c r="BH362" s="193">
        <f>IF(N362="sníž. přenesená",J362,0)</f>
        <v>0</v>
      </c>
      <c r="BI362" s="193">
        <f>IF(N362="nulová",J362,0)</f>
        <v>0</v>
      </c>
      <c r="BJ362" s="25" t="s">
        <v>24</v>
      </c>
      <c r="BK362" s="193">
        <f>ROUND(I362*H362,2)</f>
        <v>0</v>
      </c>
      <c r="BL362" s="25" t="s">
        <v>270</v>
      </c>
      <c r="BM362" s="25" t="s">
        <v>3226</v>
      </c>
    </row>
    <row r="363" spans="2:65" s="1" customFormat="1" ht="25.5" customHeight="1">
      <c r="B363" s="181"/>
      <c r="C363" s="182" t="s">
        <v>929</v>
      </c>
      <c r="D363" s="182" t="s">
        <v>266</v>
      </c>
      <c r="E363" s="183" t="s">
        <v>2923</v>
      </c>
      <c r="F363" s="184" t="s">
        <v>2924</v>
      </c>
      <c r="G363" s="185" t="s">
        <v>308</v>
      </c>
      <c r="H363" s="186">
        <v>476.8</v>
      </c>
      <c r="I363" s="187"/>
      <c r="J363" s="188">
        <f>ROUND(I363*H363,2)</f>
        <v>0</v>
      </c>
      <c r="K363" s="184" t="s">
        <v>278</v>
      </c>
      <c r="L363" s="42"/>
      <c r="M363" s="189" t="s">
        <v>5</v>
      </c>
      <c r="N363" s="190" t="s">
        <v>48</v>
      </c>
      <c r="O363" s="43"/>
      <c r="P363" s="191">
        <f>O363*H363</f>
        <v>0</v>
      </c>
      <c r="Q363" s="191">
        <v>0</v>
      </c>
      <c r="R363" s="191">
        <f>Q363*H363</f>
        <v>0</v>
      </c>
      <c r="S363" s="191">
        <v>0</v>
      </c>
      <c r="T363" s="192">
        <f>S363*H363</f>
        <v>0</v>
      </c>
      <c r="AR363" s="25" t="s">
        <v>270</v>
      </c>
      <c r="AT363" s="25" t="s">
        <v>266</v>
      </c>
      <c r="AU363" s="25" t="s">
        <v>85</v>
      </c>
      <c r="AY363" s="25" t="s">
        <v>264</v>
      </c>
      <c r="BE363" s="193">
        <f>IF(N363="základní",J363,0)</f>
        <v>0</v>
      </c>
      <c r="BF363" s="193">
        <f>IF(N363="snížená",J363,0)</f>
        <v>0</v>
      </c>
      <c r="BG363" s="193">
        <f>IF(N363="zákl. přenesená",J363,0)</f>
        <v>0</v>
      </c>
      <c r="BH363" s="193">
        <f>IF(N363="sníž. přenesená",J363,0)</f>
        <v>0</v>
      </c>
      <c r="BI363" s="193">
        <f>IF(N363="nulová",J363,0)</f>
        <v>0</v>
      </c>
      <c r="BJ363" s="25" t="s">
        <v>24</v>
      </c>
      <c r="BK363" s="193">
        <f>ROUND(I363*H363,2)</f>
        <v>0</v>
      </c>
      <c r="BL363" s="25" t="s">
        <v>270</v>
      </c>
      <c r="BM363" s="25" t="s">
        <v>2925</v>
      </c>
    </row>
    <row r="364" spans="2:65" s="12" customFormat="1">
      <c r="B364" s="194"/>
      <c r="D364" s="195" t="s">
        <v>272</v>
      </c>
      <c r="E364" s="196" t="s">
        <v>5</v>
      </c>
      <c r="F364" s="197" t="s">
        <v>2926</v>
      </c>
      <c r="H364" s="196" t="s">
        <v>5</v>
      </c>
      <c r="I364" s="198"/>
      <c r="L364" s="194"/>
      <c r="M364" s="199"/>
      <c r="N364" s="200"/>
      <c r="O364" s="200"/>
      <c r="P364" s="200"/>
      <c r="Q364" s="200"/>
      <c r="R364" s="200"/>
      <c r="S364" s="200"/>
      <c r="T364" s="201"/>
      <c r="AT364" s="196" t="s">
        <v>272</v>
      </c>
      <c r="AU364" s="196" t="s">
        <v>85</v>
      </c>
      <c r="AV364" s="12" t="s">
        <v>24</v>
      </c>
      <c r="AW364" s="12" t="s">
        <v>41</v>
      </c>
      <c r="AX364" s="12" t="s">
        <v>77</v>
      </c>
      <c r="AY364" s="196" t="s">
        <v>264</v>
      </c>
    </row>
    <row r="365" spans="2:65" s="12" customFormat="1">
      <c r="B365" s="194"/>
      <c r="D365" s="195" t="s">
        <v>272</v>
      </c>
      <c r="E365" s="196" t="s">
        <v>5</v>
      </c>
      <c r="F365" s="197" t="s">
        <v>2657</v>
      </c>
      <c r="H365" s="196" t="s">
        <v>5</v>
      </c>
      <c r="I365" s="198"/>
      <c r="L365" s="194"/>
      <c r="M365" s="199"/>
      <c r="N365" s="200"/>
      <c r="O365" s="200"/>
      <c r="P365" s="200"/>
      <c r="Q365" s="200"/>
      <c r="R365" s="200"/>
      <c r="S365" s="200"/>
      <c r="T365" s="201"/>
      <c r="AT365" s="196" t="s">
        <v>272</v>
      </c>
      <c r="AU365" s="196" t="s">
        <v>85</v>
      </c>
      <c r="AV365" s="12" t="s">
        <v>24</v>
      </c>
      <c r="AW365" s="12" t="s">
        <v>41</v>
      </c>
      <c r="AX365" s="12" t="s">
        <v>77</v>
      </c>
      <c r="AY365" s="196" t="s">
        <v>264</v>
      </c>
    </row>
    <row r="366" spans="2:65" s="13" customFormat="1">
      <c r="B366" s="202"/>
      <c r="D366" s="195" t="s">
        <v>272</v>
      </c>
      <c r="E366" s="203" t="s">
        <v>5</v>
      </c>
      <c r="F366" s="204" t="s">
        <v>3227</v>
      </c>
      <c r="H366" s="205">
        <v>406.8</v>
      </c>
      <c r="I366" s="206"/>
      <c r="L366" s="202"/>
      <c r="M366" s="207"/>
      <c r="N366" s="208"/>
      <c r="O366" s="208"/>
      <c r="P366" s="208"/>
      <c r="Q366" s="208"/>
      <c r="R366" s="208"/>
      <c r="S366" s="208"/>
      <c r="T366" s="209"/>
      <c r="AT366" s="203" t="s">
        <v>272</v>
      </c>
      <c r="AU366" s="203" t="s">
        <v>85</v>
      </c>
      <c r="AV366" s="13" t="s">
        <v>85</v>
      </c>
      <c r="AW366" s="13" t="s">
        <v>41</v>
      </c>
      <c r="AX366" s="13" t="s">
        <v>77</v>
      </c>
      <c r="AY366" s="203" t="s">
        <v>264</v>
      </c>
    </row>
    <row r="367" spans="2:65" s="12" customFormat="1">
      <c r="B367" s="194"/>
      <c r="D367" s="195" t="s">
        <v>272</v>
      </c>
      <c r="E367" s="196" t="s">
        <v>5</v>
      </c>
      <c r="F367" s="197" t="s">
        <v>3228</v>
      </c>
      <c r="H367" s="196" t="s">
        <v>5</v>
      </c>
      <c r="I367" s="198"/>
      <c r="L367" s="194"/>
      <c r="M367" s="199"/>
      <c r="N367" s="200"/>
      <c r="O367" s="200"/>
      <c r="P367" s="200"/>
      <c r="Q367" s="200"/>
      <c r="R367" s="200"/>
      <c r="S367" s="200"/>
      <c r="T367" s="201"/>
      <c r="AT367" s="196" t="s">
        <v>272</v>
      </c>
      <c r="AU367" s="196" t="s">
        <v>85</v>
      </c>
      <c r="AV367" s="12" t="s">
        <v>24</v>
      </c>
      <c r="AW367" s="12" t="s">
        <v>41</v>
      </c>
      <c r="AX367" s="12" t="s">
        <v>77</v>
      </c>
      <c r="AY367" s="196" t="s">
        <v>264</v>
      </c>
    </row>
    <row r="368" spans="2:65" s="13" customFormat="1">
      <c r="B368" s="202"/>
      <c r="D368" s="195" t="s">
        <v>272</v>
      </c>
      <c r="E368" s="203" t="s">
        <v>5</v>
      </c>
      <c r="F368" s="204" t="s">
        <v>3152</v>
      </c>
      <c r="H368" s="205">
        <v>70</v>
      </c>
      <c r="I368" s="206"/>
      <c r="L368" s="202"/>
      <c r="M368" s="207"/>
      <c r="N368" s="208"/>
      <c r="O368" s="208"/>
      <c r="P368" s="208"/>
      <c r="Q368" s="208"/>
      <c r="R368" s="208"/>
      <c r="S368" s="208"/>
      <c r="T368" s="209"/>
      <c r="AT368" s="203" t="s">
        <v>272</v>
      </c>
      <c r="AU368" s="203" t="s">
        <v>85</v>
      </c>
      <c r="AV368" s="13" t="s">
        <v>85</v>
      </c>
      <c r="AW368" s="13" t="s">
        <v>41</v>
      </c>
      <c r="AX368" s="13" t="s">
        <v>77</v>
      </c>
      <c r="AY368" s="203" t="s">
        <v>264</v>
      </c>
    </row>
    <row r="369" spans="2:65" s="14" customFormat="1">
      <c r="B369" s="210"/>
      <c r="D369" s="195" t="s">
        <v>272</v>
      </c>
      <c r="E369" s="211" t="s">
        <v>5</v>
      </c>
      <c r="F369" s="212" t="s">
        <v>290</v>
      </c>
      <c r="H369" s="213">
        <v>476.8</v>
      </c>
      <c r="I369" s="214"/>
      <c r="L369" s="210"/>
      <c r="M369" s="215"/>
      <c r="N369" s="216"/>
      <c r="O369" s="216"/>
      <c r="P369" s="216"/>
      <c r="Q369" s="216"/>
      <c r="R369" s="216"/>
      <c r="S369" s="216"/>
      <c r="T369" s="217"/>
      <c r="AT369" s="211" t="s">
        <v>272</v>
      </c>
      <c r="AU369" s="211" t="s">
        <v>85</v>
      </c>
      <c r="AV369" s="14" t="s">
        <v>270</v>
      </c>
      <c r="AW369" s="14" t="s">
        <v>41</v>
      </c>
      <c r="AX369" s="14" t="s">
        <v>24</v>
      </c>
      <c r="AY369" s="211" t="s">
        <v>264</v>
      </c>
    </row>
    <row r="370" spans="2:65" s="11" customFormat="1" ht="29.85" customHeight="1">
      <c r="B370" s="168"/>
      <c r="D370" s="169" t="s">
        <v>76</v>
      </c>
      <c r="E370" s="179" t="s">
        <v>621</v>
      </c>
      <c r="F370" s="179" t="s">
        <v>622</v>
      </c>
      <c r="I370" s="171"/>
      <c r="J370" s="180">
        <f>BK370</f>
        <v>0</v>
      </c>
      <c r="L370" s="168"/>
      <c r="M370" s="173"/>
      <c r="N370" s="174"/>
      <c r="O370" s="174"/>
      <c r="P370" s="175">
        <f>SUM(P371:P393)</f>
        <v>0</v>
      </c>
      <c r="Q370" s="174"/>
      <c r="R370" s="175">
        <f>SUM(R371:R393)</f>
        <v>0</v>
      </c>
      <c r="S370" s="174"/>
      <c r="T370" s="176">
        <f>SUM(T371:T393)</f>
        <v>0</v>
      </c>
      <c r="AR370" s="169" t="s">
        <v>24</v>
      </c>
      <c r="AT370" s="177" t="s">
        <v>76</v>
      </c>
      <c r="AU370" s="177" t="s">
        <v>24</v>
      </c>
      <c r="AY370" s="169" t="s">
        <v>264</v>
      </c>
      <c r="BK370" s="178">
        <f>SUM(BK371:BK393)</f>
        <v>0</v>
      </c>
    </row>
    <row r="371" spans="2:65" s="1" customFormat="1" ht="25.5" customHeight="1">
      <c r="B371" s="181"/>
      <c r="C371" s="182" t="s">
        <v>936</v>
      </c>
      <c r="D371" s="182" t="s">
        <v>266</v>
      </c>
      <c r="E371" s="183" t="s">
        <v>2156</v>
      </c>
      <c r="F371" s="184" t="s">
        <v>2157</v>
      </c>
      <c r="G371" s="185" t="s">
        <v>317</v>
      </c>
      <c r="H371" s="186">
        <v>267.00799999999998</v>
      </c>
      <c r="I371" s="187"/>
      <c r="J371" s="188">
        <f>ROUND(I371*H371,2)</f>
        <v>0</v>
      </c>
      <c r="K371" s="184" t="s">
        <v>278</v>
      </c>
      <c r="L371" s="42"/>
      <c r="M371" s="189" t="s">
        <v>5</v>
      </c>
      <c r="N371" s="190" t="s">
        <v>48</v>
      </c>
      <c r="O371" s="43"/>
      <c r="P371" s="191">
        <f>O371*H371</f>
        <v>0</v>
      </c>
      <c r="Q371" s="191">
        <v>0</v>
      </c>
      <c r="R371" s="191">
        <f>Q371*H371</f>
        <v>0</v>
      </c>
      <c r="S371" s="191">
        <v>0</v>
      </c>
      <c r="T371" s="192">
        <f>S371*H371</f>
        <v>0</v>
      </c>
      <c r="AR371" s="25" t="s">
        <v>270</v>
      </c>
      <c r="AT371" s="25" t="s">
        <v>266</v>
      </c>
      <c r="AU371" s="25" t="s">
        <v>85</v>
      </c>
      <c r="AY371" s="25" t="s">
        <v>264</v>
      </c>
      <c r="BE371" s="193">
        <f>IF(N371="základní",J371,0)</f>
        <v>0</v>
      </c>
      <c r="BF371" s="193">
        <f>IF(N371="snížená",J371,0)</f>
        <v>0</v>
      </c>
      <c r="BG371" s="193">
        <f>IF(N371="zákl. přenesená",J371,0)</f>
        <v>0</v>
      </c>
      <c r="BH371" s="193">
        <f>IF(N371="sníž. přenesená",J371,0)</f>
        <v>0</v>
      </c>
      <c r="BI371" s="193">
        <f>IF(N371="nulová",J371,0)</f>
        <v>0</v>
      </c>
      <c r="BJ371" s="25" t="s">
        <v>24</v>
      </c>
      <c r="BK371" s="193">
        <f>ROUND(I371*H371,2)</f>
        <v>0</v>
      </c>
      <c r="BL371" s="25" t="s">
        <v>270</v>
      </c>
      <c r="BM371" s="25" t="s">
        <v>2932</v>
      </c>
    </row>
    <row r="372" spans="2:65" s="13" customFormat="1">
      <c r="B372" s="202"/>
      <c r="D372" s="195" t="s">
        <v>272</v>
      </c>
      <c r="E372" s="203" t="s">
        <v>5</v>
      </c>
      <c r="F372" s="204" t="s">
        <v>3229</v>
      </c>
      <c r="H372" s="205">
        <v>267.00799999999998</v>
      </c>
      <c r="I372" s="206"/>
      <c r="L372" s="202"/>
      <c r="M372" s="207"/>
      <c r="N372" s="208"/>
      <c r="O372" s="208"/>
      <c r="P372" s="208"/>
      <c r="Q372" s="208"/>
      <c r="R372" s="208"/>
      <c r="S372" s="208"/>
      <c r="T372" s="209"/>
      <c r="AT372" s="203" t="s">
        <v>272</v>
      </c>
      <c r="AU372" s="203" t="s">
        <v>85</v>
      </c>
      <c r="AV372" s="13" t="s">
        <v>85</v>
      </c>
      <c r="AW372" s="13" t="s">
        <v>41</v>
      </c>
      <c r="AX372" s="13" t="s">
        <v>24</v>
      </c>
      <c r="AY372" s="203" t="s">
        <v>264</v>
      </c>
    </row>
    <row r="373" spans="2:65" s="1" customFormat="1" ht="25.5" customHeight="1">
      <c r="B373" s="181"/>
      <c r="C373" s="182" t="s">
        <v>940</v>
      </c>
      <c r="D373" s="182" t="s">
        <v>266</v>
      </c>
      <c r="E373" s="183" t="s">
        <v>2160</v>
      </c>
      <c r="F373" s="184" t="s">
        <v>2161</v>
      </c>
      <c r="G373" s="185" t="s">
        <v>317</v>
      </c>
      <c r="H373" s="186">
        <v>2403.0720000000001</v>
      </c>
      <c r="I373" s="187"/>
      <c r="J373" s="188">
        <f>ROUND(I373*H373,2)</f>
        <v>0</v>
      </c>
      <c r="K373" s="184" t="s">
        <v>278</v>
      </c>
      <c r="L373" s="42"/>
      <c r="M373" s="189" t="s">
        <v>5</v>
      </c>
      <c r="N373" s="190" t="s">
        <v>48</v>
      </c>
      <c r="O373" s="43"/>
      <c r="P373" s="191">
        <f>O373*H373</f>
        <v>0</v>
      </c>
      <c r="Q373" s="191">
        <v>0</v>
      </c>
      <c r="R373" s="191">
        <f>Q373*H373</f>
        <v>0</v>
      </c>
      <c r="S373" s="191">
        <v>0</v>
      </c>
      <c r="T373" s="192">
        <f>S373*H373</f>
        <v>0</v>
      </c>
      <c r="AR373" s="25" t="s">
        <v>270</v>
      </c>
      <c r="AT373" s="25" t="s">
        <v>266</v>
      </c>
      <c r="AU373" s="25" t="s">
        <v>85</v>
      </c>
      <c r="AY373" s="25" t="s">
        <v>264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5" t="s">
        <v>24</v>
      </c>
      <c r="BK373" s="193">
        <f>ROUND(I373*H373,2)</f>
        <v>0</v>
      </c>
      <c r="BL373" s="25" t="s">
        <v>270</v>
      </c>
      <c r="BM373" s="25" t="s">
        <v>2934</v>
      </c>
    </row>
    <row r="374" spans="2:65" s="12" customFormat="1">
      <c r="B374" s="194"/>
      <c r="D374" s="195" t="s">
        <v>272</v>
      </c>
      <c r="E374" s="196" t="s">
        <v>5</v>
      </c>
      <c r="F374" s="197" t="s">
        <v>2163</v>
      </c>
      <c r="H374" s="196" t="s">
        <v>5</v>
      </c>
      <c r="I374" s="198"/>
      <c r="L374" s="194"/>
      <c r="M374" s="199"/>
      <c r="N374" s="200"/>
      <c r="O374" s="200"/>
      <c r="P374" s="200"/>
      <c r="Q374" s="200"/>
      <c r="R374" s="200"/>
      <c r="S374" s="200"/>
      <c r="T374" s="201"/>
      <c r="AT374" s="196" t="s">
        <v>272</v>
      </c>
      <c r="AU374" s="196" t="s">
        <v>85</v>
      </c>
      <c r="AV374" s="12" t="s">
        <v>24</v>
      </c>
      <c r="AW374" s="12" t="s">
        <v>41</v>
      </c>
      <c r="AX374" s="12" t="s">
        <v>77</v>
      </c>
      <c r="AY374" s="196" t="s">
        <v>264</v>
      </c>
    </row>
    <row r="375" spans="2:65" s="12" customFormat="1">
      <c r="B375" s="194"/>
      <c r="D375" s="195" t="s">
        <v>272</v>
      </c>
      <c r="E375" s="196" t="s">
        <v>5</v>
      </c>
      <c r="F375" s="197" t="s">
        <v>2164</v>
      </c>
      <c r="H375" s="196" t="s">
        <v>5</v>
      </c>
      <c r="I375" s="198"/>
      <c r="L375" s="194"/>
      <c r="M375" s="199"/>
      <c r="N375" s="200"/>
      <c r="O375" s="200"/>
      <c r="P375" s="200"/>
      <c r="Q375" s="200"/>
      <c r="R375" s="200"/>
      <c r="S375" s="200"/>
      <c r="T375" s="201"/>
      <c r="AT375" s="196" t="s">
        <v>272</v>
      </c>
      <c r="AU375" s="196" t="s">
        <v>85</v>
      </c>
      <c r="AV375" s="12" t="s">
        <v>24</v>
      </c>
      <c r="AW375" s="12" t="s">
        <v>41</v>
      </c>
      <c r="AX375" s="12" t="s">
        <v>77</v>
      </c>
      <c r="AY375" s="196" t="s">
        <v>264</v>
      </c>
    </row>
    <row r="376" spans="2:65" s="13" customFormat="1">
      <c r="B376" s="202"/>
      <c r="D376" s="195" t="s">
        <v>272</v>
      </c>
      <c r="E376" s="203" t="s">
        <v>5</v>
      </c>
      <c r="F376" s="204" t="s">
        <v>3230</v>
      </c>
      <c r="H376" s="205">
        <v>2403.0720000000001</v>
      </c>
      <c r="I376" s="206"/>
      <c r="L376" s="202"/>
      <c r="M376" s="207"/>
      <c r="N376" s="208"/>
      <c r="O376" s="208"/>
      <c r="P376" s="208"/>
      <c r="Q376" s="208"/>
      <c r="R376" s="208"/>
      <c r="S376" s="208"/>
      <c r="T376" s="209"/>
      <c r="AT376" s="203" t="s">
        <v>272</v>
      </c>
      <c r="AU376" s="203" t="s">
        <v>85</v>
      </c>
      <c r="AV376" s="13" t="s">
        <v>85</v>
      </c>
      <c r="AW376" s="13" t="s">
        <v>41</v>
      </c>
      <c r="AX376" s="13" t="s">
        <v>24</v>
      </c>
      <c r="AY376" s="203" t="s">
        <v>264</v>
      </c>
    </row>
    <row r="377" spans="2:65" s="1" customFormat="1" ht="25.5" customHeight="1">
      <c r="B377" s="181"/>
      <c r="C377" s="182" t="s">
        <v>946</v>
      </c>
      <c r="D377" s="182" t="s">
        <v>266</v>
      </c>
      <c r="E377" s="183" t="s">
        <v>2166</v>
      </c>
      <c r="F377" s="184" t="s">
        <v>2167</v>
      </c>
      <c r="G377" s="185" t="s">
        <v>317</v>
      </c>
      <c r="H377" s="186">
        <v>214.56</v>
      </c>
      <c r="I377" s="187"/>
      <c r="J377" s="188">
        <f>ROUND(I377*H377,2)</f>
        <v>0</v>
      </c>
      <c r="K377" s="184" t="s">
        <v>278</v>
      </c>
      <c r="L377" s="42"/>
      <c r="M377" s="189" t="s">
        <v>5</v>
      </c>
      <c r="N377" s="190" t="s">
        <v>48</v>
      </c>
      <c r="O377" s="43"/>
      <c r="P377" s="191">
        <f>O377*H377</f>
        <v>0</v>
      </c>
      <c r="Q377" s="191">
        <v>0</v>
      </c>
      <c r="R377" s="191">
        <f>Q377*H377</f>
        <v>0</v>
      </c>
      <c r="S377" s="191">
        <v>0</v>
      </c>
      <c r="T377" s="192">
        <f>S377*H377</f>
        <v>0</v>
      </c>
      <c r="AR377" s="25" t="s">
        <v>270</v>
      </c>
      <c r="AT377" s="25" t="s">
        <v>266</v>
      </c>
      <c r="AU377" s="25" t="s">
        <v>85</v>
      </c>
      <c r="AY377" s="25" t="s">
        <v>264</v>
      </c>
      <c r="BE377" s="193">
        <f>IF(N377="základní",J377,0)</f>
        <v>0</v>
      </c>
      <c r="BF377" s="193">
        <f>IF(N377="snížená",J377,0)</f>
        <v>0</v>
      </c>
      <c r="BG377" s="193">
        <f>IF(N377="zákl. přenesená",J377,0)</f>
        <v>0</v>
      </c>
      <c r="BH377" s="193">
        <f>IF(N377="sníž. přenesená",J377,0)</f>
        <v>0</v>
      </c>
      <c r="BI377" s="193">
        <f>IF(N377="nulová",J377,0)</f>
        <v>0</v>
      </c>
      <c r="BJ377" s="25" t="s">
        <v>24</v>
      </c>
      <c r="BK377" s="193">
        <f>ROUND(I377*H377,2)</f>
        <v>0</v>
      </c>
      <c r="BL377" s="25" t="s">
        <v>270</v>
      </c>
      <c r="BM377" s="25" t="s">
        <v>2936</v>
      </c>
    </row>
    <row r="378" spans="2:65" s="13" customFormat="1">
      <c r="B378" s="202"/>
      <c r="D378" s="195" t="s">
        <v>272</v>
      </c>
      <c r="E378" s="203" t="s">
        <v>5</v>
      </c>
      <c r="F378" s="204" t="s">
        <v>3231</v>
      </c>
      <c r="H378" s="205">
        <v>214.56</v>
      </c>
      <c r="I378" s="206"/>
      <c r="L378" s="202"/>
      <c r="M378" s="207"/>
      <c r="N378" s="208"/>
      <c r="O378" s="208"/>
      <c r="P378" s="208"/>
      <c r="Q378" s="208"/>
      <c r="R378" s="208"/>
      <c r="S378" s="208"/>
      <c r="T378" s="209"/>
      <c r="AT378" s="203" t="s">
        <v>272</v>
      </c>
      <c r="AU378" s="203" t="s">
        <v>85</v>
      </c>
      <c r="AV378" s="13" t="s">
        <v>85</v>
      </c>
      <c r="AW378" s="13" t="s">
        <v>41</v>
      </c>
      <c r="AX378" s="13" t="s">
        <v>24</v>
      </c>
      <c r="AY378" s="203" t="s">
        <v>264</v>
      </c>
    </row>
    <row r="379" spans="2:65" s="1" customFormat="1" ht="25.5" customHeight="1">
      <c r="B379" s="181"/>
      <c r="C379" s="182" t="s">
        <v>954</v>
      </c>
      <c r="D379" s="182" t="s">
        <v>266</v>
      </c>
      <c r="E379" s="183" t="s">
        <v>2170</v>
      </c>
      <c r="F379" s="184" t="s">
        <v>2161</v>
      </c>
      <c r="G379" s="185" t="s">
        <v>317</v>
      </c>
      <c r="H379" s="186">
        <v>1931.04</v>
      </c>
      <c r="I379" s="187"/>
      <c r="J379" s="188">
        <f>ROUND(I379*H379,2)</f>
        <v>0</v>
      </c>
      <c r="K379" s="184" t="s">
        <v>278</v>
      </c>
      <c r="L379" s="42"/>
      <c r="M379" s="189" t="s">
        <v>5</v>
      </c>
      <c r="N379" s="190" t="s">
        <v>48</v>
      </c>
      <c r="O379" s="43"/>
      <c r="P379" s="191">
        <f>O379*H379</f>
        <v>0</v>
      </c>
      <c r="Q379" s="191">
        <v>0</v>
      </c>
      <c r="R379" s="191">
        <f>Q379*H379</f>
        <v>0</v>
      </c>
      <c r="S379" s="191">
        <v>0</v>
      </c>
      <c r="T379" s="192">
        <f>S379*H379</f>
        <v>0</v>
      </c>
      <c r="AR379" s="25" t="s">
        <v>270</v>
      </c>
      <c r="AT379" s="25" t="s">
        <v>266</v>
      </c>
      <c r="AU379" s="25" t="s">
        <v>85</v>
      </c>
      <c r="AY379" s="25" t="s">
        <v>264</v>
      </c>
      <c r="BE379" s="193">
        <f>IF(N379="základní",J379,0)</f>
        <v>0</v>
      </c>
      <c r="BF379" s="193">
        <f>IF(N379="snížená",J379,0)</f>
        <v>0</v>
      </c>
      <c r="BG379" s="193">
        <f>IF(N379="zákl. přenesená",J379,0)</f>
        <v>0</v>
      </c>
      <c r="BH379" s="193">
        <f>IF(N379="sníž. přenesená",J379,0)</f>
        <v>0</v>
      </c>
      <c r="BI379" s="193">
        <f>IF(N379="nulová",J379,0)</f>
        <v>0</v>
      </c>
      <c r="BJ379" s="25" t="s">
        <v>24</v>
      </c>
      <c r="BK379" s="193">
        <f>ROUND(I379*H379,2)</f>
        <v>0</v>
      </c>
      <c r="BL379" s="25" t="s">
        <v>270</v>
      </c>
      <c r="BM379" s="25" t="s">
        <v>2939</v>
      </c>
    </row>
    <row r="380" spans="2:65" s="12" customFormat="1">
      <c r="B380" s="194"/>
      <c r="D380" s="195" t="s">
        <v>272</v>
      </c>
      <c r="E380" s="196" t="s">
        <v>5</v>
      </c>
      <c r="F380" s="197" t="s">
        <v>2172</v>
      </c>
      <c r="H380" s="196" t="s">
        <v>5</v>
      </c>
      <c r="I380" s="198"/>
      <c r="L380" s="194"/>
      <c r="M380" s="199"/>
      <c r="N380" s="200"/>
      <c r="O380" s="200"/>
      <c r="P380" s="200"/>
      <c r="Q380" s="200"/>
      <c r="R380" s="200"/>
      <c r="S380" s="200"/>
      <c r="T380" s="201"/>
      <c r="AT380" s="196" t="s">
        <v>272</v>
      </c>
      <c r="AU380" s="196" t="s">
        <v>85</v>
      </c>
      <c r="AV380" s="12" t="s">
        <v>24</v>
      </c>
      <c r="AW380" s="12" t="s">
        <v>41</v>
      </c>
      <c r="AX380" s="12" t="s">
        <v>77</v>
      </c>
      <c r="AY380" s="196" t="s">
        <v>264</v>
      </c>
    </row>
    <row r="381" spans="2:65" s="12" customFormat="1">
      <c r="B381" s="194"/>
      <c r="D381" s="195" t="s">
        <v>272</v>
      </c>
      <c r="E381" s="196" t="s">
        <v>5</v>
      </c>
      <c r="F381" s="197" t="s">
        <v>2164</v>
      </c>
      <c r="H381" s="196" t="s">
        <v>5</v>
      </c>
      <c r="I381" s="198"/>
      <c r="L381" s="194"/>
      <c r="M381" s="199"/>
      <c r="N381" s="200"/>
      <c r="O381" s="200"/>
      <c r="P381" s="200"/>
      <c r="Q381" s="200"/>
      <c r="R381" s="200"/>
      <c r="S381" s="200"/>
      <c r="T381" s="201"/>
      <c r="AT381" s="196" t="s">
        <v>272</v>
      </c>
      <c r="AU381" s="196" t="s">
        <v>85</v>
      </c>
      <c r="AV381" s="12" t="s">
        <v>24</v>
      </c>
      <c r="AW381" s="12" t="s">
        <v>41</v>
      </c>
      <c r="AX381" s="12" t="s">
        <v>77</v>
      </c>
      <c r="AY381" s="196" t="s">
        <v>264</v>
      </c>
    </row>
    <row r="382" spans="2:65" s="13" customFormat="1">
      <c r="B382" s="202"/>
      <c r="D382" s="195" t="s">
        <v>272</v>
      </c>
      <c r="E382" s="203" t="s">
        <v>5</v>
      </c>
      <c r="F382" s="204" t="s">
        <v>3232</v>
      </c>
      <c r="H382" s="205">
        <v>1931.04</v>
      </c>
      <c r="I382" s="206"/>
      <c r="L382" s="202"/>
      <c r="M382" s="207"/>
      <c r="N382" s="208"/>
      <c r="O382" s="208"/>
      <c r="P382" s="208"/>
      <c r="Q382" s="208"/>
      <c r="R382" s="208"/>
      <c r="S382" s="208"/>
      <c r="T382" s="209"/>
      <c r="AT382" s="203" t="s">
        <v>272</v>
      </c>
      <c r="AU382" s="203" t="s">
        <v>85</v>
      </c>
      <c r="AV382" s="13" t="s">
        <v>85</v>
      </c>
      <c r="AW382" s="13" t="s">
        <v>41</v>
      </c>
      <c r="AX382" s="13" t="s">
        <v>24</v>
      </c>
      <c r="AY382" s="203" t="s">
        <v>264</v>
      </c>
    </row>
    <row r="383" spans="2:65" s="1" customFormat="1" ht="16.5" customHeight="1">
      <c r="B383" s="181"/>
      <c r="C383" s="182" t="s">
        <v>962</v>
      </c>
      <c r="D383" s="182" t="s">
        <v>266</v>
      </c>
      <c r="E383" s="183" t="s">
        <v>2174</v>
      </c>
      <c r="F383" s="184" t="s">
        <v>2175</v>
      </c>
      <c r="G383" s="185" t="s">
        <v>317</v>
      </c>
      <c r="H383" s="186">
        <v>481.56799999999998</v>
      </c>
      <c r="I383" s="187"/>
      <c r="J383" s="188">
        <f>ROUND(I383*H383,2)</f>
        <v>0</v>
      </c>
      <c r="K383" s="184" t="s">
        <v>278</v>
      </c>
      <c r="L383" s="42"/>
      <c r="M383" s="189" t="s">
        <v>5</v>
      </c>
      <c r="N383" s="190" t="s">
        <v>48</v>
      </c>
      <c r="O383" s="43"/>
      <c r="P383" s="191">
        <f>O383*H383</f>
        <v>0</v>
      </c>
      <c r="Q383" s="191">
        <v>0</v>
      </c>
      <c r="R383" s="191">
        <f>Q383*H383</f>
        <v>0</v>
      </c>
      <c r="S383" s="191">
        <v>0</v>
      </c>
      <c r="T383" s="192">
        <f>S383*H383</f>
        <v>0</v>
      </c>
      <c r="AR383" s="25" t="s">
        <v>270</v>
      </c>
      <c r="AT383" s="25" t="s">
        <v>266</v>
      </c>
      <c r="AU383" s="25" t="s">
        <v>85</v>
      </c>
      <c r="AY383" s="25" t="s">
        <v>264</v>
      </c>
      <c r="BE383" s="193">
        <f>IF(N383="základní",J383,0)</f>
        <v>0</v>
      </c>
      <c r="BF383" s="193">
        <f>IF(N383="snížená",J383,0)</f>
        <v>0</v>
      </c>
      <c r="BG383" s="193">
        <f>IF(N383="zákl. přenesená",J383,0)</f>
        <v>0</v>
      </c>
      <c r="BH383" s="193">
        <f>IF(N383="sníž. přenesená",J383,0)</f>
        <v>0</v>
      </c>
      <c r="BI383" s="193">
        <f>IF(N383="nulová",J383,0)</f>
        <v>0</v>
      </c>
      <c r="BJ383" s="25" t="s">
        <v>24</v>
      </c>
      <c r="BK383" s="193">
        <f>ROUND(I383*H383,2)</f>
        <v>0</v>
      </c>
      <c r="BL383" s="25" t="s">
        <v>270</v>
      </c>
      <c r="BM383" s="25" t="s">
        <v>2946</v>
      </c>
    </row>
    <row r="384" spans="2:65" s="12" customFormat="1">
      <c r="B384" s="194"/>
      <c r="D384" s="195" t="s">
        <v>272</v>
      </c>
      <c r="E384" s="196" t="s">
        <v>5</v>
      </c>
      <c r="F384" s="197" t="s">
        <v>2947</v>
      </c>
      <c r="H384" s="196" t="s">
        <v>5</v>
      </c>
      <c r="I384" s="198"/>
      <c r="L384" s="194"/>
      <c r="M384" s="199"/>
      <c r="N384" s="200"/>
      <c r="O384" s="200"/>
      <c r="P384" s="200"/>
      <c r="Q384" s="200"/>
      <c r="R384" s="200"/>
      <c r="S384" s="200"/>
      <c r="T384" s="201"/>
      <c r="AT384" s="196" t="s">
        <v>272</v>
      </c>
      <c r="AU384" s="196" t="s">
        <v>85</v>
      </c>
      <c r="AV384" s="12" t="s">
        <v>24</v>
      </c>
      <c r="AW384" s="12" t="s">
        <v>41</v>
      </c>
      <c r="AX384" s="12" t="s">
        <v>77</v>
      </c>
      <c r="AY384" s="196" t="s">
        <v>264</v>
      </c>
    </row>
    <row r="385" spans="2:65" s="13" customFormat="1">
      <c r="B385" s="202"/>
      <c r="D385" s="195" t="s">
        <v>272</v>
      </c>
      <c r="E385" s="203" t="s">
        <v>5</v>
      </c>
      <c r="F385" s="204" t="s">
        <v>3229</v>
      </c>
      <c r="H385" s="205">
        <v>267.00799999999998</v>
      </c>
      <c r="I385" s="206"/>
      <c r="L385" s="202"/>
      <c r="M385" s="207"/>
      <c r="N385" s="208"/>
      <c r="O385" s="208"/>
      <c r="P385" s="208"/>
      <c r="Q385" s="208"/>
      <c r="R385" s="208"/>
      <c r="S385" s="208"/>
      <c r="T385" s="209"/>
      <c r="AT385" s="203" t="s">
        <v>272</v>
      </c>
      <c r="AU385" s="203" t="s">
        <v>85</v>
      </c>
      <c r="AV385" s="13" t="s">
        <v>85</v>
      </c>
      <c r="AW385" s="13" t="s">
        <v>41</v>
      </c>
      <c r="AX385" s="13" t="s">
        <v>77</v>
      </c>
      <c r="AY385" s="203" t="s">
        <v>264</v>
      </c>
    </row>
    <row r="386" spans="2:65" s="12" customFormat="1">
      <c r="B386" s="194"/>
      <c r="D386" s="195" t="s">
        <v>272</v>
      </c>
      <c r="E386" s="196" t="s">
        <v>5</v>
      </c>
      <c r="F386" s="197" t="s">
        <v>2949</v>
      </c>
      <c r="H386" s="196" t="s">
        <v>5</v>
      </c>
      <c r="I386" s="198"/>
      <c r="L386" s="194"/>
      <c r="M386" s="199"/>
      <c r="N386" s="200"/>
      <c r="O386" s="200"/>
      <c r="P386" s="200"/>
      <c r="Q386" s="200"/>
      <c r="R386" s="200"/>
      <c r="S386" s="200"/>
      <c r="T386" s="201"/>
      <c r="AT386" s="196" t="s">
        <v>272</v>
      </c>
      <c r="AU386" s="196" t="s">
        <v>85</v>
      </c>
      <c r="AV386" s="12" t="s">
        <v>24</v>
      </c>
      <c r="AW386" s="12" t="s">
        <v>41</v>
      </c>
      <c r="AX386" s="12" t="s">
        <v>77</v>
      </c>
      <c r="AY386" s="196" t="s">
        <v>264</v>
      </c>
    </row>
    <row r="387" spans="2:65" s="13" customFormat="1">
      <c r="B387" s="202"/>
      <c r="D387" s="195" t="s">
        <v>272</v>
      </c>
      <c r="E387" s="203" t="s">
        <v>5</v>
      </c>
      <c r="F387" s="204" t="s">
        <v>3231</v>
      </c>
      <c r="H387" s="205">
        <v>214.56</v>
      </c>
      <c r="I387" s="206"/>
      <c r="L387" s="202"/>
      <c r="M387" s="207"/>
      <c r="N387" s="208"/>
      <c r="O387" s="208"/>
      <c r="P387" s="208"/>
      <c r="Q387" s="208"/>
      <c r="R387" s="208"/>
      <c r="S387" s="208"/>
      <c r="T387" s="209"/>
      <c r="AT387" s="203" t="s">
        <v>272</v>
      </c>
      <c r="AU387" s="203" t="s">
        <v>85</v>
      </c>
      <c r="AV387" s="13" t="s">
        <v>85</v>
      </c>
      <c r="AW387" s="13" t="s">
        <v>41</v>
      </c>
      <c r="AX387" s="13" t="s">
        <v>77</v>
      </c>
      <c r="AY387" s="203" t="s">
        <v>264</v>
      </c>
    </row>
    <row r="388" spans="2:65" s="14" customFormat="1">
      <c r="B388" s="210"/>
      <c r="D388" s="195" t="s">
        <v>272</v>
      </c>
      <c r="E388" s="211" t="s">
        <v>5</v>
      </c>
      <c r="F388" s="212" t="s">
        <v>290</v>
      </c>
      <c r="H388" s="213">
        <v>481.56799999999998</v>
      </c>
      <c r="I388" s="214"/>
      <c r="L388" s="210"/>
      <c r="M388" s="215"/>
      <c r="N388" s="216"/>
      <c r="O388" s="216"/>
      <c r="P388" s="216"/>
      <c r="Q388" s="216"/>
      <c r="R388" s="216"/>
      <c r="S388" s="216"/>
      <c r="T388" s="217"/>
      <c r="AT388" s="211" t="s">
        <v>272</v>
      </c>
      <c r="AU388" s="211" t="s">
        <v>85</v>
      </c>
      <c r="AV388" s="14" t="s">
        <v>270</v>
      </c>
      <c r="AW388" s="14" t="s">
        <v>41</v>
      </c>
      <c r="AX388" s="14" t="s">
        <v>24</v>
      </c>
      <c r="AY388" s="211" t="s">
        <v>264</v>
      </c>
    </row>
    <row r="389" spans="2:65" s="1" customFormat="1" ht="25.5" customHeight="1">
      <c r="B389" s="181"/>
      <c r="C389" s="182" t="s">
        <v>972</v>
      </c>
      <c r="D389" s="182" t="s">
        <v>266</v>
      </c>
      <c r="E389" s="183" t="s">
        <v>2177</v>
      </c>
      <c r="F389" s="184" t="s">
        <v>2178</v>
      </c>
      <c r="G389" s="185" t="s">
        <v>317</v>
      </c>
      <c r="H389" s="186">
        <v>214.56</v>
      </c>
      <c r="I389" s="187"/>
      <c r="J389" s="188">
        <f>ROUND(I389*H389,2)</f>
        <v>0</v>
      </c>
      <c r="K389" s="184" t="s">
        <v>334</v>
      </c>
      <c r="L389" s="42"/>
      <c r="M389" s="189" t="s">
        <v>5</v>
      </c>
      <c r="N389" s="190" t="s">
        <v>48</v>
      </c>
      <c r="O389" s="43"/>
      <c r="P389" s="191">
        <f>O389*H389</f>
        <v>0</v>
      </c>
      <c r="Q389" s="191">
        <v>0</v>
      </c>
      <c r="R389" s="191">
        <f>Q389*H389</f>
        <v>0</v>
      </c>
      <c r="S389" s="191">
        <v>0</v>
      </c>
      <c r="T389" s="192">
        <f>S389*H389</f>
        <v>0</v>
      </c>
      <c r="AR389" s="25" t="s">
        <v>270</v>
      </c>
      <c r="AT389" s="25" t="s">
        <v>266</v>
      </c>
      <c r="AU389" s="25" t="s">
        <v>85</v>
      </c>
      <c r="AY389" s="25" t="s">
        <v>264</v>
      </c>
      <c r="BE389" s="193">
        <f>IF(N389="základní",J389,0)</f>
        <v>0</v>
      </c>
      <c r="BF389" s="193">
        <f>IF(N389="snížená",J389,0)</f>
        <v>0</v>
      </c>
      <c r="BG389" s="193">
        <f>IF(N389="zákl. přenesená",J389,0)</f>
        <v>0</v>
      </c>
      <c r="BH389" s="193">
        <f>IF(N389="sníž. přenesená",J389,0)</f>
        <v>0</v>
      </c>
      <c r="BI389" s="193">
        <f>IF(N389="nulová",J389,0)</f>
        <v>0</v>
      </c>
      <c r="BJ389" s="25" t="s">
        <v>24</v>
      </c>
      <c r="BK389" s="193">
        <f>ROUND(I389*H389,2)</f>
        <v>0</v>
      </c>
      <c r="BL389" s="25" t="s">
        <v>270</v>
      </c>
      <c r="BM389" s="25" t="s">
        <v>3233</v>
      </c>
    </row>
    <row r="390" spans="2:65" s="12" customFormat="1">
      <c r="B390" s="194"/>
      <c r="D390" s="195" t="s">
        <v>272</v>
      </c>
      <c r="E390" s="196" t="s">
        <v>5</v>
      </c>
      <c r="F390" s="197" t="s">
        <v>2180</v>
      </c>
      <c r="H390" s="196" t="s">
        <v>5</v>
      </c>
      <c r="I390" s="198"/>
      <c r="L390" s="194"/>
      <c r="M390" s="199"/>
      <c r="N390" s="200"/>
      <c r="O390" s="200"/>
      <c r="P390" s="200"/>
      <c r="Q390" s="200"/>
      <c r="R390" s="200"/>
      <c r="S390" s="200"/>
      <c r="T390" s="201"/>
      <c r="AT390" s="196" t="s">
        <v>272</v>
      </c>
      <c r="AU390" s="196" t="s">
        <v>85</v>
      </c>
      <c r="AV390" s="12" t="s">
        <v>24</v>
      </c>
      <c r="AW390" s="12" t="s">
        <v>41</v>
      </c>
      <c r="AX390" s="12" t="s">
        <v>77</v>
      </c>
      <c r="AY390" s="196" t="s">
        <v>264</v>
      </c>
    </row>
    <row r="391" spans="2:65" s="13" customFormat="1">
      <c r="B391" s="202"/>
      <c r="D391" s="195" t="s">
        <v>272</v>
      </c>
      <c r="E391" s="203" t="s">
        <v>5</v>
      </c>
      <c r="F391" s="204" t="s">
        <v>3231</v>
      </c>
      <c r="H391" s="205">
        <v>214.56</v>
      </c>
      <c r="I391" s="206"/>
      <c r="L391" s="202"/>
      <c r="M391" s="207"/>
      <c r="N391" s="208"/>
      <c r="O391" s="208"/>
      <c r="P391" s="208"/>
      <c r="Q391" s="208"/>
      <c r="R391" s="208"/>
      <c r="S391" s="208"/>
      <c r="T391" s="209"/>
      <c r="AT391" s="203" t="s">
        <v>272</v>
      </c>
      <c r="AU391" s="203" t="s">
        <v>85</v>
      </c>
      <c r="AV391" s="13" t="s">
        <v>85</v>
      </c>
      <c r="AW391" s="13" t="s">
        <v>41</v>
      </c>
      <c r="AX391" s="13" t="s">
        <v>24</v>
      </c>
      <c r="AY391" s="203" t="s">
        <v>264</v>
      </c>
    </row>
    <row r="392" spans="2:65" s="1" customFormat="1" ht="16.5" customHeight="1">
      <c r="B392" s="181"/>
      <c r="C392" s="182" t="s">
        <v>977</v>
      </c>
      <c r="D392" s="182" t="s">
        <v>266</v>
      </c>
      <c r="E392" s="183" t="s">
        <v>2181</v>
      </c>
      <c r="F392" s="184" t="s">
        <v>2182</v>
      </c>
      <c r="G392" s="185" t="s">
        <v>317</v>
      </c>
      <c r="H392" s="186">
        <v>267.00799999999998</v>
      </c>
      <c r="I392" s="187"/>
      <c r="J392" s="188">
        <f>ROUND(I392*H392,2)</f>
        <v>0</v>
      </c>
      <c r="K392" s="184" t="s">
        <v>278</v>
      </c>
      <c r="L392" s="42"/>
      <c r="M392" s="189" t="s">
        <v>5</v>
      </c>
      <c r="N392" s="190" t="s">
        <v>48</v>
      </c>
      <c r="O392" s="43"/>
      <c r="P392" s="191">
        <f>O392*H392</f>
        <v>0</v>
      </c>
      <c r="Q392" s="191">
        <v>0</v>
      </c>
      <c r="R392" s="191">
        <f>Q392*H392</f>
        <v>0</v>
      </c>
      <c r="S392" s="191">
        <v>0</v>
      </c>
      <c r="T392" s="192">
        <f>S392*H392</f>
        <v>0</v>
      </c>
      <c r="AR392" s="25" t="s">
        <v>270</v>
      </c>
      <c r="AT392" s="25" t="s">
        <v>266</v>
      </c>
      <c r="AU392" s="25" t="s">
        <v>85</v>
      </c>
      <c r="AY392" s="25" t="s">
        <v>264</v>
      </c>
      <c r="BE392" s="193">
        <f>IF(N392="základní",J392,0)</f>
        <v>0</v>
      </c>
      <c r="BF392" s="193">
        <f>IF(N392="snížená",J392,0)</f>
        <v>0</v>
      </c>
      <c r="BG392" s="193">
        <f>IF(N392="zákl. přenesená",J392,0)</f>
        <v>0</v>
      </c>
      <c r="BH392" s="193">
        <f>IF(N392="sníž. přenesená",J392,0)</f>
        <v>0</v>
      </c>
      <c r="BI392" s="193">
        <f>IF(N392="nulová",J392,0)</f>
        <v>0</v>
      </c>
      <c r="BJ392" s="25" t="s">
        <v>24</v>
      </c>
      <c r="BK392" s="193">
        <f>ROUND(I392*H392,2)</f>
        <v>0</v>
      </c>
      <c r="BL392" s="25" t="s">
        <v>270</v>
      </c>
      <c r="BM392" s="25" t="s">
        <v>2957</v>
      </c>
    </row>
    <row r="393" spans="2:65" s="13" customFormat="1">
      <c r="B393" s="202"/>
      <c r="D393" s="195" t="s">
        <v>272</v>
      </c>
      <c r="E393" s="203" t="s">
        <v>5</v>
      </c>
      <c r="F393" s="204" t="s">
        <v>3229</v>
      </c>
      <c r="H393" s="205">
        <v>267.00799999999998</v>
      </c>
      <c r="I393" s="206"/>
      <c r="L393" s="202"/>
      <c r="M393" s="207"/>
      <c r="N393" s="208"/>
      <c r="O393" s="208"/>
      <c r="P393" s="208"/>
      <c r="Q393" s="208"/>
      <c r="R393" s="208"/>
      <c r="S393" s="208"/>
      <c r="T393" s="209"/>
      <c r="AT393" s="203" t="s">
        <v>272</v>
      </c>
      <c r="AU393" s="203" t="s">
        <v>85</v>
      </c>
      <c r="AV393" s="13" t="s">
        <v>85</v>
      </c>
      <c r="AW393" s="13" t="s">
        <v>41</v>
      </c>
      <c r="AX393" s="13" t="s">
        <v>24</v>
      </c>
      <c r="AY393" s="203" t="s">
        <v>264</v>
      </c>
    </row>
    <row r="394" spans="2:65" s="11" customFormat="1" ht="29.85" customHeight="1">
      <c r="B394" s="168"/>
      <c r="D394" s="169" t="s">
        <v>76</v>
      </c>
      <c r="E394" s="179" t="s">
        <v>377</v>
      </c>
      <c r="F394" s="179" t="s">
        <v>378</v>
      </c>
      <c r="I394" s="171"/>
      <c r="J394" s="180">
        <f>BK394</f>
        <v>0</v>
      </c>
      <c r="L394" s="168"/>
      <c r="M394" s="173"/>
      <c r="N394" s="174"/>
      <c r="O394" s="174"/>
      <c r="P394" s="175">
        <f>P395</f>
        <v>0</v>
      </c>
      <c r="Q394" s="174"/>
      <c r="R394" s="175">
        <f>R395</f>
        <v>0</v>
      </c>
      <c r="S394" s="174"/>
      <c r="T394" s="176">
        <f>T395</f>
        <v>0</v>
      </c>
      <c r="AR394" s="169" t="s">
        <v>24</v>
      </c>
      <c r="AT394" s="177" t="s">
        <v>76</v>
      </c>
      <c r="AU394" s="177" t="s">
        <v>24</v>
      </c>
      <c r="AY394" s="169" t="s">
        <v>264</v>
      </c>
      <c r="BK394" s="178">
        <f>BK395</f>
        <v>0</v>
      </c>
    </row>
    <row r="395" spans="2:65" s="1" customFormat="1" ht="38.25" customHeight="1">
      <c r="B395" s="181"/>
      <c r="C395" s="182" t="s">
        <v>984</v>
      </c>
      <c r="D395" s="182" t="s">
        <v>266</v>
      </c>
      <c r="E395" s="183" t="s">
        <v>2401</v>
      </c>
      <c r="F395" s="184" t="s">
        <v>2402</v>
      </c>
      <c r="G395" s="185" t="s">
        <v>317</v>
      </c>
      <c r="H395" s="186">
        <v>40.85</v>
      </c>
      <c r="I395" s="187"/>
      <c r="J395" s="188">
        <f>ROUND(I395*H395,2)</f>
        <v>0</v>
      </c>
      <c r="K395" s="184" t="s">
        <v>278</v>
      </c>
      <c r="L395" s="42"/>
      <c r="M395" s="189" t="s">
        <v>5</v>
      </c>
      <c r="N395" s="190" t="s">
        <v>48</v>
      </c>
      <c r="O395" s="43"/>
      <c r="P395" s="191">
        <f>O395*H395</f>
        <v>0</v>
      </c>
      <c r="Q395" s="191">
        <v>0</v>
      </c>
      <c r="R395" s="191">
        <f>Q395*H395</f>
        <v>0</v>
      </c>
      <c r="S395" s="191">
        <v>0</v>
      </c>
      <c r="T395" s="192">
        <f>S395*H395</f>
        <v>0</v>
      </c>
      <c r="AR395" s="25" t="s">
        <v>270</v>
      </c>
      <c r="AT395" s="25" t="s">
        <v>266</v>
      </c>
      <c r="AU395" s="25" t="s">
        <v>85</v>
      </c>
      <c r="AY395" s="25" t="s">
        <v>264</v>
      </c>
      <c r="BE395" s="193">
        <f>IF(N395="základní",J395,0)</f>
        <v>0</v>
      </c>
      <c r="BF395" s="193">
        <f>IF(N395="snížená",J395,0)</f>
        <v>0</v>
      </c>
      <c r="BG395" s="193">
        <f>IF(N395="zákl. přenesená",J395,0)</f>
        <v>0</v>
      </c>
      <c r="BH395" s="193">
        <f>IF(N395="sníž. přenesená",J395,0)</f>
        <v>0</v>
      </c>
      <c r="BI395" s="193">
        <f>IF(N395="nulová",J395,0)</f>
        <v>0</v>
      </c>
      <c r="BJ395" s="25" t="s">
        <v>24</v>
      </c>
      <c r="BK395" s="193">
        <f>ROUND(I395*H395,2)</f>
        <v>0</v>
      </c>
      <c r="BL395" s="25" t="s">
        <v>270</v>
      </c>
      <c r="BM395" s="25" t="s">
        <v>2958</v>
      </c>
    </row>
    <row r="396" spans="2:65" s="11" customFormat="1" ht="37.35" customHeight="1">
      <c r="B396" s="168"/>
      <c r="D396" s="169" t="s">
        <v>76</v>
      </c>
      <c r="E396" s="170" t="s">
        <v>2227</v>
      </c>
      <c r="F396" s="170" t="s">
        <v>2228</v>
      </c>
      <c r="I396" s="171"/>
      <c r="J396" s="172">
        <f>BK396</f>
        <v>0</v>
      </c>
      <c r="L396" s="168"/>
      <c r="M396" s="173"/>
      <c r="N396" s="174"/>
      <c r="O396" s="174"/>
      <c r="P396" s="175">
        <f>P397</f>
        <v>0</v>
      </c>
      <c r="Q396" s="174"/>
      <c r="R396" s="175">
        <f>R397</f>
        <v>0</v>
      </c>
      <c r="S396" s="174"/>
      <c r="T396" s="176">
        <f>T397</f>
        <v>0</v>
      </c>
      <c r="AR396" s="169" t="s">
        <v>270</v>
      </c>
      <c r="AT396" s="177" t="s">
        <v>76</v>
      </c>
      <c r="AU396" s="177" t="s">
        <v>77</v>
      </c>
      <c r="AY396" s="169" t="s">
        <v>264</v>
      </c>
      <c r="BK396" s="178">
        <f>BK397</f>
        <v>0</v>
      </c>
    </row>
    <row r="397" spans="2:65" s="11" customFormat="1" ht="19.899999999999999" customHeight="1">
      <c r="B397" s="168"/>
      <c r="D397" s="169" t="s">
        <v>76</v>
      </c>
      <c r="E397" s="179" t="s">
        <v>2229</v>
      </c>
      <c r="F397" s="179" t="s">
        <v>2228</v>
      </c>
      <c r="I397" s="171"/>
      <c r="J397" s="180">
        <f>BK397</f>
        <v>0</v>
      </c>
      <c r="L397" s="168"/>
      <c r="M397" s="173"/>
      <c r="N397" s="174"/>
      <c r="O397" s="174"/>
      <c r="P397" s="175">
        <f>SUM(P398:P412)</f>
        <v>0</v>
      </c>
      <c r="Q397" s="174"/>
      <c r="R397" s="175">
        <f>SUM(R398:R412)</f>
        <v>0</v>
      </c>
      <c r="S397" s="174"/>
      <c r="T397" s="176">
        <f>SUM(T398:T412)</f>
        <v>0</v>
      </c>
      <c r="AR397" s="169" t="s">
        <v>270</v>
      </c>
      <c r="AT397" s="177" t="s">
        <v>76</v>
      </c>
      <c r="AU397" s="177" t="s">
        <v>24</v>
      </c>
      <c r="AY397" s="169" t="s">
        <v>264</v>
      </c>
      <c r="BK397" s="178">
        <f>SUM(BK398:BK412)</f>
        <v>0</v>
      </c>
    </row>
    <row r="398" spans="2:65" s="1" customFormat="1" ht="16.5" customHeight="1">
      <c r="B398" s="181"/>
      <c r="C398" s="182" t="s">
        <v>991</v>
      </c>
      <c r="D398" s="182" t="s">
        <v>266</v>
      </c>
      <c r="E398" s="183" t="s">
        <v>2630</v>
      </c>
      <c r="F398" s="184" t="s">
        <v>2631</v>
      </c>
      <c r="G398" s="185" t="s">
        <v>293</v>
      </c>
      <c r="H398" s="186">
        <v>900</v>
      </c>
      <c r="I398" s="187"/>
      <c r="J398" s="188">
        <f>ROUND(I398*H398,2)</f>
        <v>0</v>
      </c>
      <c r="K398" s="184" t="s">
        <v>309</v>
      </c>
      <c r="L398" s="42"/>
      <c r="M398" s="189" t="s">
        <v>5</v>
      </c>
      <c r="N398" s="190" t="s">
        <v>48</v>
      </c>
      <c r="O398" s="43"/>
      <c r="P398" s="191">
        <f>O398*H398</f>
        <v>0</v>
      </c>
      <c r="Q398" s="191">
        <v>0</v>
      </c>
      <c r="R398" s="191">
        <f>Q398*H398</f>
        <v>0</v>
      </c>
      <c r="S398" s="191">
        <v>0</v>
      </c>
      <c r="T398" s="192">
        <f>S398*H398</f>
        <v>0</v>
      </c>
      <c r="AR398" s="25" t="s">
        <v>2232</v>
      </c>
      <c r="AT398" s="25" t="s">
        <v>266</v>
      </c>
      <c r="AU398" s="25" t="s">
        <v>85</v>
      </c>
      <c r="AY398" s="25" t="s">
        <v>264</v>
      </c>
      <c r="BE398" s="193">
        <f>IF(N398="základní",J398,0)</f>
        <v>0</v>
      </c>
      <c r="BF398" s="193">
        <f>IF(N398="snížená",J398,0)</f>
        <v>0</v>
      </c>
      <c r="BG398" s="193">
        <f>IF(N398="zákl. přenesená",J398,0)</f>
        <v>0</v>
      </c>
      <c r="BH398" s="193">
        <f>IF(N398="sníž. přenesená",J398,0)</f>
        <v>0</v>
      </c>
      <c r="BI398" s="193">
        <f>IF(N398="nulová",J398,0)</f>
        <v>0</v>
      </c>
      <c r="BJ398" s="25" t="s">
        <v>24</v>
      </c>
      <c r="BK398" s="193">
        <f>ROUND(I398*H398,2)</f>
        <v>0</v>
      </c>
      <c r="BL398" s="25" t="s">
        <v>2232</v>
      </c>
      <c r="BM398" s="25" t="s">
        <v>2959</v>
      </c>
    </row>
    <row r="399" spans="2:65" s="12" customFormat="1">
      <c r="B399" s="194"/>
      <c r="D399" s="195" t="s">
        <v>272</v>
      </c>
      <c r="E399" s="196" t="s">
        <v>5</v>
      </c>
      <c r="F399" s="197" t="s">
        <v>3234</v>
      </c>
      <c r="H399" s="196" t="s">
        <v>5</v>
      </c>
      <c r="I399" s="198"/>
      <c r="L399" s="194"/>
      <c r="M399" s="199"/>
      <c r="N399" s="200"/>
      <c r="O399" s="200"/>
      <c r="P399" s="200"/>
      <c r="Q399" s="200"/>
      <c r="R399" s="200"/>
      <c r="S399" s="200"/>
      <c r="T399" s="201"/>
      <c r="AT399" s="196" t="s">
        <v>272</v>
      </c>
      <c r="AU399" s="196" t="s">
        <v>85</v>
      </c>
      <c r="AV399" s="12" t="s">
        <v>24</v>
      </c>
      <c r="AW399" s="12" t="s">
        <v>41</v>
      </c>
      <c r="AX399" s="12" t="s">
        <v>77</v>
      </c>
      <c r="AY399" s="196" t="s">
        <v>264</v>
      </c>
    </row>
    <row r="400" spans="2:65" s="12" customFormat="1">
      <c r="B400" s="194"/>
      <c r="D400" s="195" t="s">
        <v>272</v>
      </c>
      <c r="E400" s="196" t="s">
        <v>5</v>
      </c>
      <c r="F400" s="197" t="s">
        <v>2961</v>
      </c>
      <c r="H400" s="196" t="s">
        <v>5</v>
      </c>
      <c r="I400" s="198"/>
      <c r="L400" s="194"/>
      <c r="M400" s="199"/>
      <c r="N400" s="200"/>
      <c r="O400" s="200"/>
      <c r="P400" s="200"/>
      <c r="Q400" s="200"/>
      <c r="R400" s="200"/>
      <c r="S400" s="200"/>
      <c r="T400" s="201"/>
      <c r="AT400" s="196" t="s">
        <v>272</v>
      </c>
      <c r="AU400" s="196" t="s">
        <v>85</v>
      </c>
      <c r="AV400" s="12" t="s">
        <v>24</v>
      </c>
      <c r="AW400" s="12" t="s">
        <v>41</v>
      </c>
      <c r="AX400" s="12" t="s">
        <v>77</v>
      </c>
      <c r="AY400" s="196" t="s">
        <v>264</v>
      </c>
    </row>
    <row r="401" spans="2:65" s="13" customFormat="1">
      <c r="B401" s="202"/>
      <c r="D401" s="195" t="s">
        <v>272</v>
      </c>
      <c r="E401" s="203" t="s">
        <v>5</v>
      </c>
      <c r="F401" s="204" t="s">
        <v>3225</v>
      </c>
      <c r="H401" s="205">
        <v>900</v>
      </c>
      <c r="I401" s="206"/>
      <c r="L401" s="202"/>
      <c r="M401" s="207"/>
      <c r="N401" s="208"/>
      <c r="O401" s="208"/>
      <c r="P401" s="208"/>
      <c r="Q401" s="208"/>
      <c r="R401" s="208"/>
      <c r="S401" s="208"/>
      <c r="T401" s="209"/>
      <c r="AT401" s="203" t="s">
        <v>272</v>
      </c>
      <c r="AU401" s="203" t="s">
        <v>85</v>
      </c>
      <c r="AV401" s="13" t="s">
        <v>85</v>
      </c>
      <c r="AW401" s="13" t="s">
        <v>41</v>
      </c>
      <c r="AX401" s="13" t="s">
        <v>24</v>
      </c>
      <c r="AY401" s="203" t="s">
        <v>264</v>
      </c>
    </row>
    <row r="402" spans="2:65" s="1" customFormat="1" ht="16.5" customHeight="1">
      <c r="B402" s="181"/>
      <c r="C402" s="182" t="s">
        <v>997</v>
      </c>
      <c r="D402" s="182" t="s">
        <v>266</v>
      </c>
      <c r="E402" s="183" t="s">
        <v>2962</v>
      </c>
      <c r="F402" s="184" t="s">
        <v>2963</v>
      </c>
      <c r="G402" s="185" t="s">
        <v>341</v>
      </c>
      <c r="H402" s="186">
        <v>1</v>
      </c>
      <c r="I402" s="187"/>
      <c r="J402" s="188">
        <f>ROUND(I402*H402,2)</f>
        <v>0</v>
      </c>
      <c r="K402" s="184" t="s">
        <v>309</v>
      </c>
      <c r="L402" s="42"/>
      <c r="M402" s="189" t="s">
        <v>5</v>
      </c>
      <c r="N402" s="190" t="s">
        <v>48</v>
      </c>
      <c r="O402" s="43"/>
      <c r="P402" s="191">
        <f>O402*H402</f>
        <v>0</v>
      </c>
      <c r="Q402" s="191">
        <v>0</v>
      </c>
      <c r="R402" s="191">
        <f>Q402*H402</f>
        <v>0</v>
      </c>
      <c r="S402" s="191">
        <v>0</v>
      </c>
      <c r="T402" s="192">
        <f>S402*H402</f>
        <v>0</v>
      </c>
      <c r="AR402" s="25" t="s">
        <v>2232</v>
      </c>
      <c r="AT402" s="25" t="s">
        <v>266</v>
      </c>
      <c r="AU402" s="25" t="s">
        <v>85</v>
      </c>
      <c r="AY402" s="25" t="s">
        <v>264</v>
      </c>
      <c r="BE402" s="193">
        <f>IF(N402="základní",J402,0)</f>
        <v>0</v>
      </c>
      <c r="BF402" s="193">
        <f>IF(N402="snížená",J402,0)</f>
        <v>0</v>
      </c>
      <c r="BG402" s="193">
        <f>IF(N402="zákl. přenesená",J402,0)</f>
        <v>0</v>
      </c>
      <c r="BH402" s="193">
        <f>IF(N402="sníž. přenesená",J402,0)</f>
        <v>0</v>
      </c>
      <c r="BI402" s="193">
        <f>IF(N402="nulová",J402,0)</f>
        <v>0</v>
      </c>
      <c r="BJ402" s="25" t="s">
        <v>24</v>
      </c>
      <c r="BK402" s="193">
        <f>ROUND(I402*H402,2)</f>
        <v>0</v>
      </c>
      <c r="BL402" s="25" t="s">
        <v>2232</v>
      </c>
      <c r="BM402" s="25" t="s">
        <v>2964</v>
      </c>
    </row>
    <row r="403" spans="2:65" s="12" customFormat="1">
      <c r="B403" s="194"/>
      <c r="D403" s="195" t="s">
        <v>272</v>
      </c>
      <c r="E403" s="196" t="s">
        <v>5</v>
      </c>
      <c r="F403" s="197" t="s">
        <v>2965</v>
      </c>
      <c r="H403" s="196" t="s">
        <v>5</v>
      </c>
      <c r="I403" s="198"/>
      <c r="L403" s="194"/>
      <c r="M403" s="199"/>
      <c r="N403" s="200"/>
      <c r="O403" s="200"/>
      <c r="P403" s="200"/>
      <c r="Q403" s="200"/>
      <c r="R403" s="200"/>
      <c r="S403" s="200"/>
      <c r="T403" s="201"/>
      <c r="AT403" s="196" t="s">
        <v>272</v>
      </c>
      <c r="AU403" s="196" t="s">
        <v>85</v>
      </c>
      <c r="AV403" s="12" t="s">
        <v>24</v>
      </c>
      <c r="AW403" s="12" t="s">
        <v>41</v>
      </c>
      <c r="AX403" s="12" t="s">
        <v>77</v>
      </c>
      <c r="AY403" s="196" t="s">
        <v>264</v>
      </c>
    </row>
    <row r="404" spans="2:65" s="12" customFormat="1">
      <c r="B404" s="194"/>
      <c r="D404" s="195" t="s">
        <v>272</v>
      </c>
      <c r="E404" s="196" t="s">
        <v>5</v>
      </c>
      <c r="F404" s="197" t="s">
        <v>2961</v>
      </c>
      <c r="H404" s="196" t="s">
        <v>5</v>
      </c>
      <c r="I404" s="198"/>
      <c r="L404" s="194"/>
      <c r="M404" s="199"/>
      <c r="N404" s="200"/>
      <c r="O404" s="200"/>
      <c r="P404" s="200"/>
      <c r="Q404" s="200"/>
      <c r="R404" s="200"/>
      <c r="S404" s="200"/>
      <c r="T404" s="201"/>
      <c r="AT404" s="196" t="s">
        <v>272</v>
      </c>
      <c r="AU404" s="196" t="s">
        <v>85</v>
      </c>
      <c r="AV404" s="12" t="s">
        <v>24</v>
      </c>
      <c r="AW404" s="12" t="s">
        <v>41</v>
      </c>
      <c r="AX404" s="12" t="s">
        <v>77</v>
      </c>
      <c r="AY404" s="196" t="s">
        <v>264</v>
      </c>
    </row>
    <row r="405" spans="2:65" s="13" customFormat="1">
      <c r="B405" s="202"/>
      <c r="D405" s="195" t="s">
        <v>272</v>
      </c>
      <c r="E405" s="203" t="s">
        <v>5</v>
      </c>
      <c r="F405" s="204" t="s">
        <v>24</v>
      </c>
      <c r="H405" s="205">
        <v>1</v>
      </c>
      <c r="I405" s="206"/>
      <c r="L405" s="202"/>
      <c r="M405" s="207"/>
      <c r="N405" s="208"/>
      <c r="O405" s="208"/>
      <c r="P405" s="208"/>
      <c r="Q405" s="208"/>
      <c r="R405" s="208"/>
      <c r="S405" s="208"/>
      <c r="T405" s="209"/>
      <c r="AT405" s="203" t="s">
        <v>272</v>
      </c>
      <c r="AU405" s="203" t="s">
        <v>85</v>
      </c>
      <c r="AV405" s="13" t="s">
        <v>85</v>
      </c>
      <c r="AW405" s="13" t="s">
        <v>41</v>
      </c>
      <c r="AX405" s="13" t="s">
        <v>24</v>
      </c>
      <c r="AY405" s="203" t="s">
        <v>264</v>
      </c>
    </row>
    <row r="406" spans="2:65" s="1" customFormat="1" ht="16.5" customHeight="1">
      <c r="B406" s="181"/>
      <c r="C406" s="182" t="s">
        <v>1001</v>
      </c>
      <c r="D406" s="182" t="s">
        <v>266</v>
      </c>
      <c r="E406" s="183" t="s">
        <v>2966</v>
      </c>
      <c r="F406" s="184" t="s">
        <v>2967</v>
      </c>
      <c r="G406" s="185" t="s">
        <v>308</v>
      </c>
      <c r="H406" s="186">
        <v>362.57</v>
      </c>
      <c r="I406" s="187"/>
      <c r="J406" s="188">
        <f>ROUND(I406*H406,2)</f>
        <v>0</v>
      </c>
      <c r="K406" s="184" t="s">
        <v>309</v>
      </c>
      <c r="L406" s="42"/>
      <c r="M406" s="189" t="s">
        <v>5</v>
      </c>
      <c r="N406" s="190" t="s">
        <v>48</v>
      </c>
      <c r="O406" s="43"/>
      <c r="P406" s="191">
        <f>O406*H406</f>
        <v>0</v>
      </c>
      <c r="Q406" s="191">
        <v>0</v>
      </c>
      <c r="R406" s="191">
        <f>Q406*H406</f>
        <v>0</v>
      </c>
      <c r="S406" s="191">
        <v>0</v>
      </c>
      <c r="T406" s="192">
        <f>S406*H406</f>
        <v>0</v>
      </c>
      <c r="AR406" s="25" t="s">
        <v>2232</v>
      </c>
      <c r="AT406" s="25" t="s">
        <v>266</v>
      </c>
      <c r="AU406" s="25" t="s">
        <v>85</v>
      </c>
      <c r="AY406" s="25" t="s">
        <v>264</v>
      </c>
      <c r="BE406" s="193">
        <f>IF(N406="základní",J406,0)</f>
        <v>0</v>
      </c>
      <c r="BF406" s="193">
        <f>IF(N406="snížená",J406,0)</f>
        <v>0</v>
      </c>
      <c r="BG406" s="193">
        <f>IF(N406="zákl. přenesená",J406,0)</f>
        <v>0</v>
      </c>
      <c r="BH406" s="193">
        <f>IF(N406="sníž. přenesená",J406,0)</f>
        <v>0</v>
      </c>
      <c r="BI406" s="193">
        <f>IF(N406="nulová",J406,0)</f>
        <v>0</v>
      </c>
      <c r="BJ406" s="25" t="s">
        <v>24</v>
      </c>
      <c r="BK406" s="193">
        <f>ROUND(I406*H406,2)</f>
        <v>0</v>
      </c>
      <c r="BL406" s="25" t="s">
        <v>2232</v>
      </c>
      <c r="BM406" s="25" t="s">
        <v>2968</v>
      </c>
    </row>
    <row r="407" spans="2:65" s="1" customFormat="1" ht="27">
      <c r="B407" s="42"/>
      <c r="D407" s="195" t="s">
        <v>369</v>
      </c>
      <c r="F407" s="228" t="s">
        <v>2234</v>
      </c>
      <c r="I407" s="229"/>
      <c r="L407" s="42"/>
      <c r="M407" s="230"/>
      <c r="N407" s="43"/>
      <c r="O407" s="43"/>
      <c r="P407" s="43"/>
      <c r="Q407" s="43"/>
      <c r="R407" s="43"/>
      <c r="S407" s="43"/>
      <c r="T407" s="71"/>
      <c r="AT407" s="25" t="s">
        <v>369</v>
      </c>
      <c r="AU407" s="25" t="s">
        <v>85</v>
      </c>
    </row>
    <row r="408" spans="2:65" s="12" customFormat="1">
      <c r="B408" s="194"/>
      <c r="D408" s="195" t="s">
        <v>272</v>
      </c>
      <c r="E408" s="196" t="s">
        <v>5</v>
      </c>
      <c r="F408" s="197" t="s">
        <v>3159</v>
      </c>
      <c r="H408" s="196" t="s">
        <v>5</v>
      </c>
      <c r="I408" s="198"/>
      <c r="L408" s="194"/>
      <c r="M408" s="199"/>
      <c r="N408" s="200"/>
      <c r="O408" s="200"/>
      <c r="P408" s="200"/>
      <c r="Q408" s="200"/>
      <c r="R408" s="200"/>
      <c r="S408" s="200"/>
      <c r="T408" s="201"/>
      <c r="AT408" s="196" t="s">
        <v>272</v>
      </c>
      <c r="AU408" s="196" t="s">
        <v>85</v>
      </c>
      <c r="AV408" s="12" t="s">
        <v>24</v>
      </c>
      <c r="AW408" s="12" t="s">
        <v>41</v>
      </c>
      <c r="AX408" s="12" t="s">
        <v>77</v>
      </c>
      <c r="AY408" s="196" t="s">
        <v>264</v>
      </c>
    </row>
    <row r="409" spans="2:65" s="13" customFormat="1">
      <c r="B409" s="202"/>
      <c r="D409" s="195" t="s">
        <v>272</v>
      </c>
      <c r="E409" s="203" t="s">
        <v>5</v>
      </c>
      <c r="F409" s="204" t="s">
        <v>3200</v>
      </c>
      <c r="H409" s="205">
        <v>308.27</v>
      </c>
      <c r="I409" s="206"/>
      <c r="L409" s="202"/>
      <c r="M409" s="207"/>
      <c r="N409" s="208"/>
      <c r="O409" s="208"/>
      <c r="P409" s="208"/>
      <c r="Q409" s="208"/>
      <c r="R409" s="208"/>
      <c r="S409" s="208"/>
      <c r="T409" s="209"/>
      <c r="AT409" s="203" t="s">
        <v>272</v>
      </c>
      <c r="AU409" s="203" t="s">
        <v>85</v>
      </c>
      <c r="AV409" s="13" t="s">
        <v>85</v>
      </c>
      <c r="AW409" s="13" t="s">
        <v>41</v>
      </c>
      <c r="AX409" s="13" t="s">
        <v>77</v>
      </c>
      <c r="AY409" s="203" t="s">
        <v>264</v>
      </c>
    </row>
    <row r="410" spans="2:65" s="12" customFormat="1">
      <c r="B410" s="194"/>
      <c r="D410" s="195" t="s">
        <v>272</v>
      </c>
      <c r="E410" s="196" t="s">
        <v>5</v>
      </c>
      <c r="F410" s="197" t="s">
        <v>3169</v>
      </c>
      <c r="H410" s="196" t="s">
        <v>5</v>
      </c>
      <c r="I410" s="198"/>
      <c r="L410" s="194"/>
      <c r="M410" s="199"/>
      <c r="N410" s="200"/>
      <c r="O410" s="200"/>
      <c r="P410" s="200"/>
      <c r="Q410" s="200"/>
      <c r="R410" s="200"/>
      <c r="S410" s="200"/>
      <c r="T410" s="201"/>
      <c r="AT410" s="196" t="s">
        <v>272</v>
      </c>
      <c r="AU410" s="196" t="s">
        <v>85</v>
      </c>
      <c r="AV410" s="12" t="s">
        <v>24</v>
      </c>
      <c r="AW410" s="12" t="s">
        <v>41</v>
      </c>
      <c r="AX410" s="12" t="s">
        <v>77</v>
      </c>
      <c r="AY410" s="196" t="s">
        <v>264</v>
      </c>
    </row>
    <row r="411" spans="2:65" s="13" customFormat="1">
      <c r="B411" s="202"/>
      <c r="D411" s="195" t="s">
        <v>272</v>
      </c>
      <c r="E411" s="203" t="s">
        <v>5</v>
      </c>
      <c r="F411" s="204" t="s">
        <v>3198</v>
      </c>
      <c r="H411" s="205">
        <v>54.3</v>
      </c>
      <c r="I411" s="206"/>
      <c r="L411" s="202"/>
      <c r="M411" s="207"/>
      <c r="N411" s="208"/>
      <c r="O411" s="208"/>
      <c r="P411" s="208"/>
      <c r="Q411" s="208"/>
      <c r="R411" s="208"/>
      <c r="S411" s="208"/>
      <c r="T411" s="209"/>
      <c r="AT411" s="203" t="s">
        <v>272</v>
      </c>
      <c r="AU411" s="203" t="s">
        <v>85</v>
      </c>
      <c r="AV411" s="13" t="s">
        <v>85</v>
      </c>
      <c r="AW411" s="13" t="s">
        <v>41</v>
      </c>
      <c r="AX411" s="13" t="s">
        <v>77</v>
      </c>
      <c r="AY411" s="203" t="s">
        <v>264</v>
      </c>
    </row>
    <row r="412" spans="2:65" s="14" customFormat="1">
      <c r="B412" s="210"/>
      <c r="D412" s="195" t="s">
        <v>272</v>
      </c>
      <c r="E412" s="211" t="s">
        <v>5</v>
      </c>
      <c r="F412" s="212" t="s">
        <v>290</v>
      </c>
      <c r="H412" s="213">
        <v>362.57</v>
      </c>
      <c r="I412" s="214"/>
      <c r="L412" s="210"/>
      <c r="M412" s="244"/>
      <c r="N412" s="245"/>
      <c r="O412" s="245"/>
      <c r="P412" s="245"/>
      <c r="Q412" s="245"/>
      <c r="R412" s="245"/>
      <c r="S412" s="245"/>
      <c r="T412" s="246"/>
      <c r="AT412" s="211" t="s">
        <v>272</v>
      </c>
      <c r="AU412" s="211" t="s">
        <v>85</v>
      </c>
      <c r="AV412" s="14" t="s">
        <v>270</v>
      </c>
      <c r="AW412" s="14" t="s">
        <v>41</v>
      </c>
      <c r="AX412" s="14" t="s">
        <v>24</v>
      </c>
      <c r="AY412" s="211" t="s">
        <v>264</v>
      </c>
    </row>
    <row r="413" spans="2:65" s="1" customFormat="1" ht="6.95" customHeight="1">
      <c r="B413" s="57"/>
      <c r="C413" s="58"/>
      <c r="D413" s="58"/>
      <c r="E413" s="58"/>
      <c r="F413" s="58"/>
      <c r="G413" s="58"/>
      <c r="H413" s="58"/>
      <c r="I413" s="135"/>
      <c r="J413" s="58"/>
      <c r="K413" s="58"/>
      <c r="L413" s="42"/>
    </row>
  </sheetData>
  <autoFilter ref="C95:K412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2:H82"/>
    <mergeCell ref="E86:H86"/>
    <mergeCell ref="E84:H84"/>
    <mergeCell ref="E88:H88"/>
    <mergeCell ref="J59:J60"/>
  </mergeCells>
  <hyperlinks>
    <hyperlink ref="F1:G1" location="C2" display="1) Krycí list soupisu"/>
    <hyperlink ref="G1:H1" location="C62" display="2) Rekapitulace"/>
    <hyperlink ref="J1" location="C9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14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183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2645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3148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3235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174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ROUND(J96,2)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ROUND(SUM(BE96:BE213), 2)</f>
        <v>0</v>
      </c>
      <c r="G34" s="43"/>
      <c r="H34" s="43"/>
      <c r="I34" s="127">
        <v>0.21</v>
      </c>
      <c r="J34" s="126">
        <f>ROUND(ROUND((SUM(BE96:BE213)),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ROUND(SUM(BF96:BF213), 2)</f>
        <v>0</v>
      </c>
      <c r="G35" s="43"/>
      <c r="H35" s="43"/>
      <c r="I35" s="127">
        <v>0.15</v>
      </c>
      <c r="J35" s="126">
        <f>ROUND(ROUND((SUM(BF96:BF213)),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ROUND(SUM(BG96:BG213),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ROUND(SUM(BH96:BH213),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ROUND(SUM(BI96:BI213),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2645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3148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3032 - Stoka A2 - Obnova povrchů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J96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J97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J98</f>
        <v>0</v>
      </c>
      <c r="K66" s="156"/>
    </row>
    <row r="67" spans="2:12" s="9" customFormat="1" ht="19.899999999999999" customHeight="1">
      <c r="B67" s="150"/>
      <c r="C67" s="151"/>
      <c r="D67" s="152" t="s">
        <v>1553</v>
      </c>
      <c r="E67" s="153"/>
      <c r="F67" s="153"/>
      <c r="G67" s="153"/>
      <c r="H67" s="153"/>
      <c r="I67" s="154"/>
      <c r="J67" s="155">
        <f>J106</f>
        <v>0</v>
      </c>
      <c r="K67" s="156"/>
    </row>
    <row r="68" spans="2:12" s="9" customFormat="1" ht="19.899999999999999" customHeight="1">
      <c r="B68" s="150"/>
      <c r="C68" s="151"/>
      <c r="D68" s="152" t="s">
        <v>2970</v>
      </c>
      <c r="E68" s="153"/>
      <c r="F68" s="153"/>
      <c r="G68" s="153"/>
      <c r="H68" s="153"/>
      <c r="I68" s="154"/>
      <c r="J68" s="155">
        <f>J131</f>
        <v>0</v>
      </c>
      <c r="K68" s="156"/>
    </row>
    <row r="69" spans="2:12" s="9" customFormat="1" ht="19.899999999999999" customHeight="1">
      <c r="B69" s="150"/>
      <c r="C69" s="151"/>
      <c r="D69" s="152" t="s">
        <v>2017</v>
      </c>
      <c r="E69" s="153"/>
      <c r="F69" s="153"/>
      <c r="G69" s="153"/>
      <c r="H69" s="153"/>
      <c r="I69" s="154"/>
      <c r="J69" s="155">
        <f>J140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J206</f>
        <v>0</v>
      </c>
      <c r="K70" s="156"/>
    </row>
    <row r="71" spans="2:12" s="8" customFormat="1" ht="24.95" customHeight="1">
      <c r="B71" s="143"/>
      <c r="C71" s="144"/>
      <c r="D71" s="145" t="s">
        <v>2066</v>
      </c>
      <c r="E71" s="146"/>
      <c r="F71" s="146"/>
      <c r="G71" s="146"/>
      <c r="H71" s="146"/>
      <c r="I71" s="147"/>
      <c r="J71" s="148">
        <f>J208</f>
        <v>0</v>
      </c>
      <c r="K71" s="149"/>
    </row>
    <row r="72" spans="2:12" s="9" customFormat="1" ht="19.899999999999999" customHeight="1">
      <c r="B72" s="150"/>
      <c r="C72" s="151"/>
      <c r="D72" s="152" t="s">
        <v>2067</v>
      </c>
      <c r="E72" s="153"/>
      <c r="F72" s="153"/>
      <c r="G72" s="153"/>
      <c r="H72" s="153"/>
      <c r="I72" s="154"/>
      <c r="J72" s="155">
        <f>J209</f>
        <v>0</v>
      </c>
      <c r="K72" s="156"/>
    </row>
    <row r="73" spans="2:12" s="1" customFormat="1" ht="21.75" customHeight="1">
      <c r="B73" s="42"/>
      <c r="C73" s="43"/>
      <c r="D73" s="43"/>
      <c r="E73" s="43"/>
      <c r="F73" s="43"/>
      <c r="G73" s="43"/>
      <c r="H73" s="43"/>
      <c r="I73" s="114"/>
      <c r="J73" s="43"/>
      <c r="K73" s="46"/>
    </row>
    <row r="74" spans="2:12" s="1" customFormat="1" ht="6.95" customHeight="1">
      <c r="B74" s="57"/>
      <c r="C74" s="58"/>
      <c r="D74" s="58"/>
      <c r="E74" s="58"/>
      <c r="F74" s="58"/>
      <c r="G74" s="58"/>
      <c r="H74" s="58"/>
      <c r="I74" s="135"/>
      <c r="J74" s="58"/>
      <c r="K74" s="59"/>
    </row>
    <row r="78" spans="2:12" s="1" customFormat="1" ht="6.95" customHeight="1">
      <c r="B78" s="60"/>
      <c r="C78" s="61"/>
      <c r="D78" s="61"/>
      <c r="E78" s="61"/>
      <c r="F78" s="61"/>
      <c r="G78" s="61"/>
      <c r="H78" s="61"/>
      <c r="I78" s="136"/>
      <c r="J78" s="61"/>
      <c r="K78" s="61"/>
      <c r="L78" s="42"/>
    </row>
    <row r="79" spans="2:12" s="1" customFormat="1" ht="36.950000000000003" customHeight="1">
      <c r="B79" s="42"/>
      <c r="C79" s="62" t="s">
        <v>248</v>
      </c>
      <c r="L79" s="42"/>
    </row>
    <row r="80" spans="2:12" s="1" customFormat="1" ht="6.95" customHeight="1">
      <c r="B80" s="42"/>
      <c r="L80" s="42"/>
    </row>
    <row r="81" spans="2:63" s="1" customFormat="1" ht="14.45" customHeight="1">
      <c r="B81" s="42"/>
      <c r="C81" s="64" t="s">
        <v>19</v>
      </c>
      <c r="L81" s="42"/>
    </row>
    <row r="82" spans="2:63" s="1" customFormat="1" ht="16.5" customHeight="1">
      <c r="B82" s="42"/>
      <c r="E82" s="374" t="str">
        <f>E7</f>
        <v>Tehov - Odkanalizování a čištění vod</v>
      </c>
      <c r="F82" s="375"/>
      <c r="G82" s="375"/>
      <c r="H82" s="375"/>
      <c r="L82" s="42"/>
    </row>
    <row r="83" spans="2:63" ht="15">
      <c r="B83" s="29"/>
      <c r="C83" s="64" t="s">
        <v>227</v>
      </c>
      <c r="L83" s="29"/>
    </row>
    <row r="84" spans="2:63" ht="16.5" customHeight="1">
      <c r="B84" s="29"/>
      <c r="E84" s="374" t="s">
        <v>2645</v>
      </c>
      <c r="F84" s="337"/>
      <c r="G84" s="337"/>
      <c r="H84" s="337"/>
      <c r="L84" s="29"/>
    </row>
    <row r="85" spans="2:63" ht="15">
      <c r="B85" s="29"/>
      <c r="C85" s="64" t="s">
        <v>229</v>
      </c>
      <c r="L85" s="29"/>
    </row>
    <row r="86" spans="2:63" s="1" customFormat="1" ht="16.5" customHeight="1">
      <c r="B86" s="42"/>
      <c r="E86" s="376" t="s">
        <v>3148</v>
      </c>
      <c r="F86" s="377"/>
      <c r="G86" s="377"/>
      <c r="H86" s="377"/>
      <c r="L86" s="42"/>
    </row>
    <row r="87" spans="2:63" s="1" customFormat="1" ht="14.45" customHeight="1">
      <c r="B87" s="42"/>
      <c r="C87" s="64" t="s">
        <v>231</v>
      </c>
      <c r="L87" s="42"/>
    </row>
    <row r="88" spans="2:63" s="1" customFormat="1" ht="17.25" customHeight="1">
      <c r="B88" s="42"/>
      <c r="E88" s="349" t="str">
        <f>E13</f>
        <v>3032 - Stoka A2 - Obnova povrchů</v>
      </c>
      <c r="F88" s="377"/>
      <c r="G88" s="377"/>
      <c r="H88" s="377"/>
      <c r="L88" s="42"/>
    </row>
    <row r="89" spans="2:63" s="1" customFormat="1" ht="6.95" customHeight="1">
      <c r="B89" s="42"/>
      <c r="L89" s="42"/>
    </row>
    <row r="90" spans="2:63" s="1" customFormat="1" ht="18" customHeight="1">
      <c r="B90" s="42"/>
      <c r="C90" s="64" t="s">
        <v>25</v>
      </c>
      <c r="F90" s="157" t="str">
        <f>F16</f>
        <v>Tehov</v>
      </c>
      <c r="I90" s="158" t="s">
        <v>27</v>
      </c>
      <c r="J90" s="68" t="str">
        <f>IF(J16="","",J16)</f>
        <v>1.6.2017</v>
      </c>
      <c r="L90" s="42"/>
    </row>
    <row r="91" spans="2:63" s="1" customFormat="1" ht="6.95" customHeight="1">
      <c r="B91" s="42"/>
      <c r="L91" s="42"/>
    </row>
    <row r="92" spans="2:63" s="1" customFormat="1" ht="15">
      <c r="B92" s="42"/>
      <c r="C92" s="64" t="s">
        <v>31</v>
      </c>
      <c r="F92" s="157" t="str">
        <f>E19</f>
        <v>Obec Tehov</v>
      </c>
      <c r="I92" s="158" t="s">
        <v>38</v>
      </c>
      <c r="J92" s="157" t="str">
        <f>E25</f>
        <v>Ing. Pavel Douša</v>
      </c>
      <c r="L92" s="42"/>
    </row>
    <row r="93" spans="2:63" s="1" customFormat="1" ht="14.45" customHeight="1">
      <c r="B93" s="42"/>
      <c r="C93" s="64" t="s">
        <v>36</v>
      </c>
      <c r="F93" s="157" t="str">
        <f>IF(E22="","",E22)</f>
        <v/>
      </c>
      <c r="L93" s="42"/>
    </row>
    <row r="94" spans="2:63" s="1" customFormat="1" ht="10.35" customHeight="1">
      <c r="B94" s="42"/>
      <c r="L94" s="42"/>
    </row>
    <row r="95" spans="2:63" s="10" customFormat="1" ht="29.25" customHeight="1">
      <c r="B95" s="159"/>
      <c r="C95" s="160" t="s">
        <v>249</v>
      </c>
      <c r="D95" s="161" t="s">
        <v>62</v>
      </c>
      <c r="E95" s="161" t="s">
        <v>58</v>
      </c>
      <c r="F95" s="161" t="s">
        <v>250</v>
      </c>
      <c r="G95" s="161" t="s">
        <v>251</v>
      </c>
      <c r="H95" s="161" t="s">
        <v>252</v>
      </c>
      <c r="I95" s="162" t="s">
        <v>253</v>
      </c>
      <c r="J95" s="161" t="s">
        <v>236</v>
      </c>
      <c r="K95" s="163" t="s">
        <v>254</v>
      </c>
      <c r="L95" s="159"/>
      <c r="M95" s="74" t="s">
        <v>255</v>
      </c>
      <c r="N95" s="75" t="s">
        <v>47</v>
      </c>
      <c r="O95" s="75" t="s">
        <v>256</v>
      </c>
      <c r="P95" s="75" t="s">
        <v>257</v>
      </c>
      <c r="Q95" s="75" t="s">
        <v>258</v>
      </c>
      <c r="R95" s="75" t="s">
        <v>259</v>
      </c>
      <c r="S95" s="75" t="s">
        <v>260</v>
      </c>
      <c r="T95" s="76" t="s">
        <v>261</v>
      </c>
    </row>
    <row r="96" spans="2:63" s="1" customFormat="1" ht="29.25" customHeight="1">
      <c r="B96" s="42"/>
      <c r="C96" s="78" t="s">
        <v>237</v>
      </c>
      <c r="J96" s="164">
        <f>BK96</f>
        <v>0</v>
      </c>
      <c r="L96" s="42"/>
      <c r="M96" s="77"/>
      <c r="N96" s="69"/>
      <c r="O96" s="69"/>
      <c r="P96" s="165">
        <f>P97+P208</f>
        <v>0</v>
      </c>
      <c r="Q96" s="69"/>
      <c r="R96" s="165">
        <f>R97+R208</f>
        <v>161.98973900000001</v>
      </c>
      <c r="S96" s="69"/>
      <c r="T96" s="166">
        <f>T97+T208</f>
        <v>0</v>
      </c>
      <c r="AT96" s="25" t="s">
        <v>76</v>
      </c>
      <c r="AU96" s="25" t="s">
        <v>238</v>
      </c>
      <c r="BK96" s="167">
        <f>BK97+BK208</f>
        <v>0</v>
      </c>
    </row>
    <row r="97" spans="2:65" s="11" customFormat="1" ht="37.35" customHeight="1">
      <c r="B97" s="168"/>
      <c r="D97" s="169" t="s">
        <v>76</v>
      </c>
      <c r="E97" s="170" t="s">
        <v>262</v>
      </c>
      <c r="F97" s="170" t="s">
        <v>263</v>
      </c>
      <c r="I97" s="171"/>
      <c r="J97" s="172">
        <f>BK97</f>
        <v>0</v>
      </c>
      <c r="L97" s="168"/>
      <c r="M97" s="173"/>
      <c r="N97" s="174"/>
      <c r="O97" s="174"/>
      <c r="P97" s="175">
        <f>P98+P106+P131+P140+P206</f>
        <v>0</v>
      </c>
      <c r="Q97" s="174"/>
      <c r="R97" s="175">
        <f>R98+R106+R131+R140+R206</f>
        <v>161.98973900000001</v>
      </c>
      <c r="S97" s="174"/>
      <c r="T97" s="176">
        <f>T98+T106+T131+T140+T206</f>
        <v>0</v>
      </c>
      <c r="AR97" s="169" t="s">
        <v>24</v>
      </c>
      <c r="AT97" s="177" t="s">
        <v>76</v>
      </c>
      <c r="AU97" s="177" t="s">
        <v>77</v>
      </c>
      <c r="AY97" s="169" t="s">
        <v>264</v>
      </c>
      <c r="BK97" s="178">
        <f>BK98+BK106+BK131+BK140+BK206</f>
        <v>0</v>
      </c>
    </row>
    <row r="98" spans="2:65" s="11" customFormat="1" ht="19.899999999999999" customHeight="1">
      <c r="B98" s="168"/>
      <c r="D98" s="169" t="s">
        <v>76</v>
      </c>
      <c r="E98" s="179" t="s">
        <v>24</v>
      </c>
      <c r="F98" s="179" t="s">
        <v>1558</v>
      </c>
      <c r="I98" s="171"/>
      <c r="J98" s="180">
        <f>BK98</f>
        <v>0</v>
      </c>
      <c r="L98" s="168"/>
      <c r="M98" s="173"/>
      <c r="N98" s="174"/>
      <c r="O98" s="174"/>
      <c r="P98" s="175">
        <f>SUM(P99:P105)</f>
        <v>0</v>
      </c>
      <c r="Q98" s="174"/>
      <c r="R98" s="175">
        <f>SUM(R99:R105)</f>
        <v>0</v>
      </c>
      <c r="S98" s="174"/>
      <c r="T98" s="176">
        <f>SUM(T99:T105)</f>
        <v>0</v>
      </c>
      <c r="AR98" s="169" t="s">
        <v>24</v>
      </c>
      <c r="AT98" s="177" t="s">
        <v>76</v>
      </c>
      <c r="AU98" s="177" t="s">
        <v>24</v>
      </c>
      <c r="AY98" s="169" t="s">
        <v>264</v>
      </c>
      <c r="BK98" s="178">
        <f>SUM(BK99:BK105)</f>
        <v>0</v>
      </c>
    </row>
    <row r="99" spans="2:65" s="1" customFormat="1" ht="16.5" customHeight="1">
      <c r="B99" s="181"/>
      <c r="C99" s="182" t="s">
        <v>24</v>
      </c>
      <c r="D99" s="182" t="s">
        <v>266</v>
      </c>
      <c r="E99" s="183" t="s">
        <v>2019</v>
      </c>
      <c r="F99" s="184" t="s">
        <v>2020</v>
      </c>
      <c r="G99" s="185" t="s">
        <v>293</v>
      </c>
      <c r="H99" s="186">
        <v>476.8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</v>
      </c>
      <c r="T99" s="192">
        <f>S99*H99</f>
        <v>0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2971</v>
      </c>
    </row>
    <row r="100" spans="2:65" s="12" customFormat="1">
      <c r="B100" s="194"/>
      <c r="D100" s="195" t="s">
        <v>272</v>
      </c>
      <c r="E100" s="196" t="s">
        <v>5</v>
      </c>
      <c r="F100" s="197" t="s">
        <v>3131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2" customFormat="1">
      <c r="B101" s="194"/>
      <c r="D101" s="195" t="s">
        <v>272</v>
      </c>
      <c r="E101" s="196" t="s">
        <v>5</v>
      </c>
      <c r="F101" s="197" t="s">
        <v>2972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3" customFormat="1">
      <c r="B102" s="202"/>
      <c r="D102" s="195" t="s">
        <v>272</v>
      </c>
      <c r="E102" s="203" t="s">
        <v>5</v>
      </c>
      <c r="F102" s="204" t="s">
        <v>3150</v>
      </c>
      <c r="H102" s="205">
        <v>406.8</v>
      </c>
      <c r="I102" s="206"/>
      <c r="L102" s="202"/>
      <c r="M102" s="207"/>
      <c r="N102" s="208"/>
      <c r="O102" s="208"/>
      <c r="P102" s="208"/>
      <c r="Q102" s="208"/>
      <c r="R102" s="208"/>
      <c r="S102" s="208"/>
      <c r="T102" s="209"/>
      <c r="AT102" s="203" t="s">
        <v>272</v>
      </c>
      <c r="AU102" s="203" t="s">
        <v>85</v>
      </c>
      <c r="AV102" s="13" t="s">
        <v>85</v>
      </c>
      <c r="AW102" s="13" t="s">
        <v>41</v>
      </c>
      <c r="AX102" s="13" t="s">
        <v>77</v>
      </c>
      <c r="AY102" s="203" t="s">
        <v>264</v>
      </c>
    </row>
    <row r="103" spans="2:65" s="12" customFormat="1">
      <c r="B103" s="194"/>
      <c r="D103" s="195" t="s">
        <v>272</v>
      </c>
      <c r="E103" s="196" t="s">
        <v>5</v>
      </c>
      <c r="F103" s="197" t="s">
        <v>3151</v>
      </c>
      <c r="H103" s="196" t="s">
        <v>5</v>
      </c>
      <c r="I103" s="198"/>
      <c r="L103" s="194"/>
      <c r="M103" s="199"/>
      <c r="N103" s="200"/>
      <c r="O103" s="200"/>
      <c r="P103" s="200"/>
      <c r="Q103" s="200"/>
      <c r="R103" s="200"/>
      <c r="S103" s="200"/>
      <c r="T103" s="201"/>
      <c r="AT103" s="196" t="s">
        <v>272</v>
      </c>
      <c r="AU103" s="196" t="s">
        <v>85</v>
      </c>
      <c r="AV103" s="12" t="s">
        <v>24</v>
      </c>
      <c r="AW103" s="12" t="s">
        <v>41</v>
      </c>
      <c r="AX103" s="12" t="s">
        <v>77</v>
      </c>
      <c r="AY103" s="196" t="s">
        <v>264</v>
      </c>
    </row>
    <row r="104" spans="2:65" s="13" customFormat="1">
      <c r="B104" s="202"/>
      <c r="D104" s="195" t="s">
        <v>272</v>
      </c>
      <c r="E104" s="203" t="s">
        <v>5</v>
      </c>
      <c r="F104" s="204" t="s">
        <v>3152</v>
      </c>
      <c r="H104" s="205">
        <v>70</v>
      </c>
      <c r="I104" s="206"/>
      <c r="L104" s="202"/>
      <c r="M104" s="207"/>
      <c r="N104" s="208"/>
      <c r="O104" s="208"/>
      <c r="P104" s="208"/>
      <c r="Q104" s="208"/>
      <c r="R104" s="208"/>
      <c r="S104" s="208"/>
      <c r="T104" s="209"/>
      <c r="AT104" s="203" t="s">
        <v>272</v>
      </c>
      <c r="AU104" s="203" t="s">
        <v>85</v>
      </c>
      <c r="AV104" s="13" t="s">
        <v>85</v>
      </c>
      <c r="AW104" s="13" t="s">
        <v>41</v>
      </c>
      <c r="AX104" s="13" t="s">
        <v>77</v>
      </c>
      <c r="AY104" s="203" t="s">
        <v>264</v>
      </c>
    </row>
    <row r="105" spans="2:65" s="14" customFormat="1">
      <c r="B105" s="210"/>
      <c r="D105" s="195" t="s">
        <v>272</v>
      </c>
      <c r="E105" s="211" t="s">
        <v>5</v>
      </c>
      <c r="F105" s="212" t="s">
        <v>290</v>
      </c>
      <c r="H105" s="213">
        <v>476.8</v>
      </c>
      <c r="I105" s="214"/>
      <c r="L105" s="210"/>
      <c r="M105" s="215"/>
      <c r="N105" s="216"/>
      <c r="O105" s="216"/>
      <c r="P105" s="216"/>
      <c r="Q105" s="216"/>
      <c r="R105" s="216"/>
      <c r="S105" s="216"/>
      <c r="T105" s="217"/>
      <c r="AT105" s="211" t="s">
        <v>272</v>
      </c>
      <c r="AU105" s="211" t="s">
        <v>85</v>
      </c>
      <c r="AV105" s="14" t="s">
        <v>270</v>
      </c>
      <c r="AW105" s="14" t="s">
        <v>41</v>
      </c>
      <c r="AX105" s="14" t="s">
        <v>24</v>
      </c>
      <c r="AY105" s="211" t="s">
        <v>264</v>
      </c>
    </row>
    <row r="106" spans="2:65" s="11" customFormat="1" ht="29.85" customHeight="1">
      <c r="B106" s="168"/>
      <c r="D106" s="169" t="s">
        <v>76</v>
      </c>
      <c r="E106" s="179" t="s">
        <v>387</v>
      </c>
      <c r="F106" s="179" t="s">
        <v>1746</v>
      </c>
      <c r="I106" s="171"/>
      <c r="J106" s="180">
        <f>BK106</f>
        <v>0</v>
      </c>
      <c r="L106" s="168"/>
      <c r="M106" s="173"/>
      <c r="N106" s="174"/>
      <c r="O106" s="174"/>
      <c r="P106" s="175">
        <f>SUM(P107:P130)</f>
        <v>0</v>
      </c>
      <c r="Q106" s="174"/>
      <c r="R106" s="175">
        <f>SUM(R107:R130)</f>
        <v>3.9851000000000004E-2</v>
      </c>
      <c r="S106" s="174"/>
      <c r="T106" s="176">
        <f>SUM(T107:T130)</f>
        <v>0</v>
      </c>
      <c r="AR106" s="169" t="s">
        <v>24</v>
      </c>
      <c r="AT106" s="177" t="s">
        <v>76</v>
      </c>
      <c r="AU106" s="177" t="s">
        <v>24</v>
      </c>
      <c r="AY106" s="169" t="s">
        <v>264</v>
      </c>
      <c r="BK106" s="178">
        <f>SUM(BK107:BK130)</f>
        <v>0</v>
      </c>
    </row>
    <row r="107" spans="2:65" s="1" customFormat="1" ht="38.25" customHeight="1">
      <c r="B107" s="181"/>
      <c r="C107" s="182" t="s">
        <v>85</v>
      </c>
      <c r="D107" s="182" t="s">
        <v>266</v>
      </c>
      <c r="E107" s="183" t="s">
        <v>1747</v>
      </c>
      <c r="F107" s="184" t="s">
        <v>1748</v>
      </c>
      <c r="G107" s="185" t="s">
        <v>293</v>
      </c>
      <c r="H107" s="186">
        <v>1048.7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0</v>
      </c>
      <c r="R107" s="191">
        <f>Q107*H107</f>
        <v>0</v>
      </c>
      <c r="S107" s="191">
        <v>0</v>
      </c>
      <c r="T107" s="192">
        <f>S107*H107</f>
        <v>0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2975</v>
      </c>
    </row>
    <row r="108" spans="2:65" s="12" customFormat="1">
      <c r="B108" s="194"/>
      <c r="D108" s="195" t="s">
        <v>272</v>
      </c>
      <c r="E108" s="196" t="s">
        <v>5</v>
      </c>
      <c r="F108" s="197" t="s">
        <v>2976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3" customFormat="1">
      <c r="B109" s="202"/>
      <c r="D109" s="195" t="s">
        <v>272</v>
      </c>
      <c r="E109" s="203" t="s">
        <v>5</v>
      </c>
      <c r="F109" s="204" t="s">
        <v>3236</v>
      </c>
      <c r="H109" s="205">
        <v>1048.7</v>
      </c>
      <c r="I109" s="206"/>
      <c r="L109" s="202"/>
      <c r="M109" s="207"/>
      <c r="N109" s="208"/>
      <c r="O109" s="208"/>
      <c r="P109" s="208"/>
      <c r="Q109" s="208"/>
      <c r="R109" s="208"/>
      <c r="S109" s="208"/>
      <c r="T109" s="209"/>
      <c r="AT109" s="203" t="s">
        <v>272</v>
      </c>
      <c r="AU109" s="203" t="s">
        <v>85</v>
      </c>
      <c r="AV109" s="13" t="s">
        <v>85</v>
      </c>
      <c r="AW109" s="13" t="s">
        <v>41</v>
      </c>
      <c r="AX109" s="13" t="s">
        <v>24</v>
      </c>
      <c r="AY109" s="203" t="s">
        <v>264</v>
      </c>
    </row>
    <row r="110" spans="2:65" s="1" customFormat="1" ht="25.5" customHeight="1">
      <c r="B110" s="181"/>
      <c r="C110" s="182" t="s">
        <v>93</v>
      </c>
      <c r="D110" s="182" t="s">
        <v>266</v>
      </c>
      <c r="E110" s="183" t="s">
        <v>2979</v>
      </c>
      <c r="F110" s="184" t="s">
        <v>2980</v>
      </c>
      <c r="G110" s="185" t="s">
        <v>293</v>
      </c>
      <c r="H110" s="186">
        <v>209.74</v>
      </c>
      <c r="I110" s="187"/>
      <c r="J110" s="188">
        <f>ROUND(I110*H110,2)</f>
        <v>0</v>
      </c>
      <c r="K110" s="184" t="s">
        <v>278</v>
      </c>
      <c r="L110" s="42"/>
      <c r="M110" s="189" t="s">
        <v>5</v>
      </c>
      <c r="N110" s="190" t="s">
        <v>48</v>
      </c>
      <c r="O110" s="43"/>
      <c r="P110" s="191">
        <f>O110*H110</f>
        <v>0</v>
      </c>
      <c r="Q110" s="191">
        <v>0</v>
      </c>
      <c r="R110" s="191">
        <f>Q110*H110</f>
        <v>0</v>
      </c>
      <c r="S110" s="191">
        <v>0</v>
      </c>
      <c r="T110" s="192">
        <f>S110*H110</f>
        <v>0</v>
      </c>
      <c r="AR110" s="25" t="s">
        <v>270</v>
      </c>
      <c r="AT110" s="25" t="s">
        <v>266</v>
      </c>
      <c r="AU110" s="25" t="s">
        <v>85</v>
      </c>
      <c r="AY110" s="25" t="s">
        <v>264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5" t="s">
        <v>24</v>
      </c>
      <c r="BK110" s="193">
        <f>ROUND(I110*H110,2)</f>
        <v>0</v>
      </c>
      <c r="BL110" s="25" t="s">
        <v>270</v>
      </c>
      <c r="BM110" s="25" t="s">
        <v>3237</v>
      </c>
    </row>
    <row r="111" spans="2:65" s="12" customFormat="1">
      <c r="B111" s="194"/>
      <c r="D111" s="195" t="s">
        <v>272</v>
      </c>
      <c r="E111" s="196" t="s">
        <v>5</v>
      </c>
      <c r="F111" s="197" t="s">
        <v>1755</v>
      </c>
      <c r="H111" s="196" t="s">
        <v>5</v>
      </c>
      <c r="I111" s="198"/>
      <c r="L111" s="194"/>
      <c r="M111" s="199"/>
      <c r="N111" s="200"/>
      <c r="O111" s="200"/>
      <c r="P111" s="200"/>
      <c r="Q111" s="200"/>
      <c r="R111" s="200"/>
      <c r="S111" s="200"/>
      <c r="T111" s="201"/>
      <c r="AT111" s="196" t="s">
        <v>272</v>
      </c>
      <c r="AU111" s="196" t="s">
        <v>85</v>
      </c>
      <c r="AV111" s="12" t="s">
        <v>24</v>
      </c>
      <c r="AW111" s="12" t="s">
        <v>41</v>
      </c>
      <c r="AX111" s="12" t="s">
        <v>77</v>
      </c>
      <c r="AY111" s="196" t="s">
        <v>264</v>
      </c>
    </row>
    <row r="112" spans="2:65" s="12" customFormat="1">
      <c r="B112" s="194"/>
      <c r="D112" s="195" t="s">
        <v>272</v>
      </c>
      <c r="E112" s="196" t="s">
        <v>5</v>
      </c>
      <c r="F112" s="197" t="s">
        <v>2248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3238</v>
      </c>
      <c r="H113" s="205">
        <v>209.74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24</v>
      </c>
      <c r="AY113" s="203" t="s">
        <v>264</v>
      </c>
    </row>
    <row r="114" spans="2:65" s="1" customFormat="1" ht="25.5" customHeight="1">
      <c r="B114" s="181"/>
      <c r="C114" s="182" t="s">
        <v>270</v>
      </c>
      <c r="D114" s="182" t="s">
        <v>266</v>
      </c>
      <c r="E114" s="183" t="s">
        <v>1758</v>
      </c>
      <c r="F114" s="184" t="s">
        <v>1759</v>
      </c>
      <c r="G114" s="185" t="s">
        <v>293</v>
      </c>
      <c r="H114" s="186">
        <v>1048.7</v>
      </c>
      <c r="I114" s="187"/>
      <c r="J114" s="188">
        <f>ROUND(I114*H114,2)</f>
        <v>0</v>
      </c>
      <c r="K114" s="184" t="s">
        <v>278</v>
      </c>
      <c r="L114" s="42"/>
      <c r="M114" s="189" t="s">
        <v>5</v>
      </c>
      <c r="N114" s="190" t="s">
        <v>48</v>
      </c>
      <c r="O114" s="43"/>
      <c r="P114" s="191">
        <f>O114*H114</f>
        <v>0</v>
      </c>
      <c r="Q114" s="191">
        <v>0</v>
      </c>
      <c r="R114" s="191">
        <f>Q114*H114</f>
        <v>0</v>
      </c>
      <c r="S114" s="191">
        <v>0</v>
      </c>
      <c r="T114" s="192">
        <f>S114*H114</f>
        <v>0</v>
      </c>
      <c r="AR114" s="25" t="s">
        <v>270</v>
      </c>
      <c r="AT114" s="25" t="s">
        <v>266</v>
      </c>
      <c r="AU114" s="25" t="s">
        <v>85</v>
      </c>
      <c r="AY114" s="25" t="s">
        <v>264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5" t="s">
        <v>24</v>
      </c>
      <c r="BK114" s="193">
        <f>ROUND(I114*H114,2)</f>
        <v>0</v>
      </c>
      <c r="BL114" s="25" t="s">
        <v>270</v>
      </c>
      <c r="BM114" s="25" t="s">
        <v>2984</v>
      </c>
    </row>
    <row r="115" spans="2:65" s="12" customFormat="1">
      <c r="B115" s="194"/>
      <c r="D115" s="195" t="s">
        <v>272</v>
      </c>
      <c r="E115" s="196" t="s">
        <v>5</v>
      </c>
      <c r="F115" s="197" t="s">
        <v>2985</v>
      </c>
      <c r="H115" s="196" t="s">
        <v>5</v>
      </c>
      <c r="I115" s="198"/>
      <c r="L115" s="194"/>
      <c r="M115" s="199"/>
      <c r="N115" s="200"/>
      <c r="O115" s="200"/>
      <c r="P115" s="200"/>
      <c r="Q115" s="200"/>
      <c r="R115" s="200"/>
      <c r="S115" s="200"/>
      <c r="T115" s="201"/>
      <c r="AT115" s="196" t="s">
        <v>272</v>
      </c>
      <c r="AU115" s="196" t="s">
        <v>85</v>
      </c>
      <c r="AV115" s="12" t="s">
        <v>24</v>
      </c>
      <c r="AW115" s="12" t="s">
        <v>41</v>
      </c>
      <c r="AX115" s="12" t="s">
        <v>77</v>
      </c>
      <c r="AY115" s="196" t="s">
        <v>264</v>
      </c>
    </row>
    <row r="116" spans="2:65" s="13" customFormat="1">
      <c r="B116" s="202"/>
      <c r="D116" s="195" t="s">
        <v>272</v>
      </c>
      <c r="E116" s="203" t="s">
        <v>5</v>
      </c>
      <c r="F116" s="204" t="s">
        <v>3236</v>
      </c>
      <c r="H116" s="205">
        <v>1048.7</v>
      </c>
      <c r="I116" s="206"/>
      <c r="L116" s="202"/>
      <c r="M116" s="207"/>
      <c r="N116" s="208"/>
      <c r="O116" s="208"/>
      <c r="P116" s="208"/>
      <c r="Q116" s="208"/>
      <c r="R116" s="208"/>
      <c r="S116" s="208"/>
      <c r="T116" s="209"/>
      <c r="AT116" s="203" t="s">
        <v>272</v>
      </c>
      <c r="AU116" s="203" t="s">
        <v>85</v>
      </c>
      <c r="AV116" s="13" t="s">
        <v>85</v>
      </c>
      <c r="AW116" s="13" t="s">
        <v>41</v>
      </c>
      <c r="AX116" s="13" t="s">
        <v>24</v>
      </c>
      <c r="AY116" s="203" t="s">
        <v>264</v>
      </c>
    </row>
    <row r="117" spans="2:65" s="1" customFormat="1" ht="16.5" customHeight="1">
      <c r="B117" s="181"/>
      <c r="C117" s="218" t="s">
        <v>300</v>
      </c>
      <c r="D117" s="218" t="s">
        <v>345</v>
      </c>
      <c r="E117" s="219" t="s">
        <v>1762</v>
      </c>
      <c r="F117" s="220" t="s">
        <v>1763</v>
      </c>
      <c r="G117" s="221" t="s">
        <v>396</v>
      </c>
      <c r="H117" s="222">
        <v>36.704999999999998</v>
      </c>
      <c r="I117" s="223"/>
      <c r="J117" s="224">
        <f>ROUND(I117*H117,2)</f>
        <v>0</v>
      </c>
      <c r="K117" s="220" t="s">
        <v>278</v>
      </c>
      <c r="L117" s="225"/>
      <c r="M117" s="226" t="s">
        <v>5</v>
      </c>
      <c r="N117" s="227" t="s">
        <v>48</v>
      </c>
      <c r="O117" s="43"/>
      <c r="P117" s="191">
        <f>O117*H117</f>
        <v>0</v>
      </c>
      <c r="Q117" s="191">
        <v>1E-3</v>
      </c>
      <c r="R117" s="191">
        <f>Q117*H117</f>
        <v>3.6705000000000002E-2</v>
      </c>
      <c r="S117" s="191">
        <v>0</v>
      </c>
      <c r="T117" s="192">
        <f>S117*H117</f>
        <v>0</v>
      </c>
      <c r="AR117" s="25" t="s">
        <v>322</v>
      </c>
      <c r="AT117" s="25" t="s">
        <v>345</v>
      </c>
      <c r="AU117" s="25" t="s">
        <v>85</v>
      </c>
      <c r="AY117" s="25" t="s">
        <v>264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5" t="s">
        <v>24</v>
      </c>
      <c r="BK117" s="193">
        <f>ROUND(I117*H117,2)</f>
        <v>0</v>
      </c>
      <c r="BL117" s="25" t="s">
        <v>270</v>
      </c>
      <c r="BM117" s="25" t="s">
        <v>2986</v>
      </c>
    </row>
    <row r="118" spans="2:65" s="1" customFormat="1" ht="27">
      <c r="B118" s="42"/>
      <c r="D118" s="195" t="s">
        <v>369</v>
      </c>
      <c r="F118" s="228" t="s">
        <v>1765</v>
      </c>
      <c r="I118" s="229"/>
      <c r="L118" s="42"/>
      <c r="M118" s="230"/>
      <c r="N118" s="43"/>
      <c r="O118" s="43"/>
      <c r="P118" s="43"/>
      <c r="Q118" s="43"/>
      <c r="R118" s="43"/>
      <c r="S118" s="43"/>
      <c r="T118" s="71"/>
      <c r="AT118" s="25" t="s">
        <v>369</v>
      </c>
      <c r="AU118" s="25" t="s">
        <v>85</v>
      </c>
    </row>
    <row r="119" spans="2:65" s="13" customFormat="1">
      <c r="B119" s="202"/>
      <c r="D119" s="195" t="s">
        <v>272</v>
      </c>
      <c r="F119" s="204" t="s">
        <v>3239</v>
      </c>
      <c r="H119" s="205">
        <v>36.704999999999998</v>
      </c>
      <c r="I119" s="206"/>
      <c r="L119" s="202"/>
      <c r="M119" s="207"/>
      <c r="N119" s="208"/>
      <c r="O119" s="208"/>
      <c r="P119" s="208"/>
      <c r="Q119" s="208"/>
      <c r="R119" s="208"/>
      <c r="S119" s="208"/>
      <c r="T119" s="209"/>
      <c r="AT119" s="203" t="s">
        <v>272</v>
      </c>
      <c r="AU119" s="203" t="s">
        <v>85</v>
      </c>
      <c r="AV119" s="13" t="s">
        <v>85</v>
      </c>
      <c r="AW119" s="13" t="s">
        <v>6</v>
      </c>
      <c r="AX119" s="13" t="s">
        <v>24</v>
      </c>
      <c r="AY119" s="203" t="s">
        <v>264</v>
      </c>
    </row>
    <row r="120" spans="2:65" s="1" customFormat="1" ht="16.5" customHeight="1">
      <c r="B120" s="181"/>
      <c r="C120" s="182" t="s">
        <v>305</v>
      </c>
      <c r="D120" s="182" t="s">
        <v>266</v>
      </c>
      <c r="E120" s="183" t="s">
        <v>1767</v>
      </c>
      <c r="F120" s="184" t="s">
        <v>1768</v>
      </c>
      <c r="G120" s="185" t="s">
        <v>293</v>
      </c>
      <c r="H120" s="186">
        <v>1048.7</v>
      </c>
      <c r="I120" s="187"/>
      <c r="J120" s="188">
        <f>ROUND(I120*H120,2)</f>
        <v>0</v>
      </c>
      <c r="K120" s="184" t="s">
        <v>278</v>
      </c>
      <c r="L120" s="42"/>
      <c r="M120" s="189" t="s">
        <v>5</v>
      </c>
      <c r="N120" s="190" t="s">
        <v>48</v>
      </c>
      <c r="O120" s="43"/>
      <c r="P120" s="191">
        <f>O120*H120</f>
        <v>0</v>
      </c>
      <c r="Q120" s="191">
        <v>0</v>
      </c>
      <c r="R120" s="191">
        <f>Q120*H120</f>
        <v>0</v>
      </c>
      <c r="S120" s="191">
        <v>0</v>
      </c>
      <c r="T120" s="192">
        <f>S120*H120</f>
        <v>0</v>
      </c>
      <c r="AR120" s="25" t="s">
        <v>270</v>
      </c>
      <c r="AT120" s="25" t="s">
        <v>266</v>
      </c>
      <c r="AU120" s="25" t="s">
        <v>85</v>
      </c>
      <c r="AY120" s="25" t="s">
        <v>264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5" t="s">
        <v>24</v>
      </c>
      <c r="BK120" s="193">
        <f>ROUND(I120*H120,2)</f>
        <v>0</v>
      </c>
      <c r="BL120" s="25" t="s">
        <v>270</v>
      </c>
      <c r="BM120" s="25" t="s">
        <v>2988</v>
      </c>
    </row>
    <row r="121" spans="2:65" s="12" customFormat="1">
      <c r="B121" s="194"/>
      <c r="D121" s="195" t="s">
        <v>272</v>
      </c>
      <c r="E121" s="196" t="s">
        <v>5</v>
      </c>
      <c r="F121" s="197" t="s">
        <v>2989</v>
      </c>
      <c r="H121" s="196" t="s">
        <v>5</v>
      </c>
      <c r="I121" s="198"/>
      <c r="L121" s="194"/>
      <c r="M121" s="199"/>
      <c r="N121" s="200"/>
      <c r="O121" s="200"/>
      <c r="P121" s="200"/>
      <c r="Q121" s="200"/>
      <c r="R121" s="200"/>
      <c r="S121" s="200"/>
      <c r="T121" s="201"/>
      <c r="AT121" s="196" t="s">
        <v>272</v>
      </c>
      <c r="AU121" s="196" t="s">
        <v>85</v>
      </c>
      <c r="AV121" s="12" t="s">
        <v>24</v>
      </c>
      <c r="AW121" s="12" t="s">
        <v>41</v>
      </c>
      <c r="AX121" s="12" t="s">
        <v>77</v>
      </c>
      <c r="AY121" s="196" t="s">
        <v>264</v>
      </c>
    </row>
    <row r="122" spans="2:65" s="13" customFormat="1">
      <c r="B122" s="202"/>
      <c r="D122" s="195" t="s">
        <v>272</v>
      </c>
      <c r="E122" s="203" t="s">
        <v>5</v>
      </c>
      <c r="F122" s="204" t="s">
        <v>3236</v>
      </c>
      <c r="H122" s="205">
        <v>1048.7</v>
      </c>
      <c r="I122" s="206"/>
      <c r="L122" s="202"/>
      <c r="M122" s="207"/>
      <c r="N122" s="208"/>
      <c r="O122" s="208"/>
      <c r="P122" s="208"/>
      <c r="Q122" s="208"/>
      <c r="R122" s="208"/>
      <c r="S122" s="208"/>
      <c r="T122" s="209"/>
      <c r="AT122" s="203" t="s">
        <v>272</v>
      </c>
      <c r="AU122" s="203" t="s">
        <v>85</v>
      </c>
      <c r="AV122" s="13" t="s">
        <v>85</v>
      </c>
      <c r="AW122" s="13" t="s">
        <v>41</v>
      </c>
      <c r="AX122" s="13" t="s">
        <v>24</v>
      </c>
      <c r="AY122" s="203" t="s">
        <v>264</v>
      </c>
    </row>
    <row r="123" spans="2:65" s="1" customFormat="1" ht="16.5" customHeight="1">
      <c r="B123" s="181"/>
      <c r="C123" s="182" t="s">
        <v>314</v>
      </c>
      <c r="D123" s="182" t="s">
        <v>266</v>
      </c>
      <c r="E123" s="183" t="s">
        <v>1771</v>
      </c>
      <c r="F123" s="184" t="s">
        <v>1772</v>
      </c>
      <c r="G123" s="185" t="s">
        <v>293</v>
      </c>
      <c r="H123" s="186">
        <v>1048.7</v>
      </c>
      <c r="I123" s="187"/>
      <c r="J123" s="188">
        <f>ROUND(I123*H123,2)</f>
        <v>0</v>
      </c>
      <c r="K123" s="184" t="s">
        <v>278</v>
      </c>
      <c r="L123" s="42"/>
      <c r="M123" s="189" t="s">
        <v>5</v>
      </c>
      <c r="N123" s="190" t="s">
        <v>48</v>
      </c>
      <c r="O123" s="43"/>
      <c r="P123" s="191">
        <f>O123*H123</f>
        <v>0</v>
      </c>
      <c r="Q123" s="191">
        <v>0</v>
      </c>
      <c r="R123" s="191">
        <f>Q123*H123</f>
        <v>0</v>
      </c>
      <c r="S123" s="191">
        <v>0</v>
      </c>
      <c r="T123" s="192">
        <f>S123*H123</f>
        <v>0</v>
      </c>
      <c r="AR123" s="25" t="s">
        <v>270</v>
      </c>
      <c r="AT123" s="25" t="s">
        <v>266</v>
      </c>
      <c r="AU123" s="25" t="s">
        <v>85</v>
      </c>
      <c r="AY123" s="25" t="s">
        <v>264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5" t="s">
        <v>24</v>
      </c>
      <c r="BK123" s="193">
        <f>ROUND(I123*H123,2)</f>
        <v>0</v>
      </c>
      <c r="BL123" s="25" t="s">
        <v>270</v>
      </c>
      <c r="BM123" s="25" t="s">
        <v>2990</v>
      </c>
    </row>
    <row r="124" spans="2:65" s="12" customFormat="1">
      <c r="B124" s="194"/>
      <c r="D124" s="195" t="s">
        <v>272</v>
      </c>
      <c r="E124" s="196" t="s">
        <v>5</v>
      </c>
      <c r="F124" s="197" t="s">
        <v>2989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3236</v>
      </c>
      <c r="H125" s="205">
        <v>1048.7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24</v>
      </c>
      <c r="AY125" s="203" t="s">
        <v>264</v>
      </c>
    </row>
    <row r="126" spans="2:65" s="1" customFormat="1" ht="38.25" customHeight="1">
      <c r="B126" s="181"/>
      <c r="C126" s="182" t="s">
        <v>322</v>
      </c>
      <c r="D126" s="182" t="s">
        <v>266</v>
      </c>
      <c r="E126" s="183" t="s">
        <v>1774</v>
      </c>
      <c r="F126" s="184" t="s">
        <v>1775</v>
      </c>
      <c r="G126" s="185" t="s">
        <v>293</v>
      </c>
      <c r="H126" s="186">
        <v>1048.7</v>
      </c>
      <c r="I126" s="187"/>
      <c r="J126" s="188">
        <f>ROUND(I126*H126,2)</f>
        <v>0</v>
      </c>
      <c r="K126" s="184" t="s">
        <v>278</v>
      </c>
      <c r="L126" s="42"/>
      <c r="M126" s="189" t="s">
        <v>5</v>
      </c>
      <c r="N126" s="190" t="s">
        <v>48</v>
      </c>
      <c r="O126" s="43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AR126" s="25" t="s">
        <v>270</v>
      </c>
      <c r="AT126" s="25" t="s">
        <v>266</v>
      </c>
      <c r="AU126" s="25" t="s">
        <v>85</v>
      </c>
      <c r="AY126" s="25" t="s">
        <v>264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5" t="s">
        <v>24</v>
      </c>
      <c r="BK126" s="193">
        <f>ROUND(I126*H126,2)</f>
        <v>0</v>
      </c>
      <c r="BL126" s="25" t="s">
        <v>270</v>
      </c>
      <c r="BM126" s="25" t="s">
        <v>2991</v>
      </c>
    </row>
    <row r="127" spans="2:65" s="12" customFormat="1">
      <c r="B127" s="194"/>
      <c r="D127" s="195" t="s">
        <v>272</v>
      </c>
      <c r="E127" s="196" t="s">
        <v>5</v>
      </c>
      <c r="F127" s="197" t="s">
        <v>2989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3" customFormat="1">
      <c r="B128" s="202"/>
      <c r="D128" s="195" t="s">
        <v>272</v>
      </c>
      <c r="E128" s="203" t="s">
        <v>5</v>
      </c>
      <c r="F128" s="204" t="s">
        <v>3236</v>
      </c>
      <c r="H128" s="205">
        <v>1048.7</v>
      </c>
      <c r="I128" s="206"/>
      <c r="L128" s="202"/>
      <c r="M128" s="207"/>
      <c r="N128" s="208"/>
      <c r="O128" s="208"/>
      <c r="P128" s="208"/>
      <c r="Q128" s="208"/>
      <c r="R128" s="208"/>
      <c r="S128" s="208"/>
      <c r="T128" s="209"/>
      <c r="AT128" s="203" t="s">
        <v>272</v>
      </c>
      <c r="AU128" s="203" t="s">
        <v>85</v>
      </c>
      <c r="AV128" s="13" t="s">
        <v>85</v>
      </c>
      <c r="AW128" s="13" t="s">
        <v>41</v>
      </c>
      <c r="AX128" s="13" t="s">
        <v>24</v>
      </c>
      <c r="AY128" s="203" t="s">
        <v>264</v>
      </c>
    </row>
    <row r="129" spans="2:65" s="1" customFormat="1" ht="16.5" customHeight="1">
      <c r="B129" s="181"/>
      <c r="C129" s="218" t="s">
        <v>331</v>
      </c>
      <c r="D129" s="218" t="s">
        <v>345</v>
      </c>
      <c r="E129" s="219" t="s">
        <v>1777</v>
      </c>
      <c r="F129" s="220" t="s">
        <v>1778</v>
      </c>
      <c r="G129" s="221" t="s">
        <v>1779</v>
      </c>
      <c r="H129" s="222">
        <v>3.1459999999999999</v>
      </c>
      <c r="I129" s="223"/>
      <c r="J129" s="224">
        <f>ROUND(I129*H129,2)</f>
        <v>0</v>
      </c>
      <c r="K129" s="220" t="s">
        <v>1780</v>
      </c>
      <c r="L129" s="225"/>
      <c r="M129" s="226" t="s">
        <v>5</v>
      </c>
      <c r="N129" s="227" t="s">
        <v>48</v>
      </c>
      <c r="O129" s="43"/>
      <c r="P129" s="191">
        <f>O129*H129</f>
        <v>0</v>
      </c>
      <c r="Q129" s="191">
        <v>1E-3</v>
      </c>
      <c r="R129" s="191">
        <f>Q129*H129</f>
        <v>3.1459999999999999E-3</v>
      </c>
      <c r="S129" s="191">
        <v>0</v>
      </c>
      <c r="T129" s="192">
        <f>S129*H129</f>
        <v>0</v>
      </c>
      <c r="AR129" s="25" t="s">
        <v>322</v>
      </c>
      <c r="AT129" s="25" t="s">
        <v>345</v>
      </c>
      <c r="AU129" s="25" t="s">
        <v>85</v>
      </c>
      <c r="AY129" s="25" t="s">
        <v>264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5" t="s">
        <v>24</v>
      </c>
      <c r="BK129" s="193">
        <f>ROUND(I129*H129,2)</f>
        <v>0</v>
      </c>
      <c r="BL129" s="25" t="s">
        <v>270</v>
      </c>
      <c r="BM129" s="25" t="s">
        <v>2992</v>
      </c>
    </row>
    <row r="130" spans="2:65" s="13" customFormat="1">
      <c r="B130" s="202"/>
      <c r="D130" s="195" t="s">
        <v>272</v>
      </c>
      <c r="F130" s="204" t="s">
        <v>3240</v>
      </c>
      <c r="H130" s="205">
        <v>3.1459999999999999</v>
      </c>
      <c r="I130" s="206"/>
      <c r="L130" s="202"/>
      <c r="M130" s="207"/>
      <c r="N130" s="208"/>
      <c r="O130" s="208"/>
      <c r="P130" s="208"/>
      <c r="Q130" s="208"/>
      <c r="R130" s="208"/>
      <c r="S130" s="208"/>
      <c r="T130" s="209"/>
      <c r="AT130" s="203" t="s">
        <v>272</v>
      </c>
      <c r="AU130" s="203" t="s">
        <v>85</v>
      </c>
      <c r="AV130" s="13" t="s">
        <v>85</v>
      </c>
      <c r="AW130" s="13" t="s">
        <v>6</v>
      </c>
      <c r="AX130" s="13" t="s">
        <v>24</v>
      </c>
      <c r="AY130" s="203" t="s">
        <v>264</v>
      </c>
    </row>
    <row r="131" spans="2:65" s="11" customFormat="1" ht="29.85" customHeight="1">
      <c r="B131" s="168"/>
      <c r="D131" s="169" t="s">
        <v>76</v>
      </c>
      <c r="E131" s="179" t="s">
        <v>869</v>
      </c>
      <c r="F131" s="179" t="s">
        <v>2994</v>
      </c>
      <c r="I131" s="171"/>
      <c r="J131" s="180">
        <f>BK131</f>
        <v>0</v>
      </c>
      <c r="L131" s="168"/>
      <c r="M131" s="173"/>
      <c r="N131" s="174"/>
      <c r="O131" s="174"/>
      <c r="P131" s="175">
        <f>SUM(P132:P139)</f>
        <v>0</v>
      </c>
      <c r="Q131" s="174"/>
      <c r="R131" s="175">
        <f>SUM(R132:R139)</f>
        <v>0.2384</v>
      </c>
      <c r="S131" s="174"/>
      <c r="T131" s="176">
        <f>SUM(T132:T139)</f>
        <v>0</v>
      </c>
      <c r="AR131" s="169" t="s">
        <v>24</v>
      </c>
      <c r="AT131" s="177" t="s">
        <v>76</v>
      </c>
      <c r="AU131" s="177" t="s">
        <v>24</v>
      </c>
      <c r="AY131" s="169" t="s">
        <v>264</v>
      </c>
      <c r="BK131" s="178">
        <f>SUM(BK132:BK139)</f>
        <v>0</v>
      </c>
    </row>
    <row r="132" spans="2:65" s="1" customFormat="1" ht="25.5" customHeight="1">
      <c r="B132" s="181"/>
      <c r="C132" s="182" t="s">
        <v>29</v>
      </c>
      <c r="D132" s="182" t="s">
        <v>266</v>
      </c>
      <c r="E132" s="183" t="s">
        <v>2995</v>
      </c>
      <c r="F132" s="184" t="s">
        <v>2996</v>
      </c>
      <c r="G132" s="185" t="s">
        <v>308</v>
      </c>
      <c r="H132" s="186">
        <v>476.8</v>
      </c>
      <c r="I132" s="187"/>
      <c r="J132" s="188">
        <f>ROUND(I132*H132,2)</f>
        <v>0</v>
      </c>
      <c r="K132" s="184" t="s">
        <v>278</v>
      </c>
      <c r="L132" s="42"/>
      <c r="M132" s="189" t="s">
        <v>5</v>
      </c>
      <c r="N132" s="190" t="s">
        <v>48</v>
      </c>
      <c r="O132" s="43"/>
      <c r="P132" s="191">
        <f>O132*H132</f>
        <v>0</v>
      </c>
      <c r="Q132" s="191">
        <v>5.0000000000000001E-4</v>
      </c>
      <c r="R132" s="191">
        <f>Q132*H132</f>
        <v>0.2384</v>
      </c>
      <c r="S132" s="191">
        <v>0</v>
      </c>
      <c r="T132" s="192">
        <f>S132*H132</f>
        <v>0</v>
      </c>
      <c r="AR132" s="25" t="s">
        <v>270</v>
      </c>
      <c r="AT132" s="25" t="s">
        <v>266</v>
      </c>
      <c r="AU132" s="25" t="s">
        <v>85</v>
      </c>
      <c r="AY132" s="25" t="s">
        <v>264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5" t="s">
        <v>24</v>
      </c>
      <c r="BK132" s="193">
        <f>ROUND(I132*H132,2)</f>
        <v>0</v>
      </c>
      <c r="BL132" s="25" t="s">
        <v>270</v>
      </c>
      <c r="BM132" s="25" t="s">
        <v>2997</v>
      </c>
    </row>
    <row r="133" spans="2:65" s="12" customFormat="1">
      <c r="B133" s="194"/>
      <c r="D133" s="195" t="s">
        <v>272</v>
      </c>
      <c r="E133" s="196" t="s">
        <v>5</v>
      </c>
      <c r="F133" s="197" t="s">
        <v>3140</v>
      </c>
      <c r="H133" s="196" t="s">
        <v>5</v>
      </c>
      <c r="I133" s="198"/>
      <c r="L133" s="194"/>
      <c r="M133" s="199"/>
      <c r="N133" s="200"/>
      <c r="O133" s="200"/>
      <c r="P133" s="200"/>
      <c r="Q133" s="200"/>
      <c r="R133" s="200"/>
      <c r="S133" s="200"/>
      <c r="T133" s="201"/>
      <c r="AT133" s="196" t="s">
        <v>272</v>
      </c>
      <c r="AU133" s="196" t="s">
        <v>85</v>
      </c>
      <c r="AV133" s="12" t="s">
        <v>24</v>
      </c>
      <c r="AW133" s="12" t="s">
        <v>41</v>
      </c>
      <c r="AX133" s="12" t="s">
        <v>77</v>
      </c>
      <c r="AY133" s="196" t="s">
        <v>264</v>
      </c>
    </row>
    <row r="134" spans="2:65" s="12" customFormat="1">
      <c r="B134" s="194"/>
      <c r="D134" s="195" t="s">
        <v>272</v>
      </c>
      <c r="E134" s="196" t="s">
        <v>5</v>
      </c>
      <c r="F134" s="197" t="s">
        <v>2998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2" customFormat="1">
      <c r="B135" s="194"/>
      <c r="D135" s="195" t="s">
        <v>272</v>
      </c>
      <c r="E135" s="196" t="s">
        <v>5</v>
      </c>
      <c r="F135" s="197" t="s">
        <v>2657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3" customFormat="1">
      <c r="B136" s="202"/>
      <c r="D136" s="195" t="s">
        <v>272</v>
      </c>
      <c r="E136" s="203" t="s">
        <v>5</v>
      </c>
      <c r="F136" s="204" t="s">
        <v>3227</v>
      </c>
      <c r="H136" s="205">
        <v>406.8</v>
      </c>
      <c r="I136" s="206"/>
      <c r="L136" s="202"/>
      <c r="M136" s="207"/>
      <c r="N136" s="208"/>
      <c r="O136" s="208"/>
      <c r="P136" s="208"/>
      <c r="Q136" s="208"/>
      <c r="R136" s="208"/>
      <c r="S136" s="208"/>
      <c r="T136" s="209"/>
      <c r="AT136" s="203" t="s">
        <v>272</v>
      </c>
      <c r="AU136" s="203" t="s">
        <v>85</v>
      </c>
      <c r="AV136" s="13" t="s">
        <v>85</v>
      </c>
      <c r="AW136" s="13" t="s">
        <v>41</v>
      </c>
      <c r="AX136" s="13" t="s">
        <v>77</v>
      </c>
      <c r="AY136" s="203" t="s">
        <v>264</v>
      </c>
    </row>
    <row r="137" spans="2:65" s="12" customFormat="1">
      <c r="B137" s="194"/>
      <c r="D137" s="195" t="s">
        <v>272</v>
      </c>
      <c r="E137" s="196" t="s">
        <v>5</v>
      </c>
      <c r="F137" s="197" t="s">
        <v>3228</v>
      </c>
      <c r="H137" s="196" t="s">
        <v>5</v>
      </c>
      <c r="I137" s="198"/>
      <c r="L137" s="194"/>
      <c r="M137" s="199"/>
      <c r="N137" s="200"/>
      <c r="O137" s="200"/>
      <c r="P137" s="200"/>
      <c r="Q137" s="200"/>
      <c r="R137" s="200"/>
      <c r="S137" s="200"/>
      <c r="T137" s="201"/>
      <c r="AT137" s="196" t="s">
        <v>272</v>
      </c>
      <c r="AU137" s="196" t="s">
        <v>85</v>
      </c>
      <c r="AV137" s="12" t="s">
        <v>24</v>
      </c>
      <c r="AW137" s="12" t="s">
        <v>41</v>
      </c>
      <c r="AX137" s="12" t="s">
        <v>77</v>
      </c>
      <c r="AY137" s="196" t="s">
        <v>264</v>
      </c>
    </row>
    <row r="138" spans="2:65" s="13" customFormat="1">
      <c r="B138" s="202"/>
      <c r="D138" s="195" t="s">
        <v>272</v>
      </c>
      <c r="E138" s="203" t="s">
        <v>5</v>
      </c>
      <c r="F138" s="204" t="s">
        <v>3241</v>
      </c>
      <c r="H138" s="205">
        <v>70</v>
      </c>
      <c r="I138" s="206"/>
      <c r="L138" s="202"/>
      <c r="M138" s="207"/>
      <c r="N138" s="208"/>
      <c r="O138" s="208"/>
      <c r="P138" s="208"/>
      <c r="Q138" s="208"/>
      <c r="R138" s="208"/>
      <c r="S138" s="208"/>
      <c r="T138" s="209"/>
      <c r="AT138" s="203" t="s">
        <v>272</v>
      </c>
      <c r="AU138" s="203" t="s">
        <v>85</v>
      </c>
      <c r="AV138" s="13" t="s">
        <v>85</v>
      </c>
      <c r="AW138" s="13" t="s">
        <v>41</v>
      </c>
      <c r="AX138" s="13" t="s">
        <v>77</v>
      </c>
      <c r="AY138" s="203" t="s">
        <v>264</v>
      </c>
    </row>
    <row r="139" spans="2:65" s="14" customFormat="1">
      <c r="B139" s="210"/>
      <c r="D139" s="195" t="s">
        <v>272</v>
      </c>
      <c r="E139" s="211" t="s">
        <v>5</v>
      </c>
      <c r="F139" s="212" t="s">
        <v>290</v>
      </c>
      <c r="H139" s="213">
        <v>476.8</v>
      </c>
      <c r="I139" s="214"/>
      <c r="L139" s="210"/>
      <c r="M139" s="215"/>
      <c r="N139" s="216"/>
      <c r="O139" s="216"/>
      <c r="P139" s="216"/>
      <c r="Q139" s="216"/>
      <c r="R139" s="216"/>
      <c r="S139" s="216"/>
      <c r="T139" s="217"/>
      <c r="AT139" s="211" t="s">
        <v>272</v>
      </c>
      <c r="AU139" s="211" t="s">
        <v>85</v>
      </c>
      <c r="AV139" s="14" t="s">
        <v>270</v>
      </c>
      <c r="AW139" s="14" t="s">
        <v>41</v>
      </c>
      <c r="AX139" s="14" t="s">
        <v>24</v>
      </c>
      <c r="AY139" s="211" t="s">
        <v>264</v>
      </c>
    </row>
    <row r="140" spans="2:65" s="11" customFormat="1" ht="29.85" customHeight="1">
      <c r="B140" s="168"/>
      <c r="D140" s="169" t="s">
        <v>76</v>
      </c>
      <c r="E140" s="179" t="s">
        <v>300</v>
      </c>
      <c r="F140" s="179" t="s">
        <v>2025</v>
      </c>
      <c r="I140" s="171"/>
      <c r="J140" s="180">
        <f>BK140</f>
        <v>0</v>
      </c>
      <c r="L140" s="168"/>
      <c r="M140" s="173"/>
      <c r="N140" s="174"/>
      <c r="O140" s="174"/>
      <c r="P140" s="175">
        <f>SUM(P141:P205)</f>
        <v>0</v>
      </c>
      <c r="Q140" s="174"/>
      <c r="R140" s="175">
        <f>SUM(R141:R205)</f>
        <v>161.711488</v>
      </c>
      <c r="S140" s="174"/>
      <c r="T140" s="176">
        <f>SUM(T141:T205)</f>
        <v>0</v>
      </c>
      <c r="AR140" s="169" t="s">
        <v>24</v>
      </c>
      <c r="AT140" s="177" t="s">
        <v>76</v>
      </c>
      <c r="AU140" s="177" t="s">
        <v>24</v>
      </c>
      <c r="AY140" s="169" t="s">
        <v>264</v>
      </c>
      <c r="BK140" s="178">
        <f>SUM(BK141:BK205)</f>
        <v>0</v>
      </c>
    </row>
    <row r="141" spans="2:65" s="1" customFormat="1" ht="25.5" customHeight="1">
      <c r="B141" s="181"/>
      <c r="C141" s="182" t="s">
        <v>344</v>
      </c>
      <c r="D141" s="182" t="s">
        <v>266</v>
      </c>
      <c r="E141" s="183" t="s">
        <v>3003</v>
      </c>
      <c r="F141" s="184" t="s">
        <v>3004</v>
      </c>
      <c r="G141" s="185" t="s">
        <v>293</v>
      </c>
      <c r="H141" s="186">
        <v>70</v>
      </c>
      <c r="I141" s="187"/>
      <c r="J141" s="188">
        <f>ROUND(I141*H141,2)</f>
        <v>0</v>
      </c>
      <c r="K141" s="184" t="s">
        <v>334</v>
      </c>
      <c r="L141" s="42"/>
      <c r="M141" s="189" t="s">
        <v>5</v>
      </c>
      <c r="N141" s="190" t="s">
        <v>48</v>
      </c>
      <c r="O141" s="43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AR141" s="25" t="s">
        <v>270</v>
      </c>
      <c r="AT141" s="25" t="s">
        <v>266</v>
      </c>
      <c r="AU141" s="25" t="s">
        <v>85</v>
      </c>
      <c r="AY141" s="25" t="s">
        <v>264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5" t="s">
        <v>24</v>
      </c>
      <c r="BK141" s="193">
        <f>ROUND(I141*H141,2)</f>
        <v>0</v>
      </c>
      <c r="BL141" s="25" t="s">
        <v>270</v>
      </c>
      <c r="BM141" s="25" t="s">
        <v>3005</v>
      </c>
    </row>
    <row r="142" spans="2:65" s="1" customFormat="1" ht="54">
      <c r="B142" s="42"/>
      <c r="D142" s="195" t="s">
        <v>369</v>
      </c>
      <c r="F142" s="228" t="s">
        <v>2259</v>
      </c>
      <c r="I142" s="229"/>
      <c r="L142" s="42"/>
      <c r="M142" s="230"/>
      <c r="N142" s="43"/>
      <c r="O142" s="43"/>
      <c r="P142" s="43"/>
      <c r="Q142" s="43"/>
      <c r="R142" s="43"/>
      <c r="S142" s="43"/>
      <c r="T142" s="71"/>
      <c r="AT142" s="25" t="s">
        <v>369</v>
      </c>
      <c r="AU142" s="25" t="s">
        <v>85</v>
      </c>
    </row>
    <row r="143" spans="2:65" s="12" customFormat="1">
      <c r="B143" s="194"/>
      <c r="D143" s="195" t="s">
        <v>272</v>
      </c>
      <c r="E143" s="196" t="s">
        <v>5</v>
      </c>
      <c r="F143" s="197" t="s">
        <v>2260</v>
      </c>
      <c r="H143" s="196" t="s">
        <v>5</v>
      </c>
      <c r="I143" s="198"/>
      <c r="L143" s="194"/>
      <c r="M143" s="199"/>
      <c r="N143" s="200"/>
      <c r="O143" s="200"/>
      <c r="P143" s="200"/>
      <c r="Q143" s="200"/>
      <c r="R143" s="200"/>
      <c r="S143" s="200"/>
      <c r="T143" s="201"/>
      <c r="AT143" s="196" t="s">
        <v>272</v>
      </c>
      <c r="AU143" s="196" t="s">
        <v>85</v>
      </c>
      <c r="AV143" s="12" t="s">
        <v>24</v>
      </c>
      <c r="AW143" s="12" t="s">
        <v>41</v>
      </c>
      <c r="AX143" s="12" t="s">
        <v>77</v>
      </c>
      <c r="AY143" s="196" t="s">
        <v>264</v>
      </c>
    </row>
    <row r="144" spans="2:65" s="12" customFormat="1">
      <c r="B144" s="194"/>
      <c r="D144" s="195" t="s">
        <v>272</v>
      </c>
      <c r="E144" s="196" t="s">
        <v>5</v>
      </c>
      <c r="F144" s="197" t="s">
        <v>2974</v>
      </c>
      <c r="H144" s="196" t="s">
        <v>5</v>
      </c>
      <c r="I144" s="198"/>
      <c r="L144" s="194"/>
      <c r="M144" s="199"/>
      <c r="N144" s="200"/>
      <c r="O144" s="200"/>
      <c r="P144" s="200"/>
      <c r="Q144" s="200"/>
      <c r="R144" s="200"/>
      <c r="S144" s="200"/>
      <c r="T144" s="201"/>
      <c r="AT144" s="196" t="s">
        <v>272</v>
      </c>
      <c r="AU144" s="196" t="s">
        <v>85</v>
      </c>
      <c r="AV144" s="12" t="s">
        <v>24</v>
      </c>
      <c r="AW144" s="12" t="s">
        <v>41</v>
      </c>
      <c r="AX144" s="12" t="s">
        <v>77</v>
      </c>
      <c r="AY144" s="196" t="s">
        <v>264</v>
      </c>
    </row>
    <row r="145" spans="2:65" s="13" customFormat="1">
      <c r="B145" s="202"/>
      <c r="D145" s="195" t="s">
        <v>272</v>
      </c>
      <c r="E145" s="203" t="s">
        <v>5</v>
      </c>
      <c r="F145" s="204" t="s">
        <v>3152</v>
      </c>
      <c r="H145" s="205">
        <v>70</v>
      </c>
      <c r="I145" s="206"/>
      <c r="L145" s="202"/>
      <c r="M145" s="207"/>
      <c r="N145" s="208"/>
      <c r="O145" s="208"/>
      <c r="P145" s="208"/>
      <c r="Q145" s="208"/>
      <c r="R145" s="208"/>
      <c r="S145" s="208"/>
      <c r="T145" s="209"/>
      <c r="AT145" s="203" t="s">
        <v>272</v>
      </c>
      <c r="AU145" s="203" t="s">
        <v>85</v>
      </c>
      <c r="AV145" s="13" t="s">
        <v>85</v>
      </c>
      <c r="AW145" s="13" t="s">
        <v>41</v>
      </c>
      <c r="AX145" s="13" t="s">
        <v>24</v>
      </c>
      <c r="AY145" s="203" t="s">
        <v>264</v>
      </c>
    </row>
    <row r="146" spans="2:65" s="1" customFormat="1" ht="25.5" customHeight="1">
      <c r="B146" s="181"/>
      <c r="C146" s="182" t="s">
        <v>349</v>
      </c>
      <c r="D146" s="182" t="s">
        <v>266</v>
      </c>
      <c r="E146" s="183" t="s">
        <v>3006</v>
      </c>
      <c r="F146" s="184" t="s">
        <v>3007</v>
      </c>
      <c r="G146" s="185" t="s">
        <v>293</v>
      </c>
      <c r="H146" s="186">
        <v>70</v>
      </c>
      <c r="I146" s="187"/>
      <c r="J146" s="188">
        <f>ROUND(I146*H146,2)</f>
        <v>0</v>
      </c>
      <c r="K146" s="184" t="s">
        <v>278</v>
      </c>
      <c r="L146" s="42"/>
      <c r="M146" s="189" t="s">
        <v>5</v>
      </c>
      <c r="N146" s="190" t="s">
        <v>48</v>
      </c>
      <c r="O146" s="43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AR146" s="25" t="s">
        <v>270</v>
      </c>
      <c r="AT146" s="25" t="s">
        <v>266</v>
      </c>
      <c r="AU146" s="25" t="s">
        <v>85</v>
      </c>
      <c r="AY146" s="25" t="s">
        <v>264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5" t="s">
        <v>24</v>
      </c>
      <c r="BK146" s="193">
        <f>ROUND(I146*H146,2)</f>
        <v>0</v>
      </c>
      <c r="BL146" s="25" t="s">
        <v>270</v>
      </c>
      <c r="BM146" s="25" t="s">
        <v>3008</v>
      </c>
    </row>
    <row r="147" spans="2:65" s="1" customFormat="1" ht="54">
      <c r="B147" s="42"/>
      <c r="D147" s="195" t="s">
        <v>369</v>
      </c>
      <c r="F147" s="228" t="s">
        <v>2265</v>
      </c>
      <c r="I147" s="229"/>
      <c r="L147" s="42"/>
      <c r="M147" s="230"/>
      <c r="N147" s="43"/>
      <c r="O147" s="43"/>
      <c r="P147" s="43"/>
      <c r="Q147" s="43"/>
      <c r="R147" s="43"/>
      <c r="S147" s="43"/>
      <c r="T147" s="71"/>
      <c r="AT147" s="25" t="s">
        <v>369</v>
      </c>
      <c r="AU147" s="25" t="s">
        <v>85</v>
      </c>
    </row>
    <row r="148" spans="2:65" s="12" customFormat="1">
      <c r="B148" s="194"/>
      <c r="D148" s="195" t="s">
        <v>272</v>
      </c>
      <c r="E148" s="196" t="s">
        <v>5</v>
      </c>
      <c r="F148" s="197" t="s">
        <v>2260</v>
      </c>
      <c r="H148" s="196" t="s">
        <v>5</v>
      </c>
      <c r="I148" s="198"/>
      <c r="L148" s="194"/>
      <c r="M148" s="199"/>
      <c r="N148" s="200"/>
      <c r="O148" s="200"/>
      <c r="P148" s="200"/>
      <c r="Q148" s="200"/>
      <c r="R148" s="200"/>
      <c r="S148" s="200"/>
      <c r="T148" s="201"/>
      <c r="AT148" s="196" t="s">
        <v>272</v>
      </c>
      <c r="AU148" s="196" t="s">
        <v>85</v>
      </c>
      <c r="AV148" s="12" t="s">
        <v>24</v>
      </c>
      <c r="AW148" s="12" t="s">
        <v>41</v>
      </c>
      <c r="AX148" s="12" t="s">
        <v>77</v>
      </c>
      <c r="AY148" s="196" t="s">
        <v>264</v>
      </c>
    </row>
    <row r="149" spans="2:65" s="12" customFormat="1">
      <c r="B149" s="194"/>
      <c r="D149" s="195" t="s">
        <v>272</v>
      </c>
      <c r="E149" s="196" t="s">
        <v>5</v>
      </c>
      <c r="F149" s="197" t="s">
        <v>2974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3" customFormat="1">
      <c r="B150" s="202"/>
      <c r="D150" s="195" t="s">
        <v>272</v>
      </c>
      <c r="E150" s="203" t="s">
        <v>5</v>
      </c>
      <c r="F150" s="204" t="s">
        <v>1006</v>
      </c>
      <c r="H150" s="205">
        <v>70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24</v>
      </c>
      <c r="AY150" s="203" t="s">
        <v>264</v>
      </c>
    </row>
    <row r="151" spans="2:65" s="1" customFormat="1" ht="25.5" customHeight="1">
      <c r="B151" s="181"/>
      <c r="C151" s="182" t="s">
        <v>354</v>
      </c>
      <c r="D151" s="182" t="s">
        <v>266</v>
      </c>
      <c r="E151" s="183" t="s">
        <v>2256</v>
      </c>
      <c r="F151" s="184" t="s">
        <v>2257</v>
      </c>
      <c r="G151" s="185" t="s">
        <v>293</v>
      </c>
      <c r="H151" s="186">
        <v>406.8</v>
      </c>
      <c r="I151" s="187"/>
      <c r="J151" s="188">
        <f>ROUND(I151*H151,2)</f>
        <v>0</v>
      </c>
      <c r="K151" s="184" t="s">
        <v>334</v>
      </c>
      <c r="L151" s="42"/>
      <c r="M151" s="189" t="s">
        <v>5</v>
      </c>
      <c r="N151" s="190" t="s">
        <v>48</v>
      </c>
      <c r="O151" s="43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AR151" s="25" t="s">
        <v>270</v>
      </c>
      <c r="AT151" s="25" t="s">
        <v>266</v>
      </c>
      <c r="AU151" s="25" t="s">
        <v>85</v>
      </c>
      <c r="AY151" s="25" t="s">
        <v>264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5" t="s">
        <v>24</v>
      </c>
      <c r="BK151" s="193">
        <f>ROUND(I151*H151,2)</f>
        <v>0</v>
      </c>
      <c r="BL151" s="25" t="s">
        <v>270</v>
      </c>
      <c r="BM151" s="25" t="s">
        <v>3009</v>
      </c>
    </row>
    <row r="152" spans="2:65" s="1" customFormat="1" ht="54">
      <c r="B152" s="42"/>
      <c r="D152" s="195" t="s">
        <v>369</v>
      </c>
      <c r="F152" s="228" t="s">
        <v>2259</v>
      </c>
      <c r="I152" s="229"/>
      <c r="L152" s="42"/>
      <c r="M152" s="230"/>
      <c r="N152" s="43"/>
      <c r="O152" s="43"/>
      <c r="P152" s="43"/>
      <c r="Q152" s="43"/>
      <c r="R152" s="43"/>
      <c r="S152" s="43"/>
      <c r="T152" s="71"/>
      <c r="AT152" s="25" t="s">
        <v>369</v>
      </c>
      <c r="AU152" s="25" t="s">
        <v>85</v>
      </c>
    </row>
    <row r="153" spans="2:65" s="12" customFormat="1">
      <c r="B153" s="194"/>
      <c r="D153" s="195" t="s">
        <v>272</v>
      </c>
      <c r="E153" s="196" t="s">
        <v>5</v>
      </c>
      <c r="F153" s="197" t="s">
        <v>2260</v>
      </c>
      <c r="H153" s="196" t="s">
        <v>5</v>
      </c>
      <c r="I153" s="198"/>
      <c r="L153" s="194"/>
      <c r="M153" s="199"/>
      <c r="N153" s="200"/>
      <c r="O153" s="200"/>
      <c r="P153" s="200"/>
      <c r="Q153" s="200"/>
      <c r="R153" s="200"/>
      <c r="S153" s="200"/>
      <c r="T153" s="201"/>
      <c r="AT153" s="196" t="s">
        <v>272</v>
      </c>
      <c r="AU153" s="196" t="s">
        <v>85</v>
      </c>
      <c r="AV153" s="12" t="s">
        <v>24</v>
      </c>
      <c r="AW153" s="12" t="s">
        <v>41</v>
      </c>
      <c r="AX153" s="12" t="s">
        <v>77</v>
      </c>
      <c r="AY153" s="196" t="s">
        <v>264</v>
      </c>
    </row>
    <row r="154" spans="2:65" s="12" customFormat="1">
      <c r="B154" s="194"/>
      <c r="D154" s="195" t="s">
        <v>272</v>
      </c>
      <c r="E154" s="196" t="s">
        <v>5</v>
      </c>
      <c r="F154" s="197" t="s">
        <v>2972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3" customFormat="1">
      <c r="B155" s="202"/>
      <c r="D155" s="195" t="s">
        <v>272</v>
      </c>
      <c r="E155" s="203" t="s">
        <v>5</v>
      </c>
      <c r="F155" s="204" t="s">
        <v>3242</v>
      </c>
      <c r="H155" s="205">
        <v>406.8</v>
      </c>
      <c r="I155" s="206"/>
      <c r="L155" s="202"/>
      <c r="M155" s="207"/>
      <c r="N155" s="208"/>
      <c r="O155" s="208"/>
      <c r="P155" s="208"/>
      <c r="Q155" s="208"/>
      <c r="R155" s="208"/>
      <c r="S155" s="208"/>
      <c r="T155" s="209"/>
      <c r="AT155" s="203" t="s">
        <v>272</v>
      </c>
      <c r="AU155" s="203" t="s">
        <v>85</v>
      </c>
      <c r="AV155" s="13" t="s">
        <v>85</v>
      </c>
      <c r="AW155" s="13" t="s">
        <v>41</v>
      </c>
      <c r="AX155" s="13" t="s">
        <v>24</v>
      </c>
      <c r="AY155" s="203" t="s">
        <v>264</v>
      </c>
    </row>
    <row r="156" spans="2:65" s="1" customFormat="1" ht="25.5" customHeight="1">
      <c r="B156" s="181"/>
      <c r="C156" s="182" t="s">
        <v>359</v>
      </c>
      <c r="D156" s="182" t="s">
        <v>266</v>
      </c>
      <c r="E156" s="183" t="s">
        <v>2262</v>
      </c>
      <c r="F156" s="184" t="s">
        <v>2263</v>
      </c>
      <c r="G156" s="185" t="s">
        <v>293</v>
      </c>
      <c r="H156" s="186">
        <v>406.8</v>
      </c>
      <c r="I156" s="187"/>
      <c r="J156" s="188">
        <f>ROUND(I156*H156,2)</f>
        <v>0</v>
      </c>
      <c r="K156" s="184" t="s">
        <v>278</v>
      </c>
      <c r="L156" s="42"/>
      <c r="M156" s="189" t="s">
        <v>5</v>
      </c>
      <c r="N156" s="190" t="s">
        <v>48</v>
      </c>
      <c r="O156" s="43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AR156" s="25" t="s">
        <v>270</v>
      </c>
      <c r="AT156" s="25" t="s">
        <v>266</v>
      </c>
      <c r="AU156" s="25" t="s">
        <v>85</v>
      </c>
      <c r="AY156" s="25" t="s">
        <v>264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5" t="s">
        <v>24</v>
      </c>
      <c r="BK156" s="193">
        <f>ROUND(I156*H156,2)</f>
        <v>0</v>
      </c>
      <c r="BL156" s="25" t="s">
        <v>270</v>
      </c>
      <c r="BM156" s="25" t="s">
        <v>3010</v>
      </c>
    </row>
    <row r="157" spans="2:65" s="1" customFormat="1" ht="54">
      <c r="B157" s="42"/>
      <c r="D157" s="195" t="s">
        <v>369</v>
      </c>
      <c r="F157" s="228" t="s">
        <v>2265</v>
      </c>
      <c r="I157" s="229"/>
      <c r="L157" s="42"/>
      <c r="M157" s="230"/>
      <c r="N157" s="43"/>
      <c r="O157" s="43"/>
      <c r="P157" s="43"/>
      <c r="Q157" s="43"/>
      <c r="R157" s="43"/>
      <c r="S157" s="43"/>
      <c r="T157" s="71"/>
      <c r="AT157" s="25" t="s">
        <v>369</v>
      </c>
      <c r="AU157" s="25" t="s">
        <v>85</v>
      </c>
    </row>
    <row r="158" spans="2:65" s="12" customFormat="1">
      <c r="B158" s="194"/>
      <c r="D158" s="195" t="s">
        <v>272</v>
      </c>
      <c r="E158" s="196" t="s">
        <v>5</v>
      </c>
      <c r="F158" s="197" t="s">
        <v>2260</v>
      </c>
      <c r="H158" s="196" t="s">
        <v>5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6" t="s">
        <v>272</v>
      </c>
      <c r="AU158" s="196" t="s">
        <v>85</v>
      </c>
      <c r="AV158" s="12" t="s">
        <v>24</v>
      </c>
      <c r="AW158" s="12" t="s">
        <v>41</v>
      </c>
      <c r="AX158" s="12" t="s">
        <v>77</v>
      </c>
      <c r="AY158" s="196" t="s">
        <v>264</v>
      </c>
    </row>
    <row r="159" spans="2:65" s="12" customFormat="1">
      <c r="B159" s="194"/>
      <c r="D159" s="195" t="s">
        <v>272</v>
      </c>
      <c r="E159" s="196" t="s">
        <v>5</v>
      </c>
      <c r="F159" s="197" t="s">
        <v>2972</v>
      </c>
      <c r="H159" s="196" t="s">
        <v>5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6" t="s">
        <v>272</v>
      </c>
      <c r="AU159" s="196" t="s">
        <v>85</v>
      </c>
      <c r="AV159" s="12" t="s">
        <v>24</v>
      </c>
      <c r="AW159" s="12" t="s">
        <v>41</v>
      </c>
      <c r="AX159" s="12" t="s">
        <v>77</v>
      </c>
      <c r="AY159" s="196" t="s">
        <v>264</v>
      </c>
    </row>
    <row r="160" spans="2:65" s="13" customFormat="1">
      <c r="B160" s="202"/>
      <c r="D160" s="195" t="s">
        <v>272</v>
      </c>
      <c r="E160" s="203" t="s">
        <v>5</v>
      </c>
      <c r="F160" s="204" t="s">
        <v>3242</v>
      </c>
      <c r="H160" s="205">
        <v>406.8</v>
      </c>
      <c r="I160" s="206"/>
      <c r="L160" s="202"/>
      <c r="M160" s="207"/>
      <c r="N160" s="208"/>
      <c r="O160" s="208"/>
      <c r="P160" s="208"/>
      <c r="Q160" s="208"/>
      <c r="R160" s="208"/>
      <c r="S160" s="208"/>
      <c r="T160" s="209"/>
      <c r="AT160" s="203" t="s">
        <v>272</v>
      </c>
      <c r="AU160" s="203" t="s">
        <v>85</v>
      </c>
      <c r="AV160" s="13" t="s">
        <v>85</v>
      </c>
      <c r="AW160" s="13" t="s">
        <v>41</v>
      </c>
      <c r="AX160" s="13" t="s">
        <v>24</v>
      </c>
      <c r="AY160" s="203" t="s">
        <v>264</v>
      </c>
    </row>
    <row r="161" spans="2:65" s="1" customFormat="1" ht="25.5" customHeight="1">
      <c r="B161" s="181"/>
      <c r="C161" s="182" t="s">
        <v>11</v>
      </c>
      <c r="D161" s="182" t="s">
        <v>266</v>
      </c>
      <c r="E161" s="183" t="s">
        <v>3011</v>
      </c>
      <c r="F161" s="184" t="s">
        <v>3012</v>
      </c>
      <c r="G161" s="185" t="s">
        <v>293</v>
      </c>
      <c r="H161" s="186">
        <v>70</v>
      </c>
      <c r="I161" s="187"/>
      <c r="J161" s="188">
        <f>ROUND(I161*H161,2)</f>
        <v>0</v>
      </c>
      <c r="K161" s="184" t="s">
        <v>278</v>
      </c>
      <c r="L161" s="42"/>
      <c r="M161" s="189" t="s">
        <v>5</v>
      </c>
      <c r="N161" s="190" t="s">
        <v>48</v>
      </c>
      <c r="O161" s="43"/>
      <c r="P161" s="191">
        <f>O161*H161</f>
        <v>0</v>
      </c>
      <c r="Q161" s="191">
        <v>0.12966</v>
      </c>
      <c r="R161" s="191">
        <f>Q161*H161</f>
        <v>9.0762</v>
      </c>
      <c r="S161" s="191">
        <v>0</v>
      </c>
      <c r="T161" s="192">
        <f>S161*H161</f>
        <v>0</v>
      </c>
      <c r="AR161" s="25" t="s">
        <v>270</v>
      </c>
      <c r="AT161" s="25" t="s">
        <v>266</v>
      </c>
      <c r="AU161" s="25" t="s">
        <v>85</v>
      </c>
      <c r="AY161" s="25" t="s">
        <v>264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5" t="s">
        <v>24</v>
      </c>
      <c r="BK161" s="193">
        <f>ROUND(I161*H161,2)</f>
        <v>0</v>
      </c>
      <c r="BL161" s="25" t="s">
        <v>270</v>
      </c>
      <c r="BM161" s="25" t="s">
        <v>3013</v>
      </c>
    </row>
    <row r="162" spans="2:65" s="1" customFormat="1" ht="40.5">
      <c r="B162" s="42"/>
      <c r="D162" s="195" t="s">
        <v>369</v>
      </c>
      <c r="F162" s="228" t="s">
        <v>2269</v>
      </c>
      <c r="I162" s="229"/>
      <c r="L162" s="42"/>
      <c r="M162" s="230"/>
      <c r="N162" s="43"/>
      <c r="O162" s="43"/>
      <c r="P162" s="43"/>
      <c r="Q162" s="43"/>
      <c r="R162" s="43"/>
      <c r="S162" s="43"/>
      <c r="T162" s="71"/>
      <c r="AT162" s="25" t="s">
        <v>369</v>
      </c>
      <c r="AU162" s="25" t="s">
        <v>85</v>
      </c>
    </row>
    <row r="163" spans="2:65" s="12" customFormat="1">
      <c r="B163" s="194"/>
      <c r="D163" s="195" t="s">
        <v>272</v>
      </c>
      <c r="E163" s="196" t="s">
        <v>5</v>
      </c>
      <c r="F163" s="197" t="s">
        <v>2260</v>
      </c>
      <c r="H163" s="196" t="s">
        <v>5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6" t="s">
        <v>272</v>
      </c>
      <c r="AU163" s="196" t="s">
        <v>85</v>
      </c>
      <c r="AV163" s="12" t="s">
        <v>24</v>
      </c>
      <c r="AW163" s="12" t="s">
        <v>41</v>
      </c>
      <c r="AX163" s="12" t="s">
        <v>77</v>
      </c>
      <c r="AY163" s="196" t="s">
        <v>264</v>
      </c>
    </row>
    <row r="164" spans="2:65" s="12" customFormat="1">
      <c r="B164" s="194"/>
      <c r="D164" s="195" t="s">
        <v>272</v>
      </c>
      <c r="E164" s="196" t="s">
        <v>5</v>
      </c>
      <c r="F164" s="197" t="s">
        <v>2974</v>
      </c>
      <c r="H164" s="196" t="s">
        <v>5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6" t="s">
        <v>272</v>
      </c>
      <c r="AU164" s="196" t="s">
        <v>85</v>
      </c>
      <c r="AV164" s="12" t="s">
        <v>24</v>
      </c>
      <c r="AW164" s="12" t="s">
        <v>41</v>
      </c>
      <c r="AX164" s="12" t="s">
        <v>77</v>
      </c>
      <c r="AY164" s="196" t="s">
        <v>264</v>
      </c>
    </row>
    <row r="165" spans="2:65" s="13" customFormat="1">
      <c r="B165" s="202"/>
      <c r="D165" s="195" t="s">
        <v>272</v>
      </c>
      <c r="E165" s="203" t="s">
        <v>5</v>
      </c>
      <c r="F165" s="204" t="s">
        <v>1006</v>
      </c>
      <c r="H165" s="205">
        <v>70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272</v>
      </c>
      <c r="AU165" s="203" t="s">
        <v>85</v>
      </c>
      <c r="AV165" s="13" t="s">
        <v>85</v>
      </c>
      <c r="AW165" s="13" t="s">
        <v>41</v>
      </c>
      <c r="AX165" s="13" t="s">
        <v>24</v>
      </c>
      <c r="AY165" s="203" t="s">
        <v>264</v>
      </c>
    </row>
    <row r="166" spans="2:65" s="1" customFormat="1" ht="25.5" customHeight="1">
      <c r="B166" s="181"/>
      <c r="C166" s="182" t="s">
        <v>372</v>
      </c>
      <c r="D166" s="182" t="s">
        <v>266</v>
      </c>
      <c r="E166" s="183" t="s">
        <v>3014</v>
      </c>
      <c r="F166" s="184" t="s">
        <v>3015</v>
      </c>
      <c r="G166" s="185" t="s">
        <v>293</v>
      </c>
      <c r="H166" s="186">
        <v>70</v>
      </c>
      <c r="I166" s="187"/>
      <c r="J166" s="188">
        <f>ROUND(I166*H166,2)</f>
        <v>0</v>
      </c>
      <c r="K166" s="184" t="s">
        <v>278</v>
      </c>
      <c r="L166" s="42"/>
      <c r="M166" s="189" t="s">
        <v>5</v>
      </c>
      <c r="N166" s="190" t="s">
        <v>48</v>
      </c>
      <c r="O166" s="43"/>
      <c r="P166" s="191">
        <f>O166*H166</f>
        <v>0</v>
      </c>
      <c r="Q166" s="191">
        <v>0.20745</v>
      </c>
      <c r="R166" s="191">
        <f>Q166*H166</f>
        <v>14.5215</v>
      </c>
      <c r="S166" s="191">
        <v>0</v>
      </c>
      <c r="T166" s="192">
        <f>S166*H166</f>
        <v>0</v>
      </c>
      <c r="AR166" s="25" t="s">
        <v>270</v>
      </c>
      <c r="AT166" s="25" t="s">
        <v>266</v>
      </c>
      <c r="AU166" s="25" t="s">
        <v>85</v>
      </c>
      <c r="AY166" s="25" t="s">
        <v>264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5" t="s">
        <v>24</v>
      </c>
      <c r="BK166" s="193">
        <f>ROUND(I166*H166,2)</f>
        <v>0</v>
      </c>
      <c r="BL166" s="25" t="s">
        <v>270</v>
      </c>
      <c r="BM166" s="25" t="s">
        <v>3016</v>
      </c>
    </row>
    <row r="167" spans="2:65" s="1" customFormat="1" ht="40.5">
      <c r="B167" s="42"/>
      <c r="D167" s="195" t="s">
        <v>369</v>
      </c>
      <c r="F167" s="228" t="s">
        <v>2273</v>
      </c>
      <c r="I167" s="229"/>
      <c r="L167" s="42"/>
      <c r="M167" s="230"/>
      <c r="N167" s="43"/>
      <c r="O167" s="43"/>
      <c r="P167" s="43"/>
      <c r="Q167" s="43"/>
      <c r="R167" s="43"/>
      <c r="S167" s="43"/>
      <c r="T167" s="71"/>
      <c r="AT167" s="25" t="s">
        <v>369</v>
      </c>
      <c r="AU167" s="25" t="s">
        <v>85</v>
      </c>
    </row>
    <row r="168" spans="2:65" s="12" customFormat="1">
      <c r="B168" s="194"/>
      <c r="D168" s="195" t="s">
        <v>272</v>
      </c>
      <c r="E168" s="196" t="s">
        <v>5</v>
      </c>
      <c r="F168" s="197" t="s">
        <v>2260</v>
      </c>
      <c r="H168" s="196" t="s">
        <v>5</v>
      </c>
      <c r="I168" s="198"/>
      <c r="L168" s="194"/>
      <c r="M168" s="199"/>
      <c r="N168" s="200"/>
      <c r="O168" s="200"/>
      <c r="P168" s="200"/>
      <c r="Q168" s="200"/>
      <c r="R168" s="200"/>
      <c r="S168" s="200"/>
      <c r="T168" s="201"/>
      <c r="AT168" s="196" t="s">
        <v>272</v>
      </c>
      <c r="AU168" s="196" t="s">
        <v>85</v>
      </c>
      <c r="AV168" s="12" t="s">
        <v>24</v>
      </c>
      <c r="AW168" s="12" t="s">
        <v>41</v>
      </c>
      <c r="AX168" s="12" t="s">
        <v>77</v>
      </c>
      <c r="AY168" s="196" t="s">
        <v>264</v>
      </c>
    </row>
    <row r="169" spans="2:65" s="12" customFormat="1">
      <c r="B169" s="194"/>
      <c r="D169" s="195" t="s">
        <v>272</v>
      </c>
      <c r="E169" s="196" t="s">
        <v>5</v>
      </c>
      <c r="F169" s="197" t="s">
        <v>2974</v>
      </c>
      <c r="H169" s="196" t="s">
        <v>5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6" t="s">
        <v>272</v>
      </c>
      <c r="AU169" s="196" t="s">
        <v>85</v>
      </c>
      <c r="AV169" s="12" t="s">
        <v>24</v>
      </c>
      <c r="AW169" s="12" t="s">
        <v>41</v>
      </c>
      <c r="AX169" s="12" t="s">
        <v>77</v>
      </c>
      <c r="AY169" s="196" t="s">
        <v>264</v>
      </c>
    </row>
    <row r="170" spans="2:65" s="13" customFormat="1">
      <c r="B170" s="202"/>
      <c r="D170" s="195" t="s">
        <v>272</v>
      </c>
      <c r="E170" s="203" t="s">
        <v>5</v>
      </c>
      <c r="F170" s="204" t="s">
        <v>1006</v>
      </c>
      <c r="H170" s="205">
        <v>70</v>
      </c>
      <c r="I170" s="206"/>
      <c r="L170" s="202"/>
      <c r="M170" s="207"/>
      <c r="N170" s="208"/>
      <c r="O170" s="208"/>
      <c r="P170" s="208"/>
      <c r="Q170" s="208"/>
      <c r="R170" s="208"/>
      <c r="S170" s="208"/>
      <c r="T170" s="209"/>
      <c r="AT170" s="203" t="s">
        <v>272</v>
      </c>
      <c r="AU170" s="203" t="s">
        <v>85</v>
      </c>
      <c r="AV170" s="13" t="s">
        <v>85</v>
      </c>
      <c r="AW170" s="13" t="s">
        <v>41</v>
      </c>
      <c r="AX170" s="13" t="s">
        <v>24</v>
      </c>
      <c r="AY170" s="203" t="s">
        <v>264</v>
      </c>
    </row>
    <row r="171" spans="2:65" s="1" customFormat="1" ht="25.5" customHeight="1">
      <c r="B171" s="181"/>
      <c r="C171" s="182" t="s">
        <v>379</v>
      </c>
      <c r="D171" s="182" t="s">
        <v>266</v>
      </c>
      <c r="E171" s="183" t="s">
        <v>2266</v>
      </c>
      <c r="F171" s="184" t="s">
        <v>2267</v>
      </c>
      <c r="G171" s="185" t="s">
        <v>293</v>
      </c>
      <c r="H171" s="186">
        <v>406.8</v>
      </c>
      <c r="I171" s="187"/>
      <c r="J171" s="188">
        <f>ROUND(I171*H171,2)</f>
        <v>0</v>
      </c>
      <c r="K171" s="184" t="s">
        <v>278</v>
      </c>
      <c r="L171" s="42"/>
      <c r="M171" s="189" t="s">
        <v>5</v>
      </c>
      <c r="N171" s="190" t="s">
        <v>48</v>
      </c>
      <c r="O171" s="43"/>
      <c r="P171" s="191">
        <f>O171*H171</f>
        <v>0</v>
      </c>
      <c r="Q171" s="191">
        <v>0.12966</v>
      </c>
      <c r="R171" s="191">
        <f>Q171*H171</f>
        <v>52.745688000000001</v>
      </c>
      <c r="S171" s="191">
        <v>0</v>
      </c>
      <c r="T171" s="192">
        <f>S171*H171</f>
        <v>0</v>
      </c>
      <c r="AR171" s="25" t="s">
        <v>270</v>
      </c>
      <c r="AT171" s="25" t="s">
        <v>266</v>
      </c>
      <c r="AU171" s="25" t="s">
        <v>85</v>
      </c>
      <c r="AY171" s="25" t="s">
        <v>264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5" t="s">
        <v>24</v>
      </c>
      <c r="BK171" s="193">
        <f>ROUND(I171*H171,2)</f>
        <v>0</v>
      </c>
      <c r="BL171" s="25" t="s">
        <v>270</v>
      </c>
      <c r="BM171" s="25" t="s">
        <v>3017</v>
      </c>
    </row>
    <row r="172" spans="2:65" s="1" customFormat="1" ht="40.5">
      <c r="B172" s="42"/>
      <c r="D172" s="195" t="s">
        <v>369</v>
      </c>
      <c r="F172" s="228" t="s">
        <v>2269</v>
      </c>
      <c r="I172" s="229"/>
      <c r="L172" s="42"/>
      <c r="M172" s="230"/>
      <c r="N172" s="43"/>
      <c r="O172" s="43"/>
      <c r="P172" s="43"/>
      <c r="Q172" s="43"/>
      <c r="R172" s="43"/>
      <c r="S172" s="43"/>
      <c r="T172" s="71"/>
      <c r="AT172" s="25" t="s">
        <v>369</v>
      </c>
      <c r="AU172" s="25" t="s">
        <v>85</v>
      </c>
    </row>
    <row r="173" spans="2:65" s="12" customFormat="1">
      <c r="B173" s="194"/>
      <c r="D173" s="195" t="s">
        <v>272</v>
      </c>
      <c r="E173" s="196" t="s">
        <v>5</v>
      </c>
      <c r="F173" s="197" t="s">
        <v>2260</v>
      </c>
      <c r="H173" s="196" t="s">
        <v>5</v>
      </c>
      <c r="I173" s="198"/>
      <c r="L173" s="194"/>
      <c r="M173" s="199"/>
      <c r="N173" s="200"/>
      <c r="O173" s="200"/>
      <c r="P173" s="200"/>
      <c r="Q173" s="200"/>
      <c r="R173" s="200"/>
      <c r="S173" s="200"/>
      <c r="T173" s="201"/>
      <c r="AT173" s="196" t="s">
        <v>272</v>
      </c>
      <c r="AU173" s="196" t="s">
        <v>85</v>
      </c>
      <c r="AV173" s="12" t="s">
        <v>24</v>
      </c>
      <c r="AW173" s="12" t="s">
        <v>41</v>
      </c>
      <c r="AX173" s="12" t="s">
        <v>77</v>
      </c>
      <c r="AY173" s="196" t="s">
        <v>264</v>
      </c>
    </row>
    <row r="174" spans="2:65" s="12" customFormat="1">
      <c r="B174" s="194"/>
      <c r="D174" s="195" t="s">
        <v>272</v>
      </c>
      <c r="E174" s="196" t="s">
        <v>5</v>
      </c>
      <c r="F174" s="197" t="s">
        <v>2972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3" customFormat="1">
      <c r="B175" s="202"/>
      <c r="D175" s="195" t="s">
        <v>272</v>
      </c>
      <c r="E175" s="203" t="s">
        <v>5</v>
      </c>
      <c r="F175" s="204" t="s">
        <v>3242</v>
      </c>
      <c r="H175" s="205">
        <v>406.8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272</v>
      </c>
      <c r="AU175" s="203" t="s">
        <v>85</v>
      </c>
      <c r="AV175" s="13" t="s">
        <v>85</v>
      </c>
      <c r="AW175" s="13" t="s">
        <v>41</v>
      </c>
      <c r="AX175" s="13" t="s">
        <v>24</v>
      </c>
      <c r="AY175" s="203" t="s">
        <v>264</v>
      </c>
    </row>
    <row r="176" spans="2:65" s="1" customFormat="1" ht="25.5" customHeight="1">
      <c r="B176" s="181"/>
      <c r="C176" s="182" t="s">
        <v>387</v>
      </c>
      <c r="D176" s="182" t="s">
        <v>266</v>
      </c>
      <c r="E176" s="183" t="s">
        <v>2270</v>
      </c>
      <c r="F176" s="184" t="s">
        <v>2271</v>
      </c>
      <c r="G176" s="185" t="s">
        <v>293</v>
      </c>
      <c r="H176" s="186">
        <v>406.8</v>
      </c>
      <c r="I176" s="187"/>
      <c r="J176" s="188">
        <f>ROUND(I176*H176,2)</f>
        <v>0</v>
      </c>
      <c r="K176" s="184" t="s">
        <v>278</v>
      </c>
      <c r="L176" s="42"/>
      <c r="M176" s="189" t="s">
        <v>5</v>
      </c>
      <c r="N176" s="190" t="s">
        <v>48</v>
      </c>
      <c r="O176" s="43"/>
      <c r="P176" s="191">
        <f>O176*H176</f>
        <v>0</v>
      </c>
      <c r="Q176" s="191">
        <v>0.20745</v>
      </c>
      <c r="R176" s="191">
        <f>Q176*H176</f>
        <v>84.390659999999997</v>
      </c>
      <c r="S176" s="191">
        <v>0</v>
      </c>
      <c r="T176" s="192">
        <f>S176*H176</f>
        <v>0</v>
      </c>
      <c r="AR176" s="25" t="s">
        <v>270</v>
      </c>
      <c r="AT176" s="25" t="s">
        <v>266</v>
      </c>
      <c r="AU176" s="25" t="s">
        <v>85</v>
      </c>
      <c r="AY176" s="25" t="s">
        <v>264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5" t="s">
        <v>24</v>
      </c>
      <c r="BK176" s="193">
        <f>ROUND(I176*H176,2)</f>
        <v>0</v>
      </c>
      <c r="BL176" s="25" t="s">
        <v>270</v>
      </c>
      <c r="BM176" s="25" t="s">
        <v>3018</v>
      </c>
    </row>
    <row r="177" spans="2:65" s="1" customFormat="1" ht="40.5">
      <c r="B177" s="42"/>
      <c r="D177" s="195" t="s">
        <v>369</v>
      </c>
      <c r="F177" s="228" t="s">
        <v>2273</v>
      </c>
      <c r="I177" s="229"/>
      <c r="L177" s="42"/>
      <c r="M177" s="230"/>
      <c r="N177" s="43"/>
      <c r="O177" s="43"/>
      <c r="P177" s="43"/>
      <c r="Q177" s="43"/>
      <c r="R177" s="43"/>
      <c r="S177" s="43"/>
      <c r="T177" s="71"/>
      <c r="AT177" s="25" t="s">
        <v>369</v>
      </c>
      <c r="AU177" s="25" t="s">
        <v>85</v>
      </c>
    </row>
    <row r="178" spans="2:65" s="12" customFormat="1">
      <c r="B178" s="194"/>
      <c r="D178" s="195" t="s">
        <v>272</v>
      </c>
      <c r="E178" s="196" t="s">
        <v>5</v>
      </c>
      <c r="F178" s="197" t="s">
        <v>2260</v>
      </c>
      <c r="H178" s="196" t="s">
        <v>5</v>
      </c>
      <c r="I178" s="198"/>
      <c r="L178" s="194"/>
      <c r="M178" s="199"/>
      <c r="N178" s="200"/>
      <c r="O178" s="200"/>
      <c r="P178" s="200"/>
      <c r="Q178" s="200"/>
      <c r="R178" s="200"/>
      <c r="S178" s="200"/>
      <c r="T178" s="201"/>
      <c r="AT178" s="196" t="s">
        <v>272</v>
      </c>
      <c r="AU178" s="196" t="s">
        <v>85</v>
      </c>
      <c r="AV178" s="12" t="s">
        <v>24</v>
      </c>
      <c r="AW178" s="12" t="s">
        <v>41</v>
      </c>
      <c r="AX178" s="12" t="s">
        <v>77</v>
      </c>
      <c r="AY178" s="196" t="s">
        <v>264</v>
      </c>
    </row>
    <row r="179" spans="2:65" s="12" customFormat="1">
      <c r="B179" s="194"/>
      <c r="D179" s="195" t="s">
        <v>272</v>
      </c>
      <c r="E179" s="196" t="s">
        <v>5</v>
      </c>
      <c r="F179" s="197" t="s">
        <v>2972</v>
      </c>
      <c r="H179" s="196" t="s">
        <v>5</v>
      </c>
      <c r="I179" s="198"/>
      <c r="L179" s="194"/>
      <c r="M179" s="199"/>
      <c r="N179" s="200"/>
      <c r="O179" s="200"/>
      <c r="P179" s="200"/>
      <c r="Q179" s="200"/>
      <c r="R179" s="200"/>
      <c r="S179" s="200"/>
      <c r="T179" s="201"/>
      <c r="AT179" s="196" t="s">
        <v>272</v>
      </c>
      <c r="AU179" s="196" t="s">
        <v>85</v>
      </c>
      <c r="AV179" s="12" t="s">
        <v>24</v>
      </c>
      <c r="AW179" s="12" t="s">
        <v>41</v>
      </c>
      <c r="AX179" s="12" t="s">
        <v>77</v>
      </c>
      <c r="AY179" s="196" t="s">
        <v>264</v>
      </c>
    </row>
    <row r="180" spans="2:65" s="13" customFormat="1">
      <c r="B180" s="202"/>
      <c r="D180" s="195" t="s">
        <v>272</v>
      </c>
      <c r="E180" s="203" t="s">
        <v>5</v>
      </c>
      <c r="F180" s="204" t="s">
        <v>3242</v>
      </c>
      <c r="H180" s="205">
        <v>406.8</v>
      </c>
      <c r="I180" s="206"/>
      <c r="L180" s="202"/>
      <c r="M180" s="207"/>
      <c r="N180" s="208"/>
      <c r="O180" s="208"/>
      <c r="P180" s="208"/>
      <c r="Q180" s="208"/>
      <c r="R180" s="208"/>
      <c r="S180" s="208"/>
      <c r="T180" s="209"/>
      <c r="AT180" s="203" t="s">
        <v>272</v>
      </c>
      <c r="AU180" s="203" t="s">
        <v>85</v>
      </c>
      <c r="AV180" s="13" t="s">
        <v>85</v>
      </c>
      <c r="AW180" s="13" t="s">
        <v>41</v>
      </c>
      <c r="AX180" s="13" t="s">
        <v>24</v>
      </c>
      <c r="AY180" s="203" t="s">
        <v>264</v>
      </c>
    </row>
    <row r="181" spans="2:65" s="1" customFormat="1" ht="16.5" customHeight="1">
      <c r="B181" s="181"/>
      <c r="C181" s="182" t="s">
        <v>393</v>
      </c>
      <c r="D181" s="182" t="s">
        <v>266</v>
      </c>
      <c r="E181" s="183" t="s">
        <v>2274</v>
      </c>
      <c r="F181" s="184" t="s">
        <v>2275</v>
      </c>
      <c r="G181" s="185" t="s">
        <v>293</v>
      </c>
      <c r="H181" s="186">
        <v>476.8</v>
      </c>
      <c r="I181" s="187"/>
      <c r="J181" s="188">
        <f>ROUND(I181*H181,2)</f>
        <v>0</v>
      </c>
      <c r="K181" s="184" t="s">
        <v>278</v>
      </c>
      <c r="L181" s="42"/>
      <c r="M181" s="189" t="s">
        <v>5</v>
      </c>
      <c r="N181" s="190" t="s">
        <v>48</v>
      </c>
      <c r="O181" s="43"/>
      <c r="P181" s="191">
        <f>O181*H181</f>
        <v>0</v>
      </c>
      <c r="Q181" s="191">
        <v>3.4000000000000002E-4</v>
      </c>
      <c r="R181" s="191">
        <f>Q181*H181</f>
        <v>0.16211200000000001</v>
      </c>
      <c r="S181" s="191">
        <v>0</v>
      </c>
      <c r="T181" s="192">
        <f>S181*H181</f>
        <v>0</v>
      </c>
      <c r="AR181" s="25" t="s">
        <v>270</v>
      </c>
      <c r="AT181" s="25" t="s">
        <v>266</v>
      </c>
      <c r="AU181" s="25" t="s">
        <v>85</v>
      </c>
      <c r="AY181" s="25" t="s">
        <v>264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5" t="s">
        <v>24</v>
      </c>
      <c r="BK181" s="193">
        <f>ROUND(I181*H181,2)</f>
        <v>0</v>
      </c>
      <c r="BL181" s="25" t="s">
        <v>270</v>
      </c>
      <c r="BM181" s="25" t="s">
        <v>3019</v>
      </c>
    </row>
    <row r="182" spans="2:65" s="1" customFormat="1" ht="27">
      <c r="B182" s="42"/>
      <c r="D182" s="195" t="s">
        <v>369</v>
      </c>
      <c r="F182" s="228" t="s">
        <v>2277</v>
      </c>
      <c r="I182" s="229"/>
      <c r="L182" s="42"/>
      <c r="M182" s="230"/>
      <c r="N182" s="43"/>
      <c r="O182" s="43"/>
      <c r="P182" s="43"/>
      <c r="Q182" s="43"/>
      <c r="R182" s="43"/>
      <c r="S182" s="43"/>
      <c r="T182" s="71"/>
      <c r="AT182" s="25" t="s">
        <v>369</v>
      </c>
      <c r="AU182" s="25" t="s">
        <v>85</v>
      </c>
    </row>
    <row r="183" spans="2:65" s="12" customFormat="1">
      <c r="B183" s="194"/>
      <c r="D183" s="195" t="s">
        <v>272</v>
      </c>
      <c r="E183" s="196" t="s">
        <v>5</v>
      </c>
      <c r="F183" s="197" t="s">
        <v>2260</v>
      </c>
      <c r="H183" s="196" t="s">
        <v>5</v>
      </c>
      <c r="I183" s="198"/>
      <c r="L183" s="194"/>
      <c r="M183" s="199"/>
      <c r="N183" s="200"/>
      <c r="O183" s="200"/>
      <c r="P183" s="200"/>
      <c r="Q183" s="200"/>
      <c r="R183" s="200"/>
      <c r="S183" s="200"/>
      <c r="T183" s="201"/>
      <c r="AT183" s="196" t="s">
        <v>272</v>
      </c>
      <c r="AU183" s="196" t="s">
        <v>85</v>
      </c>
      <c r="AV183" s="12" t="s">
        <v>24</v>
      </c>
      <c r="AW183" s="12" t="s">
        <v>41</v>
      </c>
      <c r="AX183" s="12" t="s">
        <v>77</v>
      </c>
      <c r="AY183" s="196" t="s">
        <v>264</v>
      </c>
    </row>
    <row r="184" spans="2:65" s="12" customFormat="1">
      <c r="B184" s="194"/>
      <c r="D184" s="195" t="s">
        <v>272</v>
      </c>
      <c r="E184" s="196" t="s">
        <v>5</v>
      </c>
      <c r="F184" s="197" t="s">
        <v>2972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3" customFormat="1">
      <c r="B185" s="202"/>
      <c r="D185" s="195" t="s">
        <v>272</v>
      </c>
      <c r="E185" s="203" t="s">
        <v>5</v>
      </c>
      <c r="F185" s="204" t="s">
        <v>3242</v>
      </c>
      <c r="H185" s="205">
        <v>406.8</v>
      </c>
      <c r="I185" s="206"/>
      <c r="L185" s="202"/>
      <c r="M185" s="207"/>
      <c r="N185" s="208"/>
      <c r="O185" s="208"/>
      <c r="P185" s="208"/>
      <c r="Q185" s="208"/>
      <c r="R185" s="208"/>
      <c r="S185" s="208"/>
      <c r="T185" s="209"/>
      <c r="AT185" s="203" t="s">
        <v>272</v>
      </c>
      <c r="AU185" s="203" t="s">
        <v>85</v>
      </c>
      <c r="AV185" s="13" t="s">
        <v>85</v>
      </c>
      <c r="AW185" s="13" t="s">
        <v>41</v>
      </c>
      <c r="AX185" s="13" t="s">
        <v>77</v>
      </c>
      <c r="AY185" s="203" t="s">
        <v>264</v>
      </c>
    </row>
    <row r="186" spans="2:65" s="12" customFormat="1">
      <c r="B186" s="194"/>
      <c r="D186" s="195" t="s">
        <v>272</v>
      </c>
      <c r="E186" s="196" t="s">
        <v>5</v>
      </c>
      <c r="F186" s="197" t="s">
        <v>2974</v>
      </c>
      <c r="H186" s="196" t="s">
        <v>5</v>
      </c>
      <c r="I186" s="198"/>
      <c r="L186" s="194"/>
      <c r="M186" s="199"/>
      <c r="N186" s="200"/>
      <c r="O186" s="200"/>
      <c r="P186" s="200"/>
      <c r="Q186" s="200"/>
      <c r="R186" s="200"/>
      <c r="S186" s="200"/>
      <c r="T186" s="201"/>
      <c r="AT186" s="196" t="s">
        <v>272</v>
      </c>
      <c r="AU186" s="196" t="s">
        <v>85</v>
      </c>
      <c r="AV186" s="12" t="s">
        <v>24</v>
      </c>
      <c r="AW186" s="12" t="s">
        <v>41</v>
      </c>
      <c r="AX186" s="12" t="s">
        <v>77</v>
      </c>
      <c r="AY186" s="196" t="s">
        <v>264</v>
      </c>
    </row>
    <row r="187" spans="2:65" s="13" customFormat="1">
      <c r="B187" s="202"/>
      <c r="D187" s="195" t="s">
        <v>272</v>
      </c>
      <c r="E187" s="203" t="s">
        <v>5</v>
      </c>
      <c r="F187" s="204" t="s">
        <v>1006</v>
      </c>
      <c r="H187" s="205">
        <v>70</v>
      </c>
      <c r="I187" s="206"/>
      <c r="L187" s="202"/>
      <c r="M187" s="207"/>
      <c r="N187" s="208"/>
      <c r="O187" s="208"/>
      <c r="P187" s="208"/>
      <c r="Q187" s="208"/>
      <c r="R187" s="208"/>
      <c r="S187" s="208"/>
      <c r="T187" s="209"/>
      <c r="AT187" s="203" t="s">
        <v>272</v>
      </c>
      <c r="AU187" s="203" t="s">
        <v>85</v>
      </c>
      <c r="AV187" s="13" t="s">
        <v>85</v>
      </c>
      <c r="AW187" s="13" t="s">
        <v>41</v>
      </c>
      <c r="AX187" s="13" t="s">
        <v>77</v>
      </c>
      <c r="AY187" s="203" t="s">
        <v>264</v>
      </c>
    </row>
    <row r="188" spans="2:65" s="14" customFormat="1">
      <c r="B188" s="210"/>
      <c r="D188" s="195" t="s">
        <v>272</v>
      </c>
      <c r="E188" s="211" t="s">
        <v>5</v>
      </c>
      <c r="F188" s="212" t="s">
        <v>290</v>
      </c>
      <c r="H188" s="213">
        <v>476.8</v>
      </c>
      <c r="I188" s="214"/>
      <c r="L188" s="210"/>
      <c r="M188" s="215"/>
      <c r="N188" s="216"/>
      <c r="O188" s="216"/>
      <c r="P188" s="216"/>
      <c r="Q188" s="216"/>
      <c r="R188" s="216"/>
      <c r="S188" s="216"/>
      <c r="T188" s="217"/>
      <c r="AT188" s="211" t="s">
        <v>272</v>
      </c>
      <c r="AU188" s="211" t="s">
        <v>85</v>
      </c>
      <c r="AV188" s="14" t="s">
        <v>270</v>
      </c>
      <c r="AW188" s="14" t="s">
        <v>41</v>
      </c>
      <c r="AX188" s="14" t="s">
        <v>24</v>
      </c>
      <c r="AY188" s="211" t="s">
        <v>264</v>
      </c>
    </row>
    <row r="189" spans="2:65" s="1" customFormat="1" ht="25.5" customHeight="1">
      <c r="B189" s="181"/>
      <c r="C189" s="182" t="s">
        <v>400</v>
      </c>
      <c r="D189" s="182" t="s">
        <v>266</v>
      </c>
      <c r="E189" s="183" t="s">
        <v>2278</v>
      </c>
      <c r="F189" s="184" t="s">
        <v>2279</v>
      </c>
      <c r="G189" s="185" t="s">
        <v>293</v>
      </c>
      <c r="H189" s="186">
        <v>476.8</v>
      </c>
      <c r="I189" s="187"/>
      <c r="J189" s="188">
        <f>ROUND(I189*H189,2)</f>
        <v>0</v>
      </c>
      <c r="K189" s="184" t="s">
        <v>278</v>
      </c>
      <c r="L189" s="42"/>
      <c r="M189" s="189" t="s">
        <v>5</v>
      </c>
      <c r="N189" s="190" t="s">
        <v>48</v>
      </c>
      <c r="O189" s="43"/>
      <c r="P189" s="191">
        <f>O189*H189</f>
        <v>0</v>
      </c>
      <c r="Q189" s="191">
        <v>7.1000000000000002E-4</v>
      </c>
      <c r="R189" s="191">
        <f>Q189*H189</f>
        <v>0.338528</v>
      </c>
      <c r="S189" s="191">
        <v>0</v>
      </c>
      <c r="T189" s="192">
        <f>S189*H189</f>
        <v>0</v>
      </c>
      <c r="AR189" s="25" t="s">
        <v>270</v>
      </c>
      <c r="AT189" s="25" t="s">
        <v>266</v>
      </c>
      <c r="AU189" s="25" t="s">
        <v>85</v>
      </c>
      <c r="AY189" s="25" t="s">
        <v>264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5" t="s">
        <v>24</v>
      </c>
      <c r="BK189" s="193">
        <f>ROUND(I189*H189,2)</f>
        <v>0</v>
      </c>
      <c r="BL189" s="25" t="s">
        <v>270</v>
      </c>
      <c r="BM189" s="25" t="s">
        <v>3020</v>
      </c>
    </row>
    <row r="190" spans="2:65" s="1" customFormat="1" ht="27">
      <c r="B190" s="42"/>
      <c r="D190" s="195" t="s">
        <v>369</v>
      </c>
      <c r="F190" s="228" t="s">
        <v>2277</v>
      </c>
      <c r="I190" s="229"/>
      <c r="L190" s="42"/>
      <c r="M190" s="230"/>
      <c r="N190" s="43"/>
      <c r="O190" s="43"/>
      <c r="P190" s="43"/>
      <c r="Q190" s="43"/>
      <c r="R190" s="43"/>
      <c r="S190" s="43"/>
      <c r="T190" s="71"/>
      <c r="AT190" s="25" t="s">
        <v>369</v>
      </c>
      <c r="AU190" s="25" t="s">
        <v>85</v>
      </c>
    </row>
    <row r="191" spans="2:65" s="12" customFormat="1">
      <c r="B191" s="194"/>
      <c r="D191" s="195" t="s">
        <v>272</v>
      </c>
      <c r="E191" s="196" t="s">
        <v>5</v>
      </c>
      <c r="F191" s="197" t="s">
        <v>2260</v>
      </c>
      <c r="H191" s="196" t="s">
        <v>5</v>
      </c>
      <c r="I191" s="198"/>
      <c r="L191" s="194"/>
      <c r="M191" s="199"/>
      <c r="N191" s="200"/>
      <c r="O191" s="200"/>
      <c r="P191" s="200"/>
      <c r="Q191" s="200"/>
      <c r="R191" s="200"/>
      <c r="S191" s="200"/>
      <c r="T191" s="201"/>
      <c r="AT191" s="196" t="s">
        <v>272</v>
      </c>
      <c r="AU191" s="196" t="s">
        <v>85</v>
      </c>
      <c r="AV191" s="12" t="s">
        <v>24</v>
      </c>
      <c r="AW191" s="12" t="s">
        <v>41</v>
      </c>
      <c r="AX191" s="12" t="s">
        <v>77</v>
      </c>
      <c r="AY191" s="196" t="s">
        <v>264</v>
      </c>
    </row>
    <row r="192" spans="2:65" s="12" customFormat="1">
      <c r="B192" s="194"/>
      <c r="D192" s="195" t="s">
        <v>272</v>
      </c>
      <c r="E192" s="196" t="s">
        <v>5</v>
      </c>
      <c r="F192" s="197" t="s">
        <v>2972</v>
      </c>
      <c r="H192" s="196" t="s">
        <v>5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6" t="s">
        <v>272</v>
      </c>
      <c r="AU192" s="196" t="s">
        <v>85</v>
      </c>
      <c r="AV192" s="12" t="s">
        <v>24</v>
      </c>
      <c r="AW192" s="12" t="s">
        <v>41</v>
      </c>
      <c r="AX192" s="12" t="s">
        <v>77</v>
      </c>
      <c r="AY192" s="196" t="s">
        <v>264</v>
      </c>
    </row>
    <row r="193" spans="2:65" s="13" customFormat="1">
      <c r="B193" s="202"/>
      <c r="D193" s="195" t="s">
        <v>272</v>
      </c>
      <c r="E193" s="203" t="s">
        <v>5</v>
      </c>
      <c r="F193" s="204" t="s">
        <v>3242</v>
      </c>
      <c r="H193" s="205">
        <v>406.8</v>
      </c>
      <c r="I193" s="206"/>
      <c r="L193" s="202"/>
      <c r="M193" s="207"/>
      <c r="N193" s="208"/>
      <c r="O193" s="208"/>
      <c r="P193" s="208"/>
      <c r="Q193" s="208"/>
      <c r="R193" s="208"/>
      <c r="S193" s="208"/>
      <c r="T193" s="209"/>
      <c r="AT193" s="203" t="s">
        <v>272</v>
      </c>
      <c r="AU193" s="203" t="s">
        <v>85</v>
      </c>
      <c r="AV193" s="13" t="s">
        <v>85</v>
      </c>
      <c r="AW193" s="13" t="s">
        <v>41</v>
      </c>
      <c r="AX193" s="13" t="s">
        <v>77</v>
      </c>
      <c r="AY193" s="203" t="s">
        <v>264</v>
      </c>
    </row>
    <row r="194" spans="2:65" s="12" customFormat="1">
      <c r="B194" s="194"/>
      <c r="D194" s="195" t="s">
        <v>272</v>
      </c>
      <c r="E194" s="196" t="s">
        <v>5</v>
      </c>
      <c r="F194" s="197" t="s">
        <v>2974</v>
      </c>
      <c r="H194" s="196" t="s">
        <v>5</v>
      </c>
      <c r="I194" s="198"/>
      <c r="L194" s="194"/>
      <c r="M194" s="199"/>
      <c r="N194" s="200"/>
      <c r="O194" s="200"/>
      <c r="P194" s="200"/>
      <c r="Q194" s="200"/>
      <c r="R194" s="200"/>
      <c r="S194" s="200"/>
      <c r="T194" s="201"/>
      <c r="AT194" s="196" t="s">
        <v>272</v>
      </c>
      <c r="AU194" s="196" t="s">
        <v>85</v>
      </c>
      <c r="AV194" s="12" t="s">
        <v>24</v>
      </c>
      <c r="AW194" s="12" t="s">
        <v>41</v>
      </c>
      <c r="AX194" s="12" t="s">
        <v>77</v>
      </c>
      <c r="AY194" s="196" t="s">
        <v>264</v>
      </c>
    </row>
    <row r="195" spans="2:65" s="13" customFormat="1">
      <c r="B195" s="202"/>
      <c r="D195" s="195" t="s">
        <v>272</v>
      </c>
      <c r="E195" s="203" t="s">
        <v>5</v>
      </c>
      <c r="F195" s="204" t="s">
        <v>1006</v>
      </c>
      <c r="H195" s="205">
        <v>70</v>
      </c>
      <c r="I195" s="206"/>
      <c r="L195" s="202"/>
      <c r="M195" s="207"/>
      <c r="N195" s="208"/>
      <c r="O195" s="208"/>
      <c r="P195" s="208"/>
      <c r="Q195" s="208"/>
      <c r="R195" s="208"/>
      <c r="S195" s="208"/>
      <c r="T195" s="209"/>
      <c r="AT195" s="203" t="s">
        <v>272</v>
      </c>
      <c r="AU195" s="203" t="s">
        <v>85</v>
      </c>
      <c r="AV195" s="13" t="s">
        <v>85</v>
      </c>
      <c r="AW195" s="13" t="s">
        <v>41</v>
      </c>
      <c r="AX195" s="13" t="s">
        <v>77</v>
      </c>
      <c r="AY195" s="203" t="s">
        <v>264</v>
      </c>
    </row>
    <row r="196" spans="2:65" s="14" customFormat="1">
      <c r="B196" s="210"/>
      <c r="D196" s="195" t="s">
        <v>272</v>
      </c>
      <c r="E196" s="211" t="s">
        <v>5</v>
      </c>
      <c r="F196" s="212" t="s">
        <v>290</v>
      </c>
      <c r="H196" s="213">
        <v>476.8</v>
      </c>
      <c r="I196" s="214"/>
      <c r="L196" s="210"/>
      <c r="M196" s="215"/>
      <c r="N196" s="216"/>
      <c r="O196" s="216"/>
      <c r="P196" s="216"/>
      <c r="Q196" s="216"/>
      <c r="R196" s="216"/>
      <c r="S196" s="216"/>
      <c r="T196" s="217"/>
      <c r="AT196" s="211" t="s">
        <v>272</v>
      </c>
      <c r="AU196" s="211" t="s">
        <v>85</v>
      </c>
      <c r="AV196" s="14" t="s">
        <v>270</v>
      </c>
      <c r="AW196" s="14" t="s">
        <v>41</v>
      </c>
      <c r="AX196" s="14" t="s">
        <v>24</v>
      </c>
      <c r="AY196" s="211" t="s">
        <v>264</v>
      </c>
    </row>
    <row r="197" spans="2:65" s="1" customFormat="1" ht="25.5" customHeight="1">
      <c r="B197" s="181"/>
      <c r="C197" s="182" t="s">
        <v>10</v>
      </c>
      <c r="D197" s="182" t="s">
        <v>266</v>
      </c>
      <c r="E197" s="183" t="s">
        <v>3021</v>
      </c>
      <c r="F197" s="184" t="s">
        <v>3022</v>
      </c>
      <c r="G197" s="185" t="s">
        <v>293</v>
      </c>
      <c r="H197" s="186">
        <v>238.4</v>
      </c>
      <c r="I197" s="187"/>
      <c r="J197" s="188">
        <f>ROUND(I197*H197,2)</f>
        <v>0</v>
      </c>
      <c r="K197" s="184" t="s">
        <v>278</v>
      </c>
      <c r="L197" s="42"/>
      <c r="M197" s="189" t="s">
        <v>5</v>
      </c>
      <c r="N197" s="190" t="s">
        <v>48</v>
      </c>
      <c r="O197" s="43"/>
      <c r="P197" s="191">
        <f>O197*H197</f>
        <v>0</v>
      </c>
      <c r="Q197" s="191">
        <v>2E-3</v>
      </c>
      <c r="R197" s="191">
        <f>Q197*H197</f>
        <v>0.4768</v>
      </c>
      <c r="S197" s="191">
        <v>0</v>
      </c>
      <c r="T197" s="192">
        <f>S197*H197</f>
        <v>0</v>
      </c>
      <c r="AR197" s="25" t="s">
        <v>270</v>
      </c>
      <c r="AT197" s="25" t="s">
        <v>266</v>
      </c>
      <c r="AU197" s="25" t="s">
        <v>85</v>
      </c>
      <c r="AY197" s="25" t="s">
        <v>264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5" t="s">
        <v>24</v>
      </c>
      <c r="BK197" s="193">
        <f>ROUND(I197*H197,2)</f>
        <v>0</v>
      </c>
      <c r="BL197" s="25" t="s">
        <v>270</v>
      </c>
      <c r="BM197" s="25" t="s">
        <v>3023</v>
      </c>
    </row>
    <row r="198" spans="2:65" s="1" customFormat="1" ht="27">
      <c r="B198" s="42"/>
      <c r="D198" s="195" t="s">
        <v>369</v>
      </c>
      <c r="F198" s="228" t="s">
        <v>3024</v>
      </c>
      <c r="I198" s="229"/>
      <c r="L198" s="42"/>
      <c r="M198" s="230"/>
      <c r="N198" s="43"/>
      <c r="O198" s="43"/>
      <c r="P198" s="43"/>
      <c r="Q198" s="43"/>
      <c r="R198" s="43"/>
      <c r="S198" s="43"/>
      <c r="T198" s="71"/>
      <c r="AT198" s="25" t="s">
        <v>369</v>
      </c>
      <c r="AU198" s="25" t="s">
        <v>85</v>
      </c>
    </row>
    <row r="199" spans="2:65" s="12" customFormat="1">
      <c r="B199" s="194"/>
      <c r="D199" s="195" t="s">
        <v>272</v>
      </c>
      <c r="E199" s="196" t="s">
        <v>5</v>
      </c>
      <c r="F199" s="197" t="s">
        <v>3140</v>
      </c>
      <c r="H199" s="196" t="s">
        <v>5</v>
      </c>
      <c r="I199" s="198"/>
      <c r="L199" s="194"/>
      <c r="M199" s="199"/>
      <c r="N199" s="200"/>
      <c r="O199" s="200"/>
      <c r="P199" s="200"/>
      <c r="Q199" s="200"/>
      <c r="R199" s="200"/>
      <c r="S199" s="200"/>
      <c r="T199" s="201"/>
      <c r="AT199" s="196" t="s">
        <v>272</v>
      </c>
      <c r="AU199" s="196" t="s">
        <v>85</v>
      </c>
      <c r="AV199" s="12" t="s">
        <v>24</v>
      </c>
      <c r="AW199" s="12" t="s">
        <v>41</v>
      </c>
      <c r="AX199" s="12" t="s">
        <v>77</v>
      </c>
      <c r="AY199" s="196" t="s">
        <v>264</v>
      </c>
    </row>
    <row r="200" spans="2:65" s="12" customFormat="1" ht="27">
      <c r="B200" s="194"/>
      <c r="D200" s="195" t="s">
        <v>272</v>
      </c>
      <c r="E200" s="196" t="s">
        <v>5</v>
      </c>
      <c r="F200" s="197" t="s">
        <v>3025</v>
      </c>
      <c r="H200" s="196" t="s">
        <v>5</v>
      </c>
      <c r="I200" s="198"/>
      <c r="L200" s="194"/>
      <c r="M200" s="199"/>
      <c r="N200" s="200"/>
      <c r="O200" s="200"/>
      <c r="P200" s="200"/>
      <c r="Q200" s="200"/>
      <c r="R200" s="200"/>
      <c r="S200" s="200"/>
      <c r="T200" s="201"/>
      <c r="AT200" s="196" t="s">
        <v>272</v>
      </c>
      <c r="AU200" s="196" t="s">
        <v>85</v>
      </c>
      <c r="AV200" s="12" t="s">
        <v>24</v>
      </c>
      <c r="AW200" s="12" t="s">
        <v>41</v>
      </c>
      <c r="AX200" s="12" t="s">
        <v>77</v>
      </c>
      <c r="AY200" s="196" t="s">
        <v>264</v>
      </c>
    </row>
    <row r="201" spans="2:65" s="12" customFormat="1">
      <c r="B201" s="194"/>
      <c r="D201" s="195" t="s">
        <v>272</v>
      </c>
      <c r="E201" s="196" t="s">
        <v>5</v>
      </c>
      <c r="F201" s="197" t="s">
        <v>2657</v>
      </c>
      <c r="H201" s="196" t="s">
        <v>5</v>
      </c>
      <c r="I201" s="198"/>
      <c r="L201" s="194"/>
      <c r="M201" s="199"/>
      <c r="N201" s="200"/>
      <c r="O201" s="200"/>
      <c r="P201" s="200"/>
      <c r="Q201" s="200"/>
      <c r="R201" s="200"/>
      <c r="S201" s="200"/>
      <c r="T201" s="201"/>
      <c r="AT201" s="196" t="s">
        <v>272</v>
      </c>
      <c r="AU201" s="196" t="s">
        <v>85</v>
      </c>
      <c r="AV201" s="12" t="s">
        <v>24</v>
      </c>
      <c r="AW201" s="12" t="s">
        <v>41</v>
      </c>
      <c r="AX201" s="12" t="s">
        <v>77</v>
      </c>
      <c r="AY201" s="196" t="s">
        <v>264</v>
      </c>
    </row>
    <row r="202" spans="2:65" s="13" customFormat="1">
      <c r="B202" s="202"/>
      <c r="D202" s="195" t="s">
        <v>272</v>
      </c>
      <c r="E202" s="203" t="s">
        <v>5</v>
      </c>
      <c r="F202" s="204" t="s">
        <v>3243</v>
      </c>
      <c r="H202" s="205">
        <v>203.4</v>
      </c>
      <c r="I202" s="206"/>
      <c r="L202" s="202"/>
      <c r="M202" s="207"/>
      <c r="N202" s="208"/>
      <c r="O202" s="208"/>
      <c r="P202" s="208"/>
      <c r="Q202" s="208"/>
      <c r="R202" s="208"/>
      <c r="S202" s="208"/>
      <c r="T202" s="209"/>
      <c r="AT202" s="203" t="s">
        <v>272</v>
      </c>
      <c r="AU202" s="203" t="s">
        <v>85</v>
      </c>
      <c r="AV202" s="13" t="s">
        <v>85</v>
      </c>
      <c r="AW202" s="13" t="s">
        <v>41</v>
      </c>
      <c r="AX202" s="13" t="s">
        <v>77</v>
      </c>
      <c r="AY202" s="203" t="s">
        <v>264</v>
      </c>
    </row>
    <row r="203" spans="2:65" s="12" customFormat="1">
      <c r="B203" s="194"/>
      <c r="D203" s="195" t="s">
        <v>272</v>
      </c>
      <c r="E203" s="196" t="s">
        <v>5</v>
      </c>
      <c r="F203" s="197" t="s">
        <v>3228</v>
      </c>
      <c r="H203" s="196" t="s">
        <v>5</v>
      </c>
      <c r="I203" s="198"/>
      <c r="L203" s="194"/>
      <c r="M203" s="199"/>
      <c r="N203" s="200"/>
      <c r="O203" s="200"/>
      <c r="P203" s="200"/>
      <c r="Q203" s="200"/>
      <c r="R203" s="200"/>
      <c r="S203" s="200"/>
      <c r="T203" s="201"/>
      <c r="AT203" s="196" t="s">
        <v>272</v>
      </c>
      <c r="AU203" s="196" t="s">
        <v>85</v>
      </c>
      <c r="AV203" s="12" t="s">
        <v>24</v>
      </c>
      <c r="AW203" s="12" t="s">
        <v>41</v>
      </c>
      <c r="AX203" s="12" t="s">
        <v>77</v>
      </c>
      <c r="AY203" s="196" t="s">
        <v>264</v>
      </c>
    </row>
    <row r="204" spans="2:65" s="13" customFormat="1">
      <c r="B204" s="202"/>
      <c r="D204" s="195" t="s">
        <v>272</v>
      </c>
      <c r="E204" s="203" t="s">
        <v>5</v>
      </c>
      <c r="F204" s="204" t="s">
        <v>3244</v>
      </c>
      <c r="H204" s="205">
        <v>35</v>
      </c>
      <c r="I204" s="206"/>
      <c r="L204" s="202"/>
      <c r="M204" s="207"/>
      <c r="N204" s="208"/>
      <c r="O204" s="208"/>
      <c r="P204" s="208"/>
      <c r="Q204" s="208"/>
      <c r="R204" s="208"/>
      <c r="S204" s="208"/>
      <c r="T204" s="209"/>
      <c r="AT204" s="203" t="s">
        <v>272</v>
      </c>
      <c r="AU204" s="203" t="s">
        <v>85</v>
      </c>
      <c r="AV204" s="13" t="s">
        <v>85</v>
      </c>
      <c r="AW204" s="13" t="s">
        <v>41</v>
      </c>
      <c r="AX204" s="13" t="s">
        <v>77</v>
      </c>
      <c r="AY204" s="203" t="s">
        <v>264</v>
      </c>
    </row>
    <row r="205" spans="2:65" s="14" customFormat="1">
      <c r="B205" s="210"/>
      <c r="D205" s="195" t="s">
        <v>272</v>
      </c>
      <c r="E205" s="211" t="s">
        <v>5</v>
      </c>
      <c r="F205" s="212" t="s">
        <v>290</v>
      </c>
      <c r="H205" s="213">
        <v>238.4</v>
      </c>
      <c r="I205" s="214"/>
      <c r="L205" s="210"/>
      <c r="M205" s="215"/>
      <c r="N205" s="216"/>
      <c r="O205" s="216"/>
      <c r="P205" s="216"/>
      <c r="Q205" s="216"/>
      <c r="R205" s="216"/>
      <c r="S205" s="216"/>
      <c r="T205" s="217"/>
      <c r="AT205" s="211" t="s">
        <v>272</v>
      </c>
      <c r="AU205" s="211" t="s">
        <v>85</v>
      </c>
      <c r="AV205" s="14" t="s">
        <v>270</v>
      </c>
      <c r="AW205" s="14" t="s">
        <v>41</v>
      </c>
      <c r="AX205" s="14" t="s">
        <v>24</v>
      </c>
      <c r="AY205" s="211" t="s">
        <v>264</v>
      </c>
    </row>
    <row r="206" spans="2:65" s="11" customFormat="1" ht="29.85" customHeight="1">
      <c r="B206" s="168"/>
      <c r="D206" s="169" t="s">
        <v>76</v>
      </c>
      <c r="E206" s="179" t="s">
        <v>377</v>
      </c>
      <c r="F206" s="179" t="s">
        <v>378</v>
      </c>
      <c r="I206" s="171"/>
      <c r="J206" s="180">
        <f>BK206</f>
        <v>0</v>
      </c>
      <c r="L206" s="168"/>
      <c r="M206" s="173"/>
      <c r="N206" s="174"/>
      <c r="O206" s="174"/>
      <c r="P206" s="175">
        <f>P207</f>
        <v>0</v>
      </c>
      <c r="Q206" s="174"/>
      <c r="R206" s="175">
        <f>R207</f>
        <v>0</v>
      </c>
      <c r="S206" s="174"/>
      <c r="T206" s="176">
        <f>T207</f>
        <v>0</v>
      </c>
      <c r="AR206" s="169" t="s">
        <v>24</v>
      </c>
      <c r="AT206" s="177" t="s">
        <v>76</v>
      </c>
      <c r="AU206" s="177" t="s">
        <v>24</v>
      </c>
      <c r="AY206" s="169" t="s">
        <v>264</v>
      </c>
      <c r="BK206" s="178">
        <f>BK207</f>
        <v>0</v>
      </c>
    </row>
    <row r="207" spans="2:65" s="1" customFormat="1" ht="25.5" customHeight="1">
      <c r="B207" s="181"/>
      <c r="C207" s="182" t="s">
        <v>410</v>
      </c>
      <c r="D207" s="182" t="s">
        <v>266</v>
      </c>
      <c r="E207" s="183" t="s">
        <v>2281</v>
      </c>
      <c r="F207" s="184" t="s">
        <v>2282</v>
      </c>
      <c r="G207" s="185" t="s">
        <v>317</v>
      </c>
      <c r="H207" s="186">
        <v>161.99</v>
      </c>
      <c r="I207" s="187"/>
      <c r="J207" s="188">
        <f>ROUND(I207*H207,2)</f>
        <v>0</v>
      </c>
      <c r="K207" s="184" t="s">
        <v>278</v>
      </c>
      <c r="L207" s="42"/>
      <c r="M207" s="189" t="s">
        <v>5</v>
      </c>
      <c r="N207" s="190" t="s">
        <v>48</v>
      </c>
      <c r="O207" s="43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AR207" s="25" t="s">
        <v>270</v>
      </c>
      <c r="AT207" s="25" t="s">
        <v>266</v>
      </c>
      <c r="AU207" s="25" t="s">
        <v>85</v>
      </c>
      <c r="AY207" s="25" t="s">
        <v>264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5" t="s">
        <v>24</v>
      </c>
      <c r="BK207" s="193">
        <f>ROUND(I207*H207,2)</f>
        <v>0</v>
      </c>
      <c r="BL207" s="25" t="s">
        <v>270</v>
      </c>
      <c r="BM207" s="25" t="s">
        <v>3145</v>
      </c>
    </row>
    <row r="208" spans="2:65" s="11" customFormat="1" ht="37.35" customHeight="1">
      <c r="B208" s="168"/>
      <c r="D208" s="169" t="s">
        <v>76</v>
      </c>
      <c r="E208" s="170" t="s">
        <v>2227</v>
      </c>
      <c r="F208" s="170" t="s">
        <v>2228</v>
      </c>
      <c r="I208" s="171"/>
      <c r="J208" s="172">
        <f>BK208</f>
        <v>0</v>
      </c>
      <c r="L208" s="168"/>
      <c r="M208" s="173"/>
      <c r="N208" s="174"/>
      <c r="O208" s="174"/>
      <c r="P208" s="175">
        <f>P209</f>
        <v>0</v>
      </c>
      <c r="Q208" s="174"/>
      <c r="R208" s="175">
        <f>R209</f>
        <v>0</v>
      </c>
      <c r="S208" s="174"/>
      <c r="T208" s="176">
        <f>T209</f>
        <v>0</v>
      </c>
      <c r="AR208" s="169" t="s">
        <v>270</v>
      </c>
      <c r="AT208" s="177" t="s">
        <v>76</v>
      </c>
      <c r="AU208" s="177" t="s">
        <v>77</v>
      </c>
      <c r="AY208" s="169" t="s">
        <v>264</v>
      </c>
      <c r="BK208" s="178">
        <f>BK209</f>
        <v>0</v>
      </c>
    </row>
    <row r="209" spans="2:65" s="11" customFormat="1" ht="19.899999999999999" customHeight="1">
      <c r="B209" s="168"/>
      <c r="D209" s="169" t="s">
        <v>76</v>
      </c>
      <c r="E209" s="179" t="s">
        <v>2229</v>
      </c>
      <c r="F209" s="179" t="s">
        <v>2228</v>
      </c>
      <c r="I209" s="171"/>
      <c r="J209" s="180">
        <f>BK209</f>
        <v>0</v>
      </c>
      <c r="L209" s="168"/>
      <c r="M209" s="173"/>
      <c r="N209" s="174"/>
      <c r="O209" s="174"/>
      <c r="P209" s="175">
        <f>SUM(P210:P213)</f>
        <v>0</v>
      </c>
      <c r="Q209" s="174"/>
      <c r="R209" s="175">
        <f>SUM(R210:R213)</f>
        <v>0</v>
      </c>
      <c r="S209" s="174"/>
      <c r="T209" s="176">
        <f>SUM(T210:T213)</f>
        <v>0</v>
      </c>
      <c r="AR209" s="169" t="s">
        <v>270</v>
      </c>
      <c r="AT209" s="177" t="s">
        <v>76</v>
      </c>
      <c r="AU209" s="177" t="s">
        <v>24</v>
      </c>
      <c r="AY209" s="169" t="s">
        <v>264</v>
      </c>
      <c r="BK209" s="178">
        <f>SUM(BK210:BK213)</f>
        <v>0</v>
      </c>
    </row>
    <row r="210" spans="2:65" s="1" customFormat="1" ht="16.5" customHeight="1">
      <c r="B210" s="181"/>
      <c r="C210" s="182" t="s">
        <v>623</v>
      </c>
      <c r="D210" s="182" t="s">
        <v>266</v>
      </c>
      <c r="E210" s="183" t="s">
        <v>2640</v>
      </c>
      <c r="F210" s="184" t="s">
        <v>2641</v>
      </c>
      <c r="G210" s="185" t="s">
        <v>293</v>
      </c>
      <c r="H210" s="186">
        <v>476.8</v>
      </c>
      <c r="I210" s="187"/>
      <c r="J210" s="188">
        <f>ROUND(I210*H210,2)</f>
        <v>0</v>
      </c>
      <c r="K210" s="184" t="s">
        <v>309</v>
      </c>
      <c r="L210" s="42"/>
      <c r="M210" s="189" t="s">
        <v>5</v>
      </c>
      <c r="N210" s="190" t="s">
        <v>48</v>
      </c>
      <c r="O210" s="43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AR210" s="25" t="s">
        <v>2232</v>
      </c>
      <c r="AT210" s="25" t="s">
        <v>266</v>
      </c>
      <c r="AU210" s="25" t="s">
        <v>85</v>
      </c>
      <c r="AY210" s="25" t="s">
        <v>264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5" t="s">
        <v>24</v>
      </c>
      <c r="BK210" s="193">
        <f>ROUND(I210*H210,2)</f>
        <v>0</v>
      </c>
      <c r="BL210" s="25" t="s">
        <v>2232</v>
      </c>
      <c r="BM210" s="25" t="s">
        <v>3245</v>
      </c>
    </row>
    <row r="211" spans="2:65" s="1" customFormat="1" ht="40.5">
      <c r="B211" s="42"/>
      <c r="D211" s="195" t="s">
        <v>369</v>
      </c>
      <c r="F211" s="228" t="s">
        <v>2643</v>
      </c>
      <c r="I211" s="229"/>
      <c r="L211" s="42"/>
      <c r="M211" s="230"/>
      <c r="N211" s="43"/>
      <c r="O211" s="43"/>
      <c r="P211" s="43"/>
      <c r="Q211" s="43"/>
      <c r="R211" s="43"/>
      <c r="S211" s="43"/>
      <c r="T211" s="71"/>
      <c r="AT211" s="25" t="s">
        <v>369</v>
      </c>
      <c r="AU211" s="25" t="s">
        <v>85</v>
      </c>
    </row>
    <row r="212" spans="2:65" s="12" customFormat="1">
      <c r="B212" s="194"/>
      <c r="D212" s="195" t="s">
        <v>272</v>
      </c>
      <c r="E212" s="196" t="s">
        <v>5</v>
      </c>
      <c r="F212" s="197" t="s">
        <v>2644</v>
      </c>
      <c r="H212" s="196" t="s">
        <v>5</v>
      </c>
      <c r="I212" s="198"/>
      <c r="L212" s="194"/>
      <c r="M212" s="199"/>
      <c r="N212" s="200"/>
      <c r="O212" s="200"/>
      <c r="P212" s="200"/>
      <c r="Q212" s="200"/>
      <c r="R212" s="200"/>
      <c r="S212" s="200"/>
      <c r="T212" s="201"/>
      <c r="AT212" s="196" t="s">
        <v>272</v>
      </c>
      <c r="AU212" s="196" t="s">
        <v>85</v>
      </c>
      <c r="AV212" s="12" t="s">
        <v>24</v>
      </c>
      <c r="AW212" s="12" t="s">
        <v>41</v>
      </c>
      <c r="AX212" s="12" t="s">
        <v>77</v>
      </c>
      <c r="AY212" s="196" t="s">
        <v>264</v>
      </c>
    </row>
    <row r="213" spans="2:65" s="13" customFormat="1">
      <c r="B213" s="202"/>
      <c r="D213" s="195" t="s">
        <v>272</v>
      </c>
      <c r="E213" s="203" t="s">
        <v>5</v>
      </c>
      <c r="F213" s="204" t="s">
        <v>3246</v>
      </c>
      <c r="H213" s="205">
        <v>476.8</v>
      </c>
      <c r="I213" s="206"/>
      <c r="L213" s="202"/>
      <c r="M213" s="248"/>
      <c r="N213" s="249"/>
      <c r="O213" s="249"/>
      <c r="P213" s="249"/>
      <c r="Q213" s="249"/>
      <c r="R213" s="249"/>
      <c r="S213" s="249"/>
      <c r="T213" s="250"/>
      <c r="AT213" s="203" t="s">
        <v>272</v>
      </c>
      <c r="AU213" s="203" t="s">
        <v>85</v>
      </c>
      <c r="AV213" s="13" t="s">
        <v>85</v>
      </c>
      <c r="AW213" s="13" t="s">
        <v>41</v>
      </c>
      <c r="AX213" s="13" t="s">
        <v>24</v>
      </c>
      <c r="AY213" s="203" t="s">
        <v>264</v>
      </c>
    </row>
    <row r="214" spans="2:65" s="1" customFormat="1" ht="6.95" customHeight="1">
      <c r="B214" s="57"/>
      <c r="C214" s="58"/>
      <c r="D214" s="58"/>
      <c r="E214" s="58"/>
      <c r="F214" s="58"/>
      <c r="G214" s="58"/>
      <c r="H214" s="58"/>
      <c r="I214" s="135"/>
      <c r="J214" s="58"/>
      <c r="K214" s="58"/>
      <c r="L214" s="42"/>
    </row>
  </sheetData>
  <autoFilter ref="C95:K213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2:H82"/>
    <mergeCell ref="E86:H86"/>
    <mergeCell ref="E84:H84"/>
    <mergeCell ref="E88:H88"/>
    <mergeCell ref="J59:J60"/>
  </mergeCells>
  <hyperlinks>
    <hyperlink ref="F1:G1" location="C2" display="1) Krycí list soupisu"/>
    <hyperlink ref="G1:H1" location="C62" display="2) Rekapitulace"/>
    <hyperlink ref="J1" location="C9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11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189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2645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3247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3248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170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ROUND(J96,2)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ROUND(SUM(BE96:BE410), 2)</f>
        <v>0</v>
      </c>
      <c r="G34" s="43"/>
      <c r="H34" s="43"/>
      <c r="I34" s="127">
        <v>0.21</v>
      </c>
      <c r="J34" s="126">
        <f>ROUND(ROUND((SUM(BE96:BE410)),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ROUND(SUM(BF96:BF410), 2)</f>
        <v>0</v>
      </c>
      <c r="G35" s="43"/>
      <c r="H35" s="43"/>
      <c r="I35" s="127">
        <v>0.15</v>
      </c>
      <c r="J35" s="126">
        <f>ROUND(ROUND((SUM(BF96:BF410)),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ROUND(SUM(BG96:BG410),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ROUND(SUM(BH96:BH410),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ROUND(SUM(BI96:BI410),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2645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3247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3041 - Stoka A3 - Kanalizace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J96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J97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J98</f>
        <v>0</v>
      </c>
      <c r="K66" s="156"/>
    </row>
    <row r="67" spans="2:12" s="9" customFormat="1" ht="19.899999999999999" customHeight="1">
      <c r="B67" s="150"/>
      <c r="C67" s="151"/>
      <c r="D67" s="152" t="s">
        <v>243</v>
      </c>
      <c r="E67" s="153"/>
      <c r="F67" s="153"/>
      <c r="G67" s="153"/>
      <c r="H67" s="153"/>
      <c r="I67" s="154"/>
      <c r="J67" s="155">
        <f>J262</f>
        <v>0</v>
      </c>
      <c r="K67" s="156"/>
    </row>
    <row r="68" spans="2:12" s="9" customFormat="1" ht="19.899999999999999" customHeight="1">
      <c r="B68" s="150"/>
      <c r="C68" s="151"/>
      <c r="D68" s="152" t="s">
        <v>2018</v>
      </c>
      <c r="E68" s="153"/>
      <c r="F68" s="153"/>
      <c r="G68" s="153"/>
      <c r="H68" s="153"/>
      <c r="I68" s="154"/>
      <c r="J68" s="155">
        <f>J360</f>
        <v>0</v>
      </c>
      <c r="K68" s="156"/>
    </row>
    <row r="69" spans="2:12" s="9" customFormat="1" ht="19.899999999999999" customHeight="1">
      <c r="B69" s="150"/>
      <c r="C69" s="151"/>
      <c r="D69" s="152" t="s">
        <v>551</v>
      </c>
      <c r="E69" s="153"/>
      <c r="F69" s="153"/>
      <c r="G69" s="153"/>
      <c r="H69" s="153"/>
      <c r="I69" s="154"/>
      <c r="J69" s="155">
        <f>J377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J396</f>
        <v>0</v>
      </c>
      <c r="K70" s="156"/>
    </row>
    <row r="71" spans="2:12" s="8" customFormat="1" ht="24.95" customHeight="1">
      <c r="B71" s="143"/>
      <c r="C71" s="144"/>
      <c r="D71" s="145" t="s">
        <v>2066</v>
      </c>
      <c r="E71" s="146"/>
      <c r="F71" s="146"/>
      <c r="G71" s="146"/>
      <c r="H71" s="146"/>
      <c r="I71" s="147"/>
      <c r="J71" s="148">
        <f>J398</f>
        <v>0</v>
      </c>
      <c r="K71" s="149"/>
    </row>
    <row r="72" spans="2:12" s="9" customFormat="1" ht="19.899999999999999" customHeight="1">
      <c r="B72" s="150"/>
      <c r="C72" s="151"/>
      <c r="D72" s="152" t="s">
        <v>2067</v>
      </c>
      <c r="E72" s="153"/>
      <c r="F72" s="153"/>
      <c r="G72" s="153"/>
      <c r="H72" s="153"/>
      <c r="I72" s="154"/>
      <c r="J72" s="155">
        <f>J399</f>
        <v>0</v>
      </c>
      <c r="K72" s="156"/>
    </row>
    <row r="73" spans="2:12" s="1" customFormat="1" ht="21.75" customHeight="1">
      <c r="B73" s="42"/>
      <c r="C73" s="43"/>
      <c r="D73" s="43"/>
      <c r="E73" s="43"/>
      <c r="F73" s="43"/>
      <c r="G73" s="43"/>
      <c r="H73" s="43"/>
      <c r="I73" s="114"/>
      <c r="J73" s="43"/>
      <c r="K73" s="46"/>
    </row>
    <row r="74" spans="2:12" s="1" customFormat="1" ht="6.95" customHeight="1">
      <c r="B74" s="57"/>
      <c r="C74" s="58"/>
      <c r="D74" s="58"/>
      <c r="E74" s="58"/>
      <c r="F74" s="58"/>
      <c r="G74" s="58"/>
      <c r="H74" s="58"/>
      <c r="I74" s="135"/>
      <c r="J74" s="58"/>
      <c r="K74" s="59"/>
    </row>
    <row r="78" spans="2:12" s="1" customFormat="1" ht="6.95" customHeight="1">
      <c r="B78" s="60"/>
      <c r="C78" s="61"/>
      <c r="D78" s="61"/>
      <c r="E78" s="61"/>
      <c r="F78" s="61"/>
      <c r="G78" s="61"/>
      <c r="H78" s="61"/>
      <c r="I78" s="136"/>
      <c r="J78" s="61"/>
      <c r="K78" s="61"/>
      <c r="L78" s="42"/>
    </row>
    <row r="79" spans="2:12" s="1" customFormat="1" ht="36.950000000000003" customHeight="1">
      <c r="B79" s="42"/>
      <c r="C79" s="62" t="s">
        <v>248</v>
      </c>
      <c r="L79" s="42"/>
    </row>
    <row r="80" spans="2:12" s="1" customFormat="1" ht="6.95" customHeight="1">
      <c r="B80" s="42"/>
      <c r="L80" s="42"/>
    </row>
    <row r="81" spans="2:63" s="1" customFormat="1" ht="14.45" customHeight="1">
      <c r="B81" s="42"/>
      <c r="C81" s="64" t="s">
        <v>19</v>
      </c>
      <c r="L81" s="42"/>
    </row>
    <row r="82" spans="2:63" s="1" customFormat="1" ht="16.5" customHeight="1">
      <c r="B82" s="42"/>
      <c r="E82" s="374" t="str">
        <f>E7</f>
        <v>Tehov - Odkanalizování a čištění vod</v>
      </c>
      <c r="F82" s="375"/>
      <c r="G82" s="375"/>
      <c r="H82" s="375"/>
      <c r="L82" s="42"/>
    </row>
    <row r="83" spans="2:63" ht="15">
      <c r="B83" s="29"/>
      <c r="C83" s="64" t="s">
        <v>227</v>
      </c>
      <c r="L83" s="29"/>
    </row>
    <row r="84" spans="2:63" ht="16.5" customHeight="1">
      <c r="B84" s="29"/>
      <c r="E84" s="374" t="s">
        <v>2645</v>
      </c>
      <c r="F84" s="337"/>
      <c r="G84" s="337"/>
      <c r="H84" s="337"/>
      <c r="L84" s="29"/>
    </row>
    <row r="85" spans="2:63" ht="15">
      <c r="B85" s="29"/>
      <c r="C85" s="64" t="s">
        <v>229</v>
      </c>
      <c r="L85" s="29"/>
    </row>
    <row r="86" spans="2:63" s="1" customFormat="1" ht="16.5" customHeight="1">
      <c r="B86" s="42"/>
      <c r="E86" s="376" t="s">
        <v>3247</v>
      </c>
      <c r="F86" s="377"/>
      <c r="G86" s="377"/>
      <c r="H86" s="377"/>
      <c r="L86" s="42"/>
    </row>
    <row r="87" spans="2:63" s="1" customFormat="1" ht="14.45" customHeight="1">
      <c r="B87" s="42"/>
      <c r="C87" s="64" t="s">
        <v>231</v>
      </c>
      <c r="L87" s="42"/>
    </row>
    <row r="88" spans="2:63" s="1" customFormat="1" ht="17.25" customHeight="1">
      <c r="B88" s="42"/>
      <c r="E88" s="349" t="str">
        <f>E13</f>
        <v>3041 - Stoka A3 - Kanalizace</v>
      </c>
      <c r="F88" s="377"/>
      <c r="G88" s="377"/>
      <c r="H88" s="377"/>
      <c r="L88" s="42"/>
    </row>
    <row r="89" spans="2:63" s="1" customFormat="1" ht="6.95" customHeight="1">
      <c r="B89" s="42"/>
      <c r="L89" s="42"/>
    </row>
    <row r="90" spans="2:63" s="1" customFormat="1" ht="18" customHeight="1">
      <c r="B90" s="42"/>
      <c r="C90" s="64" t="s">
        <v>25</v>
      </c>
      <c r="F90" s="157" t="str">
        <f>F16</f>
        <v>Tehov</v>
      </c>
      <c r="I90" s="158" t="s">
        <v>27</v>
      </c>
      <c r="J90" s="68" t="str">
        <f>IF(J16="","",J16)</f>
        <v>1.6.2017</v>
      </c>
      <c r="L90" s="42"/>
    </row>
    <row r="91" spans="2:63" s="1" customFormat="1" ht="6.95" customHeight="1">
      <c r="B91" s="42"/>
      <c r="L91" s="42"/>
    </row>
    <row r="92" spans="2:63" s="1" customFormat="1" ht="15">
      <c r="B92" s="42"/>
      <c r="C92" s="64" t="s">
        <v>31</v>
      </c>
      <c r="F92" s="157" t="str">
        <f>E19</f>
        <v>Obec Tehov</v>
      </c>
      <c r="I92" s="158" t="s">
        <v>38</v>
      </c>
      <c r="J92" s="157" t="str">
        <f>E25</f>
        <v>Ing. Pavel Douša</v>
      </c>
      <c r="L92" s="42"/>
    </row>
    <row r="93" spans="2:63" s="1" customFormat="1" ht="14.45" customHeight="1">
      <c r="B93" s="42"/>
      <c r="C93" s="64" t="s">
        <v>36</v>
      </c>
      <c r="F93" s="157" t="str">
        <f>IF(E22="","",E22)</f>
        <v/>
      </c>
      <c r="L93" s="42"/>
    </row>
    <row r="94" spans="2:63" s="1" customFormat="1" ht="10.35" customHeight="1">
      <c r="B94" s="42"/>
      <c r="L94" s="42"/>
    </row>
    <row r="95" spans="2:63" s="10" customFormat="1" ht="29.25" customHeight="1">
      <c r="B95" s="159"/>
      <c r="C95" s="160" t="s">
        <v>249</v>
      </c>
      <c r="D95" s="161" t="s">
        <v>62</v>
      </c>
      <c r="E95" s="161" t="s">
        <v>58</v>
      </c>
      <c r="F95" s="161" t="s">
        <v>250</v>
      </c>
      <c r="G95" s="161" t="s">
        <v>251</v>
      </c>
      <c r="H95" s="161" t="s">
        <v>252</v>
      </c>
      <c r="I95" s="162" t="s">
        <v>253</v>
      </c>
      <c r="J95" s="161" t="s">
        <v>236</v>
      </c>
      <c r="K95" s="163" t="s">
        <v>254</v>
      </c>
      <c r="L95" s="159"/>
      <c r="M95" s="74" t="s">
        <v>255</v>
      </c>
      <c r="N95" s="75" t="s">
        <v>47</v>
      </c>
      <c r="O95" s="75" t="s">
        <v>256</v>
      </c>
      <c r="P95" s="75" t="s">
        <v>257</v>
      </c>
      <c r="Q95" s="75" t="s">
        <v>258</v>
      </c>
      <c r="R95" s="75" t="s">
        <v>259</v>
      </c>
      <c r="S95" s="75" t="s">
        <v>260</v>
      </c>
      <c r="T95" s="76" t="s">
        <v>261</v>
      </c>
    </row>
    <row r="96" spans="2:63" s="1" customFormat="1" ht="29.25" customHeight="1">
      <c r="B96" s="42"/>
      <c r="C96" s="78" t="s">
        <v>237</v>
      </c>
      <c r="J96" s="164">
        <f>BK96</f>
        <v>0</v>
      </c>
      <c r="L96" s="42"/>
      <c r="M96" s="77"/>
      <c r="N96" s="69"/>
      <c r="O96" s="69"/>
      <c r="P96" s="165">
        <f>P97+P398</f>
        <v>0</v>
      </c>
      <c r="Q96" s="69"/>
      <c r="R96" s="165">
        <f>R97+R398</f>
        <v>35.885356839999993</v>
      </c>
      <c r="S96" s="69"/>
      <c r="T96" s="166">
        <f>T97+T398</f>
        <v>717.43619999999987</v>
      </c>
      <c r="AT96" s="25" t="s">
        <v>76</v>
      </c>
      <c r="AU96" s="25" t="s">
        <v>238</v>
      </c>
      <c r="BK96" s="167">
        <f>BK97+BK398</f>
        <v>0</v>
      </c>
    </row>
    <row r="97" spans="2:65" s="11" customFormat="1" ht="37.35" customHeight="1">
      <c r="B97" s="168"/>
      <c r="D97" s="169" t="s">
        <v>76</v>
      </c>
      <c r="E97" s="170" t="s">
        <v>262</v>
      </c>
      <c r="F97" s="170" t="s">
        <v>263</v>
      </c>
      <c r="I97" s="171"/>
      <c r="J97" s="172">
        <f>BK97</f>
        <v>0</v>
      </c>
      <c r="L97" s="168"/>
      <c r="M97" s="173"/>
      <c r="N97" s="174"/>
      <c r="O97" s="174"/>
      <c r="P97" s="175">
        <f>P98+P262+P360+P377+P396</f>
        <v>0</v>
      </c>
      <c r="Q97" s="174"/>
      <c r="R97" s="175">
        <f>R98+R262+R360+R377+R396</f>
        <v>35.885356839999993</v>
      </c>
      <c r="S97" s="174"/>
      <c r="T97" s="176">
        <f>T98+T262+T360+T377+T396</f>
        <v>717.43619999999987</v>
      </c>
      <c r="AR97" s="169" t="s">
        <v>24</v>
      </c>
      <c r="AT97" s="177" t="s">
        <v>76</v>
      </c>
      <c r="AU97" s="177" t="s">
        <v>77</v>
      </c>
      <c r="AY97" s="169" t="s">
        <v>264</v>
      </c>
      <c r="BK97" s="178">
        <f>BK98+BK262+BK360+BK377+BK396</f>
        <v>0</v>
      </c>
    </row>
    <row r="98" spans="2:65" s="11" customFormat="1" ht="19.899999999999999" customHeight="1">
      <c r="B98" s="168"/>
      <c r="D98" s="169" t="s">
        <v>76</v>
      </c>
      <c r="E98" s="179" t="s">
        <v>24</v>
      </c>
      <c r="F98" s="179" t="s">
        <v>1558</v>
      </c>
      <c r="I98" s="171"/>
      <c r="J98" s="180">
        <f>BK98</f>
        <v>0</v>
      </c>
      <c r="L98" s="168"/>
      <c r="M98" s="173"/>
      <c r="N98" s="174"/>
      <c r="O98" s="174"/>
      <c r="P98" s="175">
        <f>SUM(P99:P261)</f>
        <v>0</v>
      </c>
      <c r="Q98" s="174"/>
      <c r="R98" s="175">
        <f>SUM(R99:R261)</f>
        <v>1.7356980000000002</v>
      </c>
      <c r="S98" s="174"/>
      <c r="T98" s="176">
        <f>SUM(T99:T261)</f>
        <v>717.43619999999987</v>
      </c>
      <c r="AR98" s="169" t="s">
        <v>24</v>
      </c>
      <c r="AT98" s="177" t="s">
        <v>76</v>
      </c>
      <c r="AU98" s="177" t="s">
        <v>24</v>
      </c>
      <c r="AY98" s="169" t="s">
        <v>264</v>
      </c>
      <c r="BK98" s="178">
        <f>SUM(BK99:BK261)</f>
        <v>0</v>
      </c>
    </row>
    <row r="99" spans="2:65" s="1" customFormat="1" ht="51" customHeight="1">
      <c r="B99" s="181"/>
      <c r="C99" s="182" t="s">
        <v>24</v>
      </c>
      <c r="D99" s="182" t="s">
        <v>266</v>
      </c>
      <c r="E99" s="183" t="s">
        <v>2068</v>
      </c>
      <c r="F99" s="184" t="s">
        <v>2069</v>
      </c>
      <c r="G99" s="185" t="s">
        <v>293</v>
      </c>
      <c r="H99" s="186">
        <v>696.54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0.57999999999999996</v>
      </c>
      <c r="T99" s="192">
        <f>S99*H99</f>
        <v>403.99319999999994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2655</v>
      </c>
    </row>
    <row r="100" spans="2:65" s="12" customFormat="1" ht="27">
      <c r="B100" s="194"/>
      <c r="D100" s="195" t="s">
        <v>272</v>
      </c>
      <c r="E100" s="196" t="s">
        <v>5</v>
      </c>
      <c r="F100" s="197" t="s">
        <v>2071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2" customFormat="1">
      <c r="B101" s="194"/>
      <c r="D101" s="195" t="s">
        <v>272</v>
      </c>
      <c r="E101" s="196" t="s">
        <v>5</v>
      </c>
      <c r="F101" s="197" t="s">
        <v>2656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2" customFormat="1">
      <c r="B102" s="194"/>
      <c r="D102" s="195" t="s">
        <v>272</v>
      </c>
      <c r="E102" s="196" t="s">
        <v>5</v>
      </c>
      <c r="F102" s="197" t="s">
        <v>2657</v>
      </c>
      <c r="H102" s="196" t="s">
        <v>5</v>
      </c>
      <c r="I102" s="198"/>
      <c r="L102" s="194"/>
      <c r="M102" s="199"/>
      <c r="N102" s="200"/>
      <c r="O102" s="200"/>
      <c r="P102" s="200"/>
      <c r="Q102" s="200"/>
      <c r="R102" s="200"/>
      <c r="S102" s="200"/>
      <c r="T102" s="201"/>
      <c r="AT102" s="196" t="s">
        <v>272</v>
      </c>
      <c r="AU102" s="196" t="s">
        <v>85</v>
      </c>
      <c r="AV102" s="12" t="s">
        <v>24</v>
      </c>
      <c r="AW102" s="12" t="s">
        <v>41</v>
      </c>
      <c r="AX102" s="12" t="s">
        <v>77</v>
      </c>
      <c r="AY102" s="196" t="s">
        <v>264</v>
      </c>
    </row>
    <row r="103" spans="2:65" s="13" customFormat="1">
      <c r="B103" s="202"/>
      <c r="D103" s="195" t="s">
        <v>272</v>
      </c>
      <c r="E103" s="203" t="s">
        <v>5</v>
      </c>
      <c r="F103" s="204" t="s">
        <v>3249</v>
      </c>
      <c r="H103" s="205">
        <v>576.54</v>
      </c>
      <c r="I103" s="206"/>
      <c r="L103" s="202"/>
      <c r="M103" s="207"/>
      <c r="N103" s="208"/>
      <c r="O103" s="208"/>
      <c r="P103" s="208"/>
      <c r="Q103" s="208"/>
      <c r="R103" s="208"/>
      <c r="S103" s="208"/>
      <c r="T103" s="209"/>
      <c r="AT103" s="203" t="s">
        <v>272</v>
      </c>
      <c r="AU103" s="203" t="s">
        <v>85</v>
      </c>
      <c r="AV103" s="13" t="s">
        <v>85</v>
      </c>
      <c r="AW103" s="13" t="s">
        <v>41</v>
      </c>
      <c r="AX103" s="13" t="s">
        <v>77</v>
      </c>
      <c r="AY103" s="203" t="s">
        <v>264</v>
      </c>
    </row>
    <row r="104" spans="2:65" s="12" customFormat="1">
      <c r="B104" s="194"/>
      <c r="D104" s="195" t="s">
        <v>272</v>
      </c>
      <c r="E104" s="196" t="s">
        <v>5</v>
      </c>
      <c r="F104" s="197" t="s">
        <v>3250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3251</v>
      </c>
      <c r="H105" s="205">
        <v>120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77</v>
      </c>
      <c r="AY105" s="203" t="s">
        <v>264</v>
      </c>
    </row>
    <row r="106" spans="2:65" s="14" customFormat="1">
      <c r="B106" s="210"/>
      <c r="D106" s="195" t="s">
        <v>272</v>
      </c>
      <c r="E106" s="211" t="s">
        <v>5</v>
      </c>
      <c r="F106" s="212" t="s">
        <v>290</v>
      </c>
      <c r="H106" s="213">
        <v>696.54</v>
      </c>
      <c r="I106" s="214"/>
      <c r="L106" s="210"/>
      <c r="M106" s="215"/>
      <c r="N106" s="216"/>
      <c r="O106" s="216"/>
      <c r="P106" s="216"/>
      <c r="Q106" s="216"/>
      <c r="R106" s="216"/>
      <c r="S106" s="216"/>
      <c r="T106" s="217"/>
      <c r="AT106" s="211" t="s">
        <v>272</v>
      </c>
      <c r="AU106" s="211" t="s">
        <v>85</v>
      </c>
      <c r="AV106" s="14" t="s">
        <v>270</v>
      </c>
      <c r="AW106" s="14" t="s">
        <v>41</v>
      </c>
      <c r="AX106" s="14" t="s">
        <v>24</v>
      </c>
      <c r="AY106" s="211" t="s">
        <v>264</v>
      </c>
    </row>
    <row r="107" spans="2:65" s="1" customFormat="1" ht="38.25" customHeight="1">
      <c r="B107" s="181"/>
      <c r="C107" s="182" t="s">
        <v>85</v>
      </c>
      <c r="D107" s="182" t="s">
        <v>266</v>
      </c>
      <c r="E107" s="183" t="s">
        <v>2075</v>
      </c>
      <c r="F107" s="184" t="s">
        <v>2076</v>
      </c>
      <c r="G107" s="185" t="s">
        <v>293</v>
      </c>
      <c r="H107" s="186">
        <v>696.54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0</v>
      </c>
      <c r="R107" s="191">
        <f>Q107*H107</f>
        <v>0</v>
      </c>
      <c r="S107" s="191">
        <v>0.45</v>
      </c>
      <c r="T107" s="192">
        <f>S107*H107</f>
        <v>313.44299999999998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2663</v>
      </c>
    </row>
    <row r="108" spans="2:65" s="12" customFormat="1">
      <c r="B108" s="194"/>
      <c r="D108" s="195" t="s">
        <v>272</v>
      </c>
      <c r="E108" s="196" t="s">
        <v>5</v>
      </c>
      <c r="F108" s="197" t="s">
        <v>2078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2664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2" customFormat="1">
      <c r="B110" s="194"/>
      <c r="D110" s="195" t="s">
        <v>272</v>
      </c>
      <c r="E110" s="196" t="s">
        <v>5</v>
      </c>
      <c r="F110" s="197" t="s">
        <v>2657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3249</v>
      </c>
      <c r="H111" s="205">
        <v>576.54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77</v>
      </c>
      <c r="AY111" s="203" t="s">
        <v>264</v>
      </c>
    </row>
    <row r="112" spans="2:65" s="12" customFormat="1">
      <c r="B112" s="194"/>
      <c r="D112" s="195" t="s">
        <v>272</v>
      </c>
      <c r="E112" s="196" t="s">
        <v>5</v>
      </c>
      <c r="F112" s="197" t="s">
        <v>3250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3251</v>
      </c>
      <c r="H113" s="205">
        <v>120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77</v>
      </c>
      <c r="AY113" s="203" t="s">
        <v>264</v>
      </c>
    </row>
    <row r="114" spans="2:65" s="14" customFormat="1">
      <c r="B114" s="210"/>
      <c r="D114" s="195" t="s">
        <v>272</v>
      </c>
      <c r="E114" s="211" t="s">
        <v>5</v>
      </c>
      <c r="F114" s="212" t="s">
        <v>290</v>
      </c>
      <c r="H114" s="213">
        <v>696.54</v>
      </c>
      <c r="I114" s="214"/>
      <c r="L114" s="210"/>
      <c r="M114" s="215"/>
      <c r="N114" s="216"/>
      <c r="O114" s="216"/>
      <c r="P114" s="216"/>
      <c r="Q114" s="216"/>
      <c r="R114" s="216"/>
      <c r="S114" s="216"/>
      <c r="T114" s="217"/>
      <c r="AT114" s="211" t="s">
        <v>272</v>
      </c>
      <c r="AU114" s="211" t="s">
        <v>85</v>
      </c>
      <c r="AV114" s="14" t="s">
        <v>270</v>
      </c>
      <c r="AW114" s="14" t="s">
        <v>41</v>
      </c>
      <c r="AX114" s="14" t="s">
        <v>24</v>
      </c>
      <c r="AY114" s="211" t="s">
        <v>264</v>
      </c>
    </row>
    <row r="115" spans="2:65" s="1" customFormat="1" ht="25.5" customHeight="1">
      <c r="B115" s="181"/>
      <c r="C115" s="182" t="s">
        <v>93</v>
      </c>
      <c r="D115" s="182" t="s">
        <v>266</v>
      </c>
      <c r="E115" s="183" t="s">
        <v>2085</v>
      </c>
      <c r="F115" s="184" t="s">
        <v>2086</v>
      </c>
      <c r="G115" s="185" t="s">
        <v>269</v>
      </c>
      <c r="H115" s="186">
        <v>55.314</v>
      </c>
      <c r="I115" s="187"/>
      <c r="J115" s="188">
        <f>ROUND(I115*H115,2)</f>
        <v>0</v>
      </c>
      <c r="K115" s="184" t="s">
        <v>278</v>
      </c>
      <c r="L115" s="42"/>
      <c r="M115" s="189" t="s">
        <v>5</v>
      </c>
      <c r="N115" s="190" t="s">
        <v>48</v>
      </c>
      <c r="O115" s="43"/>
      <c r="P115" s="191">
        <f>O115*H115</f>
        <v>0</v>
      </c>
      <c r="Q115" s="191">
        <v>0</v>
      </c>
      <c r="R115" s="191">
        <f>Q115*H115</f>
        <v>0</v>
      </c>
      <c r="S115" s="191">
        <v>0</v>
      </c>
      <c r="T115" s="192">
        <f>S115*H115</f>
        <v>0</v>
      </c>
      <c r="AR115" s="25" t="s">
        <v>270</v>
      </c>
      <c r="AT115" s="25" t="s">
        <v>266</v>
      </c>
      <c r="AU115" s="25" t="s">
        <v>85</v>
      </c>
      <c r="AY115" s="25" t="s">
        <v>264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5" t="s">
        <v>24</v>
      </c>
      <c r="BK115" s="193">
        <f>ROUND(I115*H115,2)</f>
        <v>0</v>
      </c>
      <c r="BL115" s="25" t="s">
        <v>270</v>
      </c>
      <c r="BM115" s="25" t="s">
        <v>2674</v>
      </c>
    </row>
    <row r="116" spans="2:65" s="12" customFormat="1" ht="27">
      <c r="B116" s="194"/>
      <c r="D116" s="195" t="s">
        <v>272</v>
      </c>
      <c r="E116" s="196" t="s">
        <v>5</v>
      </c>
      <c r="F116" s="197" t="s">
        <v>2088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3" customFormat="1">
      <c r="B117" s="202"/>
      <c r="D117" s="195" t="s">
        <v>272</v>
      </c>
      <c r="E117" s="203" t="s">
        <v>5</v>
      </c>
      <c r="F117" s="204" t="s">
        <v>3252</v>
      </c>
      <c r="H117" s="205">
        <v>55.314</v>
      </c>
      <c r="I117" s="206"/>
      <c r="L117" s="202"/>
      <c r="M117" s="207"/>
      <c r="N117" s="208"/>
      <c r="O117" s="208"/>
      <c r="P117" s="208"/>
      <c r="Q117" s="208"/>
      <c r="R117" s="208"/>
      <c r="S117" s="208"/>
      <c r="T117" s="209"/>
      <c r="AT117" s="203" t="s">
        <v>272</v>
      </c>
      <c r="AU117" s="203" t="s">
        <v>85</v>
      </c>
      <c r="AV117" s="13" t="s">
        <v>85</v>
      </c>
      <c r="AW117" s="13" t="s">
        <v>41</v>
      </c>
      <c r="AX117" s="13" t="s">
        <v>24</v>
      </c>
      <c r="AY117" s="203" t="s">
        <v>264</v>
      </c>
    </row>
    <row r="118" spans="2:65" s="1" customFormat="1" ht="25.5" customHeight="1">
      <c r="B118" s="181"/>
      <c r="C118" s="182" t="s">
        <v>270</v>
      </c>
      <c r="D118" s="182" t="s">
        <v>266</v>
      </c>
      <c r="E118" s="183" t="s">
        <v>3253</v>
      </c>
      <c r="F118" s="184" t="s">
        <v>3254</v>
      </c>
      <c r="G118" s="185" t="s">
        <v>269</v>
      </c>
      <c r="H118" s="186">
        <v>18</v>
      </c>
      <c r="I118" s="187"/>
      <c r="J118" s="188">
        <f>ROUND(I118*H118,2)</f>
        <v>0</v>
      </c>
      <c r="K118" s="184" t="s">
        <v>278</v>
      </c>
      <c r="L118" s="42"/>
      <c r="M118" s="189" t="s">
        <v>5</v>
      </c>
      <c r="N118" s="190" t="s">
        <v>48</v>
      </c>
      <c r="O118" s="43"/>
      <c r="P118" s="191">
        <f>O118*H118</f>
        <v>0</v>
      </c>
      <c r="Q118" s="191">
        <v>0</v>
      </c>
      <c r="R118" s="191">
        <f>Q118*H118</f>
        <v>0</v>
      </c>
      <c r="S118" s="191">
        <v>0</v>
      </c>
      <c r="T118" s="192">
        <f>S118*H118</f>
        <v>0</v>
      </c>
      <c r="AR118" s="25" t="s">
        <v>270</v>
      </c>
      <c r="AT118" s="25" t="s">
        <v>266</v>
      </c>
      <c r="AU118" s="25" t="s">
        <v>85</v>
      </c>
      <c r="AY118" s="25" t="s">
        <v>264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25" t="s">
        <v>24</v>
      </c>
      <c r="BK118" s="193">
        <f>ROUND(I118*H118,2)</f>
        <v>0</v>
      </c>
      <c r="BL118" s="25" t="s">
        <v>270</v>
      </c>
      <c r="BM118" s="25" t="s">
        <v>3255</v>
      </c>
    </row>
    <row r="119" spans="2:65" s="12" customFormat="1">
      <c r="B119" s="194"/>
      <c r="D119" s="195" t="s">
        <v>272</v>
      </c>
      <c r="E119" s="196" t="s">
        <v>5</v>
      </c>
      <c r="F119" s="197" t="s">
        <v>3256</v>
      </c>
      <c r="H119" s="196" t="s">
        <v>5</v>
      </c>
      <c r="I119" s="198"/>
      <c r="L119" s="194"/>
      <c r="M119" s="199"/>
      <c r="N119" s="200"/>
      <c r="O119" s="200"/>
      <c r="P119" s="200"/>
      <c r="Q119" s="200"/>
      <c r="R119" s="200"/>
      <c r="S119" s="200"/>
      <c r="T119" s="201"/>
      <c r="AT119" s="196" t="s">
        <v>272</v>
      </c>
      <c r="AU119" s="196" t="s">
        <v>85</v>
      </c>
      <c r="AV119" s="12" t="s">
        <v>24</v>
      </c>
      <c r="AW119" s="12" t="s">
        <v>41</v>
      </c>
      <c r="AX119" s="12" t="s">
        <v>77</v>
      </c>
      <c r="AY119" s="196" t="s">
        <v>264</v>
      </c>
    </row>
    <row r="120" spans="2:65" s="13" customFormat="1">
      <c r="B120" s="202"/>
      <c r="D120" s="195" t="s">
        <v>272</v>
      </c>
      <c r="E120" s="203" t="s">
        <v>5</v>
      </c>
      <c r="F120" s="204" t="s">
        <v>3257</v>
      </c>
      <c r="H120" s="205">
        <v>18</v>
      </c>
      <c r="I120" s="206"/>
      <c r="L120" s="202"/>
      <c r="M120" s="207"/>
      <c r="N120" s="208"/>
      <c r="O120" s="208"/>
      <c r="P120" s="208"/>
      <c r="Q120" s="208"/>
      <c r="R120" s="208"/>
      <c r="S120" s="208"/>
      <c r="T120" s="209"/>
      <c r="AT120" s="203" t="s">
        <v>272</v>
      </c>
      <c r="AU120" s="203" t="s">
        <v>85</v>
      </c>
      <c r="AV120" s="13" t="s">
        <v>85</v>
      </c>
      <c r="AW120" s="13" t="s">
        <v>41</v>
      </c>
      <c r="AX120" s="13" t="s">
        <v>24</v>
      </c>
      <c r="AY120" s="203" t="s">
        <v>264</v>
      </c>
    </row>
    <row r="121" spans="2:65" s="1" customFormat="1" ht="25.5" customHeight="1">
      <c r="B121" s="181"/>
      <c r="C121" s="182" t="s">
        <v>300</v>
      </c>
      <c r="D121" s="182" t="s">
        <v>266</v>
      </c>
      <c r="E121" s="183" t="s">
        <v>1593</v>
      </c>
      <c r="F121" s="184" t="s">
        <v>1594</v>
      </c>
      <c r="G121" s="185" t="s">
        <v>269</v>
      </c>
      <c r="H121" s="186">
        <v>9</v>
      </c>
      <c r="I121" s="187"/>
      <c r="J121" s="188">
        <f>ROUND(I121*H121,2)</f>
        <v>0</v>
      </c>
      <c r="K121" s="184" t="s">
        <v>278</v>
      </c>
      <c r="L121" s="42"/>
      <c r="M121" s="189" t="s">
        <v>5</v>
      </c>
      <c r="N121" s="190" t="s">
        <v>48</v>
      </c>
      <c r="O121" s="43"/>
      <c r="P121" s="191">
        <f>O121*H121</f>
        <v>0</v>
      </c>
      <c r="Q121" s="191">
        <v>0</v>
      </c>
      <c r="R121" s="191">
        <f>Q121*H121</f>
        <v>0</v>
      </c>
      <c r="S121" s="191">
        <v>0</v>
      </c>
      <c r="T121" s="192">
        <f>S121*H121</f>
        <v>0</v>
      </c>
      <c r="AR121" s="25" t="s">
        <v>270</v>
      </c>
      <c r="AT121" s="25" t="s">
        <v>266</v>
      </c>
      <c r="AU121" s="25" t="s">
        <v>85</v>
      </c>
      <c r="AY121" s="25" t="s">
        <v>264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5" t="s">
        <v>24</v>
      </c>
      <c r="BK121" s="193">
        <f>ROUND(I121*H121,2)</f>
        <v>0</v>
      </c>
      <c r="BL121" s="25" t="s">
        <v>270</v>
      </c>
      <c r="BM121" s="25" t="s">
        <v>3258</v>
      </c>
    </row>
    <row r="122" spans="2:65" s="12" customFormat="1">
      <c r="B122" s="194"/>
      <c r="D122" s="195" t="s">
        <v>272</v>
      </c>
      <c r="E122" s="196" t="s">
        <v>5</v>
      </c>
      <c r="F122" s="197" t="s">
        <v>3259</v>
      </c>
      <c r="H122" s="196" t="s">
        <v>5</v>
      </c>
      <c r="I122" s="198"/>
      <c r="L122" s="194"/>
      <c r="M122" s="199"/>
      <c r="N122" s="200"/>
      <c r="O122" s="200"/>
      <c r="P122" s="200"/>
      <c r="Q122" s="200"/>
      <c r="R122" s="200"/>
      <c r="S122" s="200"/>
      <c r="T122" s="201"/>
      <c r="AT122" s="196" t="s">
        <v>272</v>
      </c>
      <c r="AU122" s="196" t="s">
        <v>85</v>
      </c>
      <c r="AV122" s="12" t="s">
        <v>24</v>
      </c>
      <c r="AW122" s="12" t="s">
        <v>41</v>
      </c>
      <c r="AX122" s="12" t="s">
        <v>77</v>
      </c>
      <c r="AY122" s="196" t="s">
        <v>264</v>
      </c>
    </row>
    <row r="123" spans="2:65" s="13" customFormat="1">
      <c r="B123" s="202"/>
      <c r="D123" s="195" t="s">
        <v>272</v>
      </c>
      <c r="E123" s="203" t="s">
        <v>5</v>
      </c>
      <c r="F123" s="204" t="s">
        <v>3260</v>
      </c>
      <c r="H123" s="205">
        <v>9</v>
      </c>
      <c r="I123" s="206"/>
      <c r="L123" s="202"/>
      <c r="M123" s="207"/>
      <c r="N123" s="208"/>
      <c r="O123" s="208"/>
      <c r="P123" s="208"/>
      <c r="Q123" s="208"/>
      <c r="R123" s="208"/>
      <c r="S123" s="208"/>
      <c r="T123" s="209"/>
      <c r="AT123" s="203" t="s">
        <v>272</v>
      </c>
      <c r="AU123" s="203" t="s">
        <v>85</v>
      </c>
      <c r="AV123" s="13" t="s">
        <v>85</v>
      </c>
      <c r="AW123" s="13" t="s">
        <v>41</v>
      </c>
      <c r="AX123" s="13" t="s">
        <v>24</v>
      </c>
      <c r="AY123" s="203" t="s">
        <v>264</v>
      </c>
    </row>
    <row r="124" spans="2:65" s="1" customFormat="1" ht="38.25" customHeight="1">
      <c r="B124" s="181"/>
      <c r="C124" s="182" t="s">
        <v>305</v>
      </c>
      <c r="D124" s="182" t="s">
        <v>266</v>
      </c>
      <c r="E124" s="183" t="s">
        <v>2677</v>
      </c>
      <c r="F124" s="184" t="s">
        <v>2678</v>
      </c>
      <c r="G124" s="185" t="s">
        <v>269</v>
      </c>
      <c r="H124" s="186">
        <v>17.780999999999999</v>
      </c>
      <c r="I124" s="187"/>
      <c r="J124" s="188">
        <f>ROUND(I124*H124,2)</f>
        <v>0</v>
      </c>
      <c r="K124" s="184" t="s">
        <v>278</v>
      </c>
      <c r="L124" s="42"/>
      <c r="M124" s="189" t="s">
        <v>5</v>
      </c>
      <c r="N124" s="190" t="s">
        <v>48</v>
      </c>
      <c r="O124" s="43"/>
      <c r="P124" s="191">
        <f>O124*H124</f>
        <v>0</v>
      </c>
      <c r="Q124" s="191">
        <v>0</v>
      </c>
      <c r="R124" s="191">
        <f>Q124*H124</f>
        <v>0</v>
      </c>
      <c r="S124" s="191">
        <v>0</v>
      </c>
      <c r="T124" s="192">
        <f>S124*H124</f>
        <v>0</v>
      </c>
      <c r="AR124" s="25" t="s">
        <v>270</v>
      </c>
      <c r="AT124" s="25" t="s">
        <v>266</v>
      </c>
      <c r="AU124" s="25" t="s">
        <v>85</v>
      </c>
      <c r="AY124" s="25" t="s">
        <v>264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5" t="s">
        <v>24</v>
      </c>
      <c r="BK124" s="193">
        <f>ROUND(I124*H124,2)</f>
        <v>0</v>
      </c>
      <c r="BL124" s="25" t="s">
        <v>270</v>
      </c>
      <c r="BM124" s="25" t="s">
        <v>2679</v>
      </c>
    </row>
    <row r="125" spans="2:65" s="12" customFormat="1">
      <c r="B125" s="194"/>
      <c r="D125" s="195" t="s">
        <v>272</v>
      </c>
      <c r="E125" s="196" t="s">
        <v>5</v>
      </c>
      <c r="F125" s="197" t="s">
        <v>3261</v>
      </c>
      <c r="H125" s="196" t="s">
        <v>5</v>
      </c>
      <c r="I125" s="198"/>
      <c r="L125" s="194"/>
      <c r="M125" s="199"/>
      <c r="N125" s="200"/>
      <c r="O125" s="200"/>
      <c r="P125" s="200"/>
      <c r="Q125" s="200"/>
      <c r="R125" s="200"/>
      <c r="S125" s="200"/>
      <c r="T125" s="201"/>
      <c r="AT125" s="196" t="s">
        <v>272</v>
      </c>
      <c r="AU125" s="196" t="s">
        <v>85</v>
      </c>
      <c r="AV125" s="12" t="s">
        <v>24</v>
      </c>
      <c r="AW125" s="12" t="s">
        <v>41</v>
      </c>
      <c r="AX125" s="12" t="s">
        <v>77</v>
      </c>
      <c r="AY125" s="196" t="s">
        <v>264</v>
      </c>
    </row>
    <row r="126" spans="2:65" s="12" customFormat="1" ht="27">
      <c r="B126" s="194"/>
      <c r="D126" s="195" t="s">
        <v>272</v>
      </c>
      <c r="E126" s="196" t="s">
        <v>5</v>
      </c>
      <c r="F126" s="197" t="s">
        <v>3262</v>
      </c>
      <c r="H126" s="196" t="s">
        <v>5</v>
      </c>
      <c r="I126" s="198"/>
      <c r="L126" s="194"/>
      <c r="M126" s="199"/>
      <c r="N126" s="200"/>
      <c r="O126" s="200"/>
      <c r="P126" s="200"/>
      <c r="Q126" s="200"/>
      <c r="R126" s="200"/>
      <c r="S126" s="200"/>
      <c r="T126" s="201"/>
      <c r="AT126" s="196" t="s">
        <v>272</v>
      </c>
      <c r="AU126" s="196" t="s">
        <v>85</v>
      </c>
      <c r="AV126" s="12" t="s">
        <v>24</v>
      </c>
      <c r="AW126" s="12" t="s">
        <v>41</v>
      </c>
      <c r="AX126" s="12" t="s">
        <v>77</v>
      </c>
      <c r="AY126" s="196" t="s">
        <v>264</v>
      </c>
    </row>
    <row r="127" spans="2:65" s="13" customFormat="1">
      <c r="B127" s="202"/>
      <c r="D127" s="195" t="s">
        <v>272</v>
      </c>
      <c r="E127" s="203" t="s">
        <v>5</v>
      </c>
      <c r="F127" s="204" t="s">
        <v>3263</v>
      </c>
      <c r="H127" s="205">
        <v>17.780999999999999</v>
      </c>
      <c r="I127" s="206"/>
      <c r="L127" s="202"/>
      <c r="M127" s="207"/>
      <c r="N127" s="208"/>
      <c r="O127" s="208"/>
      <c r="P127" s="208"/>
      <c r="Q127" s="208"/>
      <c r="R127" s="208"/>
      <c r="S127" s="208"/>
      <c r="T127" s="209"/>
      <c r="AT127" s="203" t="s">
        <v>272</v>
      </c>
      <c r="AU127" s="203" t="s">
        <v>85</v>
      </c>
      <c r="AV127" s="13" t="s">
        <v>85</v>
      </c>
      <c r="AW127" s="13" t="s">
        <v>41</v>
      </c>
      <c r="AX127" s="13" t="s">
        <v>24</v>
      </c>
      <c r="AY127" s="203" t="s">
        <v>264</v>
      </c>
    </row>
    <row r="128" spans="2:65" s="1" customFormat="1" ht="38.25" customHeight="1">
      <c r="B128" s="181"/>
      <c r="C128" s="182" t="s">
        <v>314</v>
      </c>
      <c r="D128" s="182" t="s">
        <v>266</v>
      </c>
      <c r="E128" s="183" t="s">
        <v>2684</v>
      </c>
      <c r="F128" s="184" t="s">
        <v>2685</v>
      </c>
      <c r="G128" s="185" t="s">
        <v>269</v>
      </c>
      <c r="H128" s="186">
        <v>95.87</v>
      </c>
      <c r="I128" s="187"/>
      <c r="J128" s="188">
        <f>ROUND(I128*H128,2)</f>
        <v>0</v>
      </c>
      <c r="K128" s="184" t="s">
        <v>278</v>
      </c>
      <c r="L128" s="42"/>
      <c r="M128" s="189" t="s">
        <v>5</v>
      </c>
      <c r="N128" s="190" t="s">
        <v>48</v>
      </c>
      <c r="O128" s="43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AR128" s="25" t="s">
        <v>270</v>
      </c>
      <c r="AT128" s="25" t="s">
        <v>266</v>
      </c>
      <c r="AU128" s="25" t="s">
        <v>85</v>
      </c>
      <c r="AY128" s="25" t="s">
        <v>264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5" t="s">
        <v>24</v>
      </c>
      <c r="BK128" s="193">
        <f>ROUND(I128*H128,2)</f>
        <v>0</v>
      </c>
      <c r="BL128" s="25" t="s">
        <v>270</v>
      </c>
      <c r="BM128" s="25" t="s">
        <v>2686</v>
      </c>
    </row>
    <row r="129" spans="2:65" s="12" customFormat="1">
      <c r="B129" s="194"/>
      <c r="D129" s="195" t="s">
        <v>272</v>
      </c>
      <c r="E129" s="196" t="s">
        <v>5</v>
      </c>
      <c r="F129" s="197" t="s">
        <v>3261</v>
      </c>
      <c r="H129" s="196" t="s">
        <v>5</v>
      </c>
      <c r="I129" s="198"/>
      <c r="L129" s="194"/>
      <c r="M129" s="199"/>
      <c r="N129" s="200"/>
      <c r="O129" s="200"/>
      <c r="P129" s="200"/>
      <c r="Q129" s="200"/>
      <c r="R129" s="200"/>
      <c r="S129" s="200"/>
      <c r="T129" s="201"/>
      <c r="AT129" s="196" t="s">
        <v>272</v>
      </c>
      <c r="AU129" s="196" t="s">
        <v>85</v>
      </c>
      <c r="AV129" s="12" t="s">
        <v>24</v>
      </c>
      <c r="AW129" s="12" t="s">
        <v>41</v>
      </c>
      <c r="AX129" s="12" t="s">
        <v>77</v>
      </c>
      <c r="AY129" s="196" t="s">
        <v>264</v>
      </c>
    </row>
    <row r="130" spans="2:65" s="12" customFormat="1">
      <c r="B130" s="194"/>
      <c r="D130" s="195" t="s">
        <v>272</v>
      </c>
      <c r="E130" s="196" t="s">
        <v>5</v>
      </c>
      <c r="F130" s="197" t="s">
        <v>3264</v>
      </c>
      <c r="H130" s="196" t="s">
        <v>5</v>
      </c>
      <c r="I130" s="198"/>
      <c r="L130" s="194"/>
      <c r="M130" s="199"/>
      <c r="N130" s="200"/>
      <c r="O130" s="200"/>
      <c r="P130" s="200"/>
      <c r="Q130" s="200"/>
      <c r="R130" s="200"/>
      <c r="S130" s="200"/>
      <c r="T130" s="201"/>
      <c r="AT130" s="196" t="s">
        <v>272</v>
      </c>
      <c r="AU130" s="196" t="s">
        <v>85</v>
      </c>
      <c r="AV130" s="12" t="s">
        <v>24</v>
      </c>
      <c r="AW130" s="12" t="s">
        <v>41</v>
      </c>
      <c r="AX130" s="12" t="s">
        <v>77</v>
      </c>
      <c r="AY130" s="196" t="s">
        <v>264</v>
      </c>
    </row>
    <row r="131" spans="2:65" s="12" customFormat="1">
      <c r="B131" s="194"/>
      <c r="D131" s="195" t="s">
        <v>272</v>
      </c>
      <c r="E131" s="196" t="s">
        <v>5</v>
      </c>
      <c r="F131" s="197" t="s">
        <v>2688</v>
      </c>
      <c r="H131" s="196" t="s">
        <v>5</v>
      </c>
      <c r="I131" s="198"/>
      <c r="L131" s="194"/>
      <c r="M131" s="199"/>
      <c r="N131" s="200"/>
      <c r="O131" s="200"/>
      <c r="P131" s="200"/>
      <c r="Q131" s="200"/>
      <c r="R131" s="200"/>
      <c r="S131" s="200"/>
      <c r="T131" s="201"/>
      <c r="AT131" s="196" t="s">
        <v>272</v>
      </c>
      <c r="AU131" s="196" t="s">
        <v>85</v>
      </c>
      <c r="AV131" s="12" t="s">
        <v>24</v>
      </c>
      <c r="AW131" s="12" t="s">
        <v>41</v>
      </c>
      <c r="AX131" s="12" t="s">
        <v>77</v>
      </c>
      <c r="AY131" s="196" t="s">
        <v>264</v>
      </c>
    </row>
    <row r="132" spans="2:65" s="12" customFormat="1">
      <c r="B132" s="194"/>
      <c r="D132" s="195" t="s">
        <v>272</v>
      </c>
      <c r="E132" s="196" t="s">
        <v>5</v>
      </c>
      <c r="F132" s="197" t="s">
        <v>3265</v>
      </c>
      <c r="H132" s="196" t="s">
        <v>5</v>
      </c>
      <c r="I132" s="198"/>
      <c r="L132" s="194"/>
      <c r="M132" s="199"/>
      <c r="N132" s="200"/>
      <c r="O132" s="200"/>
      <c r="P132" s="200"/>
      <c r="Q132" s="200"/>
      <c r="R132" s="200"/>
      <c r="S132" s="200"/>
      <c r="T132" s="201"/>
      <c r="AT132" s="196" t="s">
        <v>272</v>
      </c>
      <c r="AU132" s="196" t="s">
        <v>85</v>
      </c>
      <c r="AV132" s="12" t="s">
        <v>24</v>
      </c>
      <c r="AW132" s="12" t="s">
        <v>41</v>
      </c>
      <c r="AX132" s="12" t="s">
        <v>77</v>
      </c>
      <c r="AY132" s="196" t="s">
        <v>264</v>
      </c>
    </row>
    <row r="133" spans="2:65" s="13" customFormat="1">
      <c r="B133" s="202"/>
      <c r="D133" s="195" t="s">
        <v>272</v>
      </c>
      <c r="E133" s="203" t="s">
        <v>5</v>
      </c>
      <c r="F133" s="204" t="s">
        <v>3266</v>
      </c>
      <c r="H133" s="205">
        <v>95.87</v>
      </c>
      <c r="I133" s="206"/>
      <c r="L133" s="202"/>
      <c r="M133" s="207"/>
      <c r="N133" s="208"/>
      <c r="O133" s="208"/>
      <c r="P133" s="208"/>
      <c r="Q133" s="208"/>
      <c r="R133" s="208"/>
      <c r="S133" s="208"/>
      <c r="T133" s="209"/>
      <c r="AT133" s="203" t="s">
        <v>272</v>
      </c>
      <c r="AU133" s="203" t="s">
        <v>85</v>
      </c>
      <c r="AV133" s="13" t="s">
        <v>85</v>
      </c>
      <c r="AW133" s="13" t="s">
        <v>41</v>
      </c>
      <c r="AX133" s="13" t="s">
        <v>24</v>
      </c>
      <c r="AY133" s="203" t="s">
        <v>264</v>
      </c>
    </row>
    <row r="134" spans="2:65" s="1" customFormat="1" ht="25.5" customHeight="1">
      <c r="B134" s="181"/>
      <c r="C134" s="182" t="s">
        <v>322</v>
      </c>
      <c r="D134" s="182" t="s">
        <v>266</v>
      </c>
      <c r="E134" s="183" t="s">
        <v>2691</v>
      </c>
      <c r="F134" s="184" t="s">
        <v>2692</v>
      </c>
      <c r="G134" s="185" t="s">
        <v>269</v>
      </c>
      <c r="H134" s="186">
        <v>53.343000000000004</v>
      </c>
      <c r="I134" s="187"/>
      <c r="J134" s="188">
        <f>ROUND(I134*H134,2)</f>
        <v>0</v>
      </c>
      <c r="K134" s="184" t="s">
        <v>278</v>
      </c>
      <c r="L134" s="42"/>
      <c r="M134" s="189" t="s">
        <v>5</v>
      </c>
      <c r="N134" s="190" t="s">
        <v>48</v>
      </c>
      <c r="O134" s="43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AR134" s="25" t="s">
        <v>270</v>
      </c>
      <c r="AT134" s="25" t="s">
        <v>266</v>
      </c>
      <c r="AU134" s="25" t="s">
        <v>85</v>
      </c>
      <c r="AY134" s="25" t="s">
        <v>264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5" t="s">
        <v>24</v>
      </c>
      <c r="BK134" s="193">
        <f>ROUND(I134*H134,2)</f>
        <v>0</v>
      </c>
      <c r="BL134" s="25" t="s">
        <v>270</v>
      </c>
      <c r="BM134" s="25" t="s">
        <v>2693</v>
      </c>
    </row>
    <row r="135" spans="2:65" s="12" customFormat="1">
      <c r="B135" s="194"/>
      <c r="D135" s="195" t="s">
        <v>272</v>
      </c>
      <c r="E135" s="196" t="s">
        <v>5</v>
      </c>
      <c r="F135" s="197" t="s">
        <v>3267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2" customFormat="1" ht="27">
      <c r="B136" s="194"/>
      <c r="D136" s="195" t="s">
        <v>272</v>
      </c>
      <c r="E136" s="196" t="s">
        <v>5</v>
      </c>
      <c r="F136" s="197" t="s">
        <v>3262</v>
      </c>
      <c r="H136" s="196" t="s">
        <v>5</v>
      </c>
      <c r="I136" s="198"/>
      <c r="L136" s="194"/>
      <c r="M136" s="199"/>
      <c r="N136" s="200"/>
      <c r="O136" s="200"/>
      <c r="P136" s="200"/>
      <c r="Q136" s="200"/>
      <c r="R136" s="200"/>
      <c r="S136" s="200"/>
      <c r="T136" s="201"/>
      <c r="AT136" s="196" t="s">
        <v>272</v>
      </c>
      <c r="AU136" s="196" t="s">
        <v>85</v>
      </c>
      <c r="AV136" s="12" t="s">
        <v>24</v>
      </c>
      <c r="AW136" s="12" t="s">
        <v>41</v>
      </c>
      <c r="AX136" s="12" t="s">
        <v>77</v>
      </c>
      <c r="AY136" s="196" t="s">
        <v>264</v>
      </c>
    </row>
    <row r="137" spans="2:65" s="13" customFormat="1">
      <c r="B137" s="202"/>
      <c r="D137" s="195" t="s">
        <v>272</v>
      </c>
      <c r="E137" s="203" t="s">
        <v>5</v>
      </c>
      <c r="F137" s="204" t="s">
        <v>3268</v>
      </c>
      <c r="H137" s="205">
        <v>53.343000000000004</v>
      </c>
      <c r="I137" s="206"/>
      <c r="L137" s="202"/>
      <c r="M137" s="207"/>
      <c r="N137" s="208"/>
      <c r="O137" s="208"/>
      <c r="P137" s="208"/>
      <c r="Q137" s="208"/>
      <c r="R137" s="208"/>
      <c r="S137" s="208"/>
      <c r="T137" s="209"/>
      <c r="AT137" s="203" t="s">
        <v>272</v>
      </c>
      <c r="AU137" s="203" t="s">
        <v>85</v>
      </c>
      <c r="AV137" s="13" t="s">
        <v>85</v>
      </c>
      <c r="AW137" s="13" t="s">
        <v>41</v>
      </c>
      <c r="AX137" s="13" t="s">
        <v>24</v>
      </c>
      <c r="AY137" s="203" t="s">
        <v>264</v>
      </c>
    </row>
    <row r="138" spans="2:65" s="1" customFormat="1" ht="38.25" customHeight="1">
      <c r="B138" s="181"/>
      <c r="C138" s="182" t="s">
        <v>331</v>
      </c>
      <c r="D138" s="182" t="s">
        <v>266</v>
      </c>
      <c r="E138" s="183" t="s">
        <v>2696</v>
      </c>
      <c r="F138" s="184" t="s">
        <v>2697</v>
      </c>
      <c r="G138" s="185" t="s">
        <v>269</v>
      </c>
      <c r="H138" s="186">
        <v>287.61099999999999</v>
      </c>
      <c r="I138" s="187"/>
      <c r="J138" s="188">
        <f>ROUND(I138*H138,2)</f>
        <v>0</v>
      </c>
      <c r="K138" s="184" t="s">
        <v>278</v>
      </c>
      <c r="L138" s="42"/>
      <c r="M138" s="189" t="s">
        <v>5</v>
      </c>
      <c r="N138" s="190" t="s">
        <v>48</v>
      </c>
      <c r="O138" s="43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AR138" s="25" t="s">
        <v>270</v>
      </c>
      <c r="AT138" s="25" t="s">
        <v>266</v>
      </c>
      <c r="AU138" s="25" t="s">
        <v>85</v>
      </c>
      <c r="AY138" s="25" t="s">
        <v>264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5" t="s">
        <v>24</v>
      </c>
      <c r="BK138" s="193">
        <f>ROUND(I138*H138,2)</f>
        <v>0</v>
      </c>
      <c r="BL138" s="25" t="s">
        <v>270</v>
      </c>
      <c r="BM138" s="25" t="s">
        <v>2698</v>
      </c>
    </row>
    <row r="139" spans="2:65" s="12" customFormat="1">
      <c r="B139" s="194"/>
      <c r="D139" s="195" t="s">
        <v>272</v>
      </c>
      <c r="E139" s="196" t="s">
        <v>5</v>
      </c>
      <c r="F139" s="197" t="s">
        <v>3267</v>
      </c>
      <c r="H139" s="196" t="s">
        <v>5</v>
      </c>
      <c r="I139" s="198"/>
      <c r="L139" s="194"/>
      <c r="M139" s="199"/>
      <c r="N139" s="200"/>
      <c r="O139" s="200"/>
      <c r="P139" s="200"/>
      <c r="Q139" s="200"/>
      <c r="R139" s="200"/>
      <c r="S139" s="200"/>
      <c r="T139" s="201"/>
      <c r="AT139" s="196" t="s">
        <v>272</v>
      </c>
      <c r="AU139" s="196" t="s">
        <v>85</v>
      </c>
      <c r="AV139" s="12" t="s">
        <v>24</v>
      </c>
      <c r="AW139" s="12" t="s">
        <v>41</v>
      </c>
      <c r="AX139" s="12" t="s">
        <v>77</v>
      </c>
      <c r="AY139" s="196" t="s">
        <v>264</v>
      </c>
    </row>
    <row r="140" spans="2:65" s="12" customFormat="1">
      <c r="B140" s="194"/>
      <c r="D140" s="195" t="s">
        <v>272</v>
      </c>
      <c r="E140" s="196" t="s">
        <v>5</v>
      </c>
      <c r="F140" s="197" t="s">
        <v>3264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2" customFormat="1">
      <c r="B141" s="194"/>
      <c r="D141" s="195" t="s">
        <v>272</v>
      </c>
      <c r="E141" s="196" t="s">
        <v>5</v>
      </c>
      <c r="F141" s="197" t="s">
        <v>2688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2" customFormat="1">
      <c r="B142" s="194"/>
      <c r="D142" s="195" t="s">
        <v>272</v>
      </c>
      <c r="E142" s="196" t="s">
        <v>5</v>
      </c>
      <c r="F142" s="197" t="s">
        <v>3265</v>
      </c>
      <c r="H142" s="196" t="s">
        <v>5</v>
      </c>
      <c r="I142" s="198"/>
      <c r="L142" s="194"/>
      <c r="M142" s="199"/>
      <c r="N142" s="200"/>
      <c r="O142" s="200"/>
      <c r="P142" s="200"/>
      <c r="Q142" s="200"/>
      <c r="R142" s="200"/>
      <c r="S142" s="200"/>
      <c r="T142" s="201"/>
      <c r="AT142" s="196" t="s">
        <v>272</v>
      </c>
      <c r="AU142" s="196" t="s">
        <v>85</v>
      </c>
      <c r="AV142" s="12" t="s">
        <v>24</v>
      </c>
      <c r="AW142" s="12" t="s">
        <v>41</v>
      </c>
      <c r="AX142" s="12" t="s">
        <v>77</v>
      </c>
      <c r="AY142" s="196" t="s">
        <v>264</v>
      </c>
    </row>
    <row r="143" spans="2:65" s="13" customFormat="1">
      <c r="B143" s="202"/>
      <c r="D143" s="195" t="s">
        <v>272</v>
      </c>
      <c r="E143" s="203" t="s">
        <v>5</v>
      </c>
      <c r="F143" s="204" t="s">
        <v>3269</v>
      </c>
      <c r="H143" s="205">
        <v>287.61099999999999</v>
      </c>
      <c r="I143" s="206"/>
      <c r="L143" s="202"/>
      <c r="M143" s="207"/>
      <c r="N143" s="208"/>
      <c r="O143" s="208"/>
      <c r="P143" s="208"/>
      <c r="Q143" s="208"/>
      <c r="R143" s="208"/>
      <c r="S143" s="208"/>
      <c r="T143" s="209"/>
      <c r="AT143" s="203" t="s">
        <v>272</v>
      </c>
      <c r="AU143" s="203" t="s">
        <v>85</v>
      </c>
      <c r="AV143" s="13" t="s">
        <v>85</v>
      </c>
      <c r="AW143" s="13" t="s">
        <v>41</v>
      </c>
      <c r="AX143" s="13" t="s">
        <v>24</v>
      </c>
      <c r="AY143" s="203" t="s">
        <v>264</v>
      </c>
    </row>
    <row r="144" spans="2:65" s="1" customFormat="1" ht="38.25" customHeight="1">
      <c r="B144" s="181"/>
      <c r="C144" s="182" t="s">
        <v>29</v>
      </c>
      <c r="D144" s="182" t="s">
        <v>266</v>
      </c>
      <c r="E144" s="183" t="s">
        <v>2700</v>
      </c>
      <c r="F144" s="184" t="s">
        <v>2701</v>
      </c>
      <c r="G144" s="185" t="s">
        <v>269</v>
      </c>
      <c r="H144" s="186">
        <v>170.47800000000001</v>
      </c>
      <c r="I144" s="187"/>
      <c r="J144" s="188">
        <f>ROUND(I144*H144,2)</f>
        <v>0</v>
      </c>
      <c r="K144" s="184" t="s">
        <v>278</v>
      </c>
      <c r="L144" s="42"/>
      <c r="M144" s="189" t="s">
        <v>5</v>
      </c>
      <c r="N144" s="190" t="s">
        <v>48</v>
      </c>
      <c r="O144" s="43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AR144" s="25" t="s">
        <v>270</v>
      </c>
      <c r="AT144" s="25" t="s">
        <v>266</v>
      </c>
      <c r="AU144" s="25" t="s">
        <v>85</v>
      </c>
      <c r="AY144" s="25" t="s">
        <v>264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5" t="s">
        <v>24</v>
      </c>
      <c r="BK144" s="193">
        <f>ROUND(I144*H144,2)</f>
        <v>0</v>
      </c>
      <c r="BL144" s="25" t="s">
        <v>270</v>
      </c>
      <c r="BM144" s="25" t="s">
        <v>2702</v>
      </c>
    </row>
    <row r="145" spans="2:65" s="12" customFormat="1">
      <c r="B145" s="194"/>
      <c r="D145" s="195" t="s">
        <v>272</v>
      </c>
      <c r="E145" s="196" t="s">
        <v>5</v>
      </c>
      <c r="F145" s="197" t="s">
        <v>2703</v>
      </c>
      <c r="H145" s="196" t="s">
        <v>5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6" t="s">
        <v>272</v>
      </c>
      <c r="AU145" s="196" t="s">
        <v>85</v>
      </c>
      <c r="AV145" s="12" t="s">
        <v>24</v>
      </c>
      <c r="AW145" s="12" t="s">
        <v>41</v>
      </c>
      <c r="AX145" s="12" t="s">
        <v>77</v>
      </c>
      <c r="AY145" s="196" t="s">
        <v>264</v>
      </c>
    </row>
    <row r="146" spans="2:65" s="13" customFormat="1">
      <c r="B146" s="202"/>
      <c r="D146" s="195" t="s">
        <v>272</v>
      </c>
      <c r="E146" s="203" t="s">
        <v>5</v>
      </c>
      <c r="F146" s="204" t="s">
        <v>3270</v>
      </c>
      <c r="H146" s="205">
        <v>26.672000000000001</v>
      </c>
      <c r="I146" s="206"/>
      <c r="L146" s="202"/>
      <c r="M146" s="207"/>
      <c r="N146" s="208"/>
      <c r="O146" s="208"/>
      <c r="P146" s="208"/>
      <c r="Q146" s="208"/>
      <c r="R146" s="208"/>
      <c r="S146" s="208"/>
      <c r="T146" s="209"/>
      <c r="AT146" s="203" t="s">
        <v>272</v>
      </c>
      <c r="AU146" s="203" t="s">
        <v>85</v>
      </c>
      <c r="AV146" s="13" t="s">
        <v>85</v>
      </c>
      <c r="AW146" s="13" t="s">
        <v>41</v>
      </c>
      <c r="AX146" s="13" t="s">
        <v>77</v>
      </c>
      <c r="AY146" s="203" t="s">
        <v>264</v>
      </c>
    </row>
    <row r="147" spans="2:65" s="13" customFormat="1">
      <c r="B147" s="202"/>
      <c r="D147" s="195" t="s">
        <v>272</v>
      </c>
      <c r="E147" s="203" t="s">
        <v>5</v>
      </c>
      <c r="F147" s="204" t="s">
        <v>3271</v>
      </c>
      <c r="H147" s="205">
        <v>143.80600000000001</v>
      </c>
      <c r="I147" s="206"/>
      <c r="L147" s="202"/>
      <c r="M147" s="207"/>
      <c r="N147" s="208"/>
      <c r="O147" s="208"/>
      <c r="P147" s="208"/>
      <c r="Q147" s="208"/>
      <c r="R147" s="208"/>
      <c r="S147" s="208"/>
      <c r="T147" s="209"/>
      <c r="AT147" s="203" t="s">
        <v>272</v>
      </c>
      <c r="AU147" s="203" t="s">
        <v>85</v>
      </c>
      <c r="AV147" s="13" t="s">
        <v>85</v>
      </c>
      <c r="AW147" s="13" t="s">
        <v>41</v>
      </c>
      <c r="AX147" s="13" t="s">
        <v>77</v>
      </c>
      <c r="AY147" s="203" t="s">
        <v>264</v>
      </c>
    </row>
    <row r="148" spans="2:65" s="14" customFormat="1">
      <c r="B148" s="210"/>
      <c r="D148" s="195" t="s">
        <v>272</v>
      </c>
      <c r="E148" s="211" t="s">
        <v>5</v>
      </c>
      <c r="F148" s="212" t="s">
        <v>290</v>
      </c>
      <c r="H148" s="213">
        <v>170.47800000000001</v>
      </c>
      <c r="I148" s="214"/>
      <c r="L148" s="210"/>
      <c r="M148" s="215"/>
      <c r="N148" s="216"/>
      <c r="O148" s="216"/>
      <c r="P148" s="216"/>
      <c r="Q148" s="216"/>
      <c r="R148" s="216"/>
      <c r="S148" s="216"/>
      <c r="T148" s="217"/>
      <c r="AT148" s="211" t="s">
        <v>272</v>
      </c>
      <c r="AU148" s="211" t="s">
        <v>85</v>
      </c>
      <c r="AV148" s="14" t="s">
        <v>270</v>
      </c>
      <c r="AW148" s="14" t="s">
        <v>41</v>
      </c>
      <c r="AX148" s="14" t="s">
        <v>24</v>
      </c>
      <c r="AY148" s="211" t="s">
        <v>264</v>
      </c>
    </row>
    <row r="149" spans="2:65" s="1" customFormat="1" ht="25.5" customHeight="1">
      <c r="B149" s="181"/>
      <c r="C149" s="182" t="s">
        <v>344</v>
      </c>
      <c r="D149" s="182" t="s">
        <v>266</v>
      </c>
      <c r="E149" s="183" t="s">
        <v>2706</v>
      </c>
      <c r="F149" s="184" t="s">
        <v>2707</v>
      </c>
      <c r="G149" s="185" t="s">
        <v>269</v>
      </c>
      <c r="H149" s="186">
        <v>17.780999999999999</v>
      </c>
      <c r="I149" s="187"/>
      <c r="J149" s="188">
        <f>ROUND(I149*H149,2)</f>
        <v>0</v>
      </c>
      <c r="K149" s="184" t="s">
        <v>278</v>
      </c>
      <c r="L149" s="42"/>
      <c r="M149" s="189" t="s">
        <v>5</v>
      </c>
      <c r="N149" s="190" t="s">
        <v>48</v>
      </c>
      <c r="O149" s="43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AR149" s="25" t="s">
        <v>270</v>
      </c>
      <c r="AT149" s="25" t="s">
        <v>266</v>
      </c>
      <c r="AU149" s="25" t="s">
        <v>85</v>
      </c>
      <c r="AY149" s="25" t="s">
        <v>264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5" t="s">
        <v>24</v>
      </c>
      <c r="BK149" s="193">
        <f>ROUND(I149*H149,2)</f>
        <v>0</v>
      </c>
      <c r="BL149" s="25" t="s">
        <v>270</v>
      </c>
      <c r="BM149" s="25" t="s">
        <v>2708</v>
      </c>
    </row>
    <row r="150" spans="2:65" s="12" customFormat="1" ht="27">
      <c r="B150" s="194"/>
      <c r="D150" s="195" t="s">
        <v>272</v>
      </c>
      <c r="E150" s="196" t="s">
        <v>5</v>
      </c>
      <c r="F150" s="197" t="s">
        <v>2709</v>
      </c>
      <c r="H150" s="196" t="s">
        <v>5</v>
      </c>
      <c r="I150" s="198"/>
      <c r="L150" s="194"/>
      <c r="M150" s="199"/>
      <c r="N150" s="200"/>
      <c r="O150" s="200"/>
      <c r="P150" s="200"/>
      <c r="Q150" s="200"/>
      <c r="R150" s="200"/>
      <c r="S150" s="200"/>
      <c r="T150" s="201"/>
      <c r="AT150" s="196" t="s">
        <v>272</v>
      </c>
      <c r="AU150" s="196" t="s">
        <v>85</v>
      </c>
      <c r="AV150" s="12" t="s">
        <v>24</v>
      </c>
      <c r="AW150" s="12" t="s">
        <v>41</v>
      </c>
      <c r="AX150" s="12" t="s">
        <v>77</v>
      </c>
      <c r="AY150" s="196" t="s">
        <v>264</v>
      </c>
    </row>
    <row r="151" spans="2:65" s="12" customFormat="1" ht="27">
      <c r="B151" s="194"/>
      <c r="D151" s="195" t="s">
        <v>272</v>
      </c>
      <c r="E151" s="196" t="s">
        <v>5</v>
      </c>
      <c r="F151" s="197" t="s">
        <v>3262</v>
      </c>
      <c r="H151" s="196" t="s">
        <v>5</v>
      </c>
      <c r="I151" s="198"/>
      <c r="L151" s="194"/>
      <c r="M151" s="199"/>
      <c r="N151" s="200"/>
      <c r="O151" s="200"/>
      <c r="P151" s="200"/>
      <c r="Q151" s="200"/>
      <c r="R151" s="200"/>
      <c r="S151" s="200"/>
      <c r="T151" s="201"/>
      <c r="AT151" s="196" t="s">
        <v>272</v>
      </c>
      <c r="AU151" s="196" t="s">
        <v>85</v>
      </c>
      <c r="AV151" s="12" t="s">
        <v>24</v>
      </c>
      <c r="AW151" s="12" t="s">
        <v>41</v>
      </c>
      <c r="AX151" s="12" t="s">
        <v>77</v>
      </c>
      <c r="AY151" s="196" t="s">
        <v>264</v>
      </c>
    </row>
    <row r="152" spans="2:65" s="13" customFormat="1">
      <c r="B152" s="202"/>
      <c r="D152" s="195" t="s">
        <v>272</v>
      </c>
      <c r="E152" s="203" t="s">
        <v>5</v>
      </c>
      <c r="F152" s="204" t="s">
        <v>3263</v>
      </c>
      <c r="H152" s="205">
        <v>17.780999999999999</v>
      </c>
      <c r="I152" s="206"/>
      <c r="L152" s="202"/>
      <c r="M152" s="207"/>
      <c r="N152" s="208"/>
      <c r="O152" s="208"/>
      <c r="P152" s="208"/>
      <c r="Q152" s="208"/>
      <c r="R152" s="208"/>
      <c r="S152" s="208"/>
      <c r="T152" s="209"/>
      <c r="AT152" s="203" t="s">
        <v>272</v>
      </c>
      <c r="AU152" s="203" t="s">
        <v>85</v>
      </c>
      <c r="AV152" s="13" t="s">
        <v>85</v>
      </c>
      <c r="AW152" s="13" t="s">
        <v>41</v>
      </c>
      <c r="AX152" s="13" t="s">
        <v>24</v>
      </c>
      <c r="AY152" s="203" t="s">
        <v>264</v>
      </c>
    </row>
    <row r="153" spans="2:65" s="1" customFormat="1" ht="38.25" customHeight="1">
      <c r="B153" s="181"/>
      <c r="C153" s="182" t="s">
        <v>349</v>
      </c>
      <c r="D153" s="182" t="s">
        <v>266</v>
      </c>
      <c r="E153" s="183" t="s">
        <v>2710</v>
      </c>
      <c r="F153" s="184" t="s">
        <v>2711</v>
      </c>
      <c r="G153" s="185" t="s">
        <v>269</v>
      </c>
      <c r="H153" s="186">
        <v>95.87</v>
      </c>
      <c r="I153" s="187"/>
      <c r="J153" s="188">
        <f>ROUND(I153*H153,2)</f>
        <v>0</v>
      </c>
      <c r="K153" s="184" t="s">
        <v>278</v>
      </c>
      <c r="L153" s="42"/>
      <c r="M153" s="189" t="s">
        <v>5</v>
      </c>
      <c r="N153" s="190" t="s">
        <v>48</v>
      </c>
      <c r="O153" s="43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AR153" s="25" t="s">
        <v>270</v>
      </c>
      <c r="AT153" s="25" t="s">
        <v>266</v>
      </c>
      <c r="AU153" s="25" t="s">
        <v>85</v>
      </c>
      <c r="AY153" s="25" t="s">
        <v>264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5" t="s">
        <v>24</v>
      </c>
      <c r="BK153" s="193">
        <f>ROUND(I153*H153,2)</f>
        <v>0</v>
      </c>
      <c r="BL153" s="25" t="s">
        <v>270</v>
      </c>
      <c r="BM153" s="25" t="s">
        <v>2712</v>
      </c>
    </row>
    <row r="154" spans="2:65" s="12" customFormat="1">
      <c r="B154" s="194"/>
      <c r="D154" s="195" t="s">
        <v>272</v>
      </c>
      <c r="E154" s="196" t="s">
        <v>5</v>
      </c>
      <c r="F154" s="197" t="s">
        <v>3272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2" customFormat="1">
      <c r="B155" s="194"/>
      <c r="D155" s="195" t="s">
        <v>272</v>
      </c>
      <c r="E155" s="196" t="s">
        <v>5</v>
      </c>
      <c r="F155" s="197" t="s">
        <v>3264</v>
      </c>
      <c r="H155" s="196" t="s">
        <v>5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6" t="s">
        <v>272</v>
      </c>
      <c r="AU155" s="196" t="s">
        <v>85</v>
      </c>
      <c r="AV155" s="12" t="s">
        <v>24</v>
      </c>
      <c r="AW155" s="12" t="s">
        <v>41</v>
      </c>
      <c r="AX155" s="12" t="s">
        <v>77</v>
      </c>
      <c r="AY155" s="196" t="s">
        <v>264</v>
      </c>
    </row>
    <row r="156" spans="2:65" s="12" customFormat="1">
      <c r="B156" s="194"/>
      <c r="D156" s="195" t="s">
        <v>272</v>
      </c>
      <c r="E156" s="196" t="s">
        <v>5</v>
      </c>
      <c r="F156" s="197" t="s">
        <v>2688</v>
      </c>
      <c r="H156" s="196" t="s">
        <v>5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6" t="s">
        <v>272</v>
      </c>
      <c r="AU156" s="196" t="s">
        <v>85</v>
      </c>
      <c r="AV156" s="12" t="s">
        <v>24</v>
      </c>
      <c r="AW156" s="12" t="s">
        <v>41</v>
      </c>
      <c r="AX156" s="12" t="s">
        <v>77</v>
      </c>
      <c r="AY156" s="196" t="s">
        <v>264</v>
      </c>
    </row>
    <row r="157" spans="2:65" s="12" customFormat="1">
      <c r="B157" s="194"/>
      <c r="D157" s="195" t="s">
        <v>272</v>
      </c>
      <c r="E157" s="196" t="s">
        <v>5</v>
      </c>
      <c r="F157" s="197" t="s">
        <v>3265</v>
      </c>
      <c r="H157" s="196" t="s">
        <v>5</v>
      </c>
      <c r="I157" s="198"/>
      <c r="L157" s="194"/>
      <c r="M157" s="199"/>
      <c r="N157" s="200"/>
      <c r="O157" s="200"/>
      <c r="P157" s="200"/>
      <c r="Q157" s="200"/>
      <c r="R157" s="200"/>
      <c r="S157" s="200"/>
      <c r="T157" s="201"/>
      <c r="AT157" s="196" t="s">
        <v>272</v>
      </c>
      <c r="AU157" s="196" t="s">
        <v>85</v>
      </c>
      <c r="AV157" s="12" t="s">
        <v>24</v>
      </c>
      <c r="AW157" s="12" t="s">
        <v>41</v>
      </c>
      <c r="AX157" s="12" t="s">
        <v>77</v>
      </c>
      <c r="AY157" s="196" t="s">
        <v>264</v>
      </c>
    </row>
    <row r="158" spans="2:65" s="13" customFormat="1">
      <c r="B158" s="202"/>
      <c r="D158" s="195" t="s">
        <v>272</v>
      </c>
      <c r="E158" s="203" t="s">
        <v>5</v>
      </c>
      <c r="F158" s="204" t="s">
        <v>3266</v>
      </c>
      <c r="H158" s="205">
        <v>95.87</v>
      </c>
      <c r="I158" s="206"/>
      <c r="L158" s="202"/>
      <c r="M158" s="207"/>
      <c r="N158" s="208"/>
      <c r="O158" s="208"/>
      <c r="P158" s="208"/>
      <c r="Q158" s="208"/>
      <c r="R158" s="208"/>
      <c r="S158" s="208"/>
      <c r="T158" s="209"/>
      <c r="AT158" s="203" t="s">
        <v>272</v>
      </c>
      <c r="AU158" s="203" t="s">
        <v>85</v>
      </c>
      <c r="AV158" s="13" t="s">
        <v>85</v>
      </c>
      <c r="AW158" s="13" t="s">
        <v>41</v>
      </c>
      <c r="AX158" s="13" t="s">
        <v>24</v>
      </c>
      <c r="AY158" s="203" t="s">
        <v>264</v>
      </c>
    </row>
    <row r="159" spans="2:65" s="1" customFormat="1" ht="38.25" customHeight="1">
      <c r="B159" s="181"/>
      <c r="C159" s="182" t="s">
        <v>354</v>
      </c>
      <c r="D159" s="182" t="s">
        <v>266</v>
      </c>
      <c r="E159" s="183" t="s">
        <v>2713</v>
      </c>
      <c r="F159" s="184" t="s">
        <v>2714</v>
      </c>
      <c r="G159" s="185" t="s">
        <v>269</v>
      </c>
      <c r="H159" s="186">
        <v>56.826000000000001</v>
      </c>
      <c r="I159" s="187"/>
      <c r="J159" s="188">
        <f>ROUND(I159*H159,2)</f>
        <v>0</v>
      </c>
      <c r="K159" s="184" t="s">
        <v>278</v>
      </c>
      <c r="L159" s="42"/>
      <c r="M159" s="189" t="s">
        <v>5</v>
      </c>
      <c r="N159" s="190" t="s">
        <v>48</v>
      </c>
      <c r="O159" s="43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AR159" s="25" t="s">
        <v>270</v>
      </c>
      <c r="AT159" s="25" t="s">
        <v>266</v>
      </c>
      <c r="AU159" s="25" t="s">
        <v>85</v>
      </c>
      <c r="AY159" s="25" t="s">
        <v>264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5" t="s">
        <v>24</v>
      </c>
      <c r="BK159" s="193">
        <f>ROUND(I159*H159,2)</f>
        <v>0</v>
      </c>
      <c r="BL159" s="25" t="s">
        <v>270</v>
      </c>
      <c r="BM159" s="25" t="s">
        <v>2715</v>
      </c>
    </row>
    <row r="160" spans="2:65" s="12" customFormat="1">
      <c r="B160" s="194"/>
      <c r="D160" s="195" t="s">
        <v>272</v>
      </c>
      <c r="E160" s="196" t="s">
        <v>5</v>
      </c>
      <c r="F160" s="197" t="s">
        <v>2716</v>
      </c>
      <c r="H160" s="196" t="s">
        <v>5</v>
      </c>
      <c r="I160" s="198"/>
      <c r="L160" s="194"/>
      <c r="M160" s="199"/>
      <c r="N160" s="200"/>
      <c r="O160" s="200"/>
      <c r="P160" s="200"/>
      <c r="Q160" s="200"/>
      <c r="R160" s="200"/>
      <c r="S160" s="200"/>
      <c r="T160" s="201"/>
      <c r="AT160" s="196" t="s">
        <v>272</v>
      </c>
      <c r="AU160" s="196" t="s">
        <v>85</v>
      </c>
      <c r="AV160" s="12" t="s">
        <v>24</v>
      </c>
      <c r="AW160" s="12" t="s">
        <v>41</v>
      </c>
      <c r="AX160" s="12" t="s">
        <v>77</v>
      </c>
      <c r="AY160" s="196" t="s">
        <v>264</v>
      </c>
    </row>
    <row r="161" spans="2:65" s="13" customFormat="1">
      <c r="B161" s="202"/>
      <c r="D161" s="195" t="s">
        <v>272</v>
      </c>
      <c r="E161" s="203" t="s">
        <v>5</v>
      </c>
      <c r="F161" s="204" t="s">
        <v>3273</v>
      </c>
      <c r="H161" s="205">
        <v>8.891</v>
      </c>
      <c r="I161" s="206"/>
      <c r="L161" s="202"/>
      <c r="M161" s="207"/>
      <c r="N161" s="208"/>
      <c r="O161" s="208"/>
      <c r="P161" s="208"/>
      <c r="Q161" s="208"/>
      <c r="R161" s="208"/>
      <c r="S161" s="208"/>
      <c r="T161" s="209"/>
      <c r="AT161" s="203" t="s">
        <v>272</v>
      </c>
      <c r="AU161" s="203" t="s">
        <v>85</v>
      </c>
      <c r="AV161" s="13" t="s">
        <v>85</v>
      </c>
      <c r="AW161" s="13" t="s">
        <v>41</v>
      </c>
      <c r="AX161" s="13" t="s">
        <v>77</v>
      </c>
      <c r="AY161" s="203" t="s">
        <v>264</v>
      </c>
    </row>
    <row r="162" spans="2:65" s="13" customFormat="1">
      <c r="B162" s="202"/>
      <c r="D162" s="195" t="s">
        <v>272</v>
      </c>
      <c r="E162" s="203" t="s">
        <v>5</v>
      </c>
      <c r="F162" s="204" t="s">
        <v>3274</v>
      </c>
      <c r="H162" s="205">
        <v>47.935000000000002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272</v>
      </c>
      <c r="AU162" s="203" t="s">
        <v>85</v>
      </c>
      <c r="AV162" s="13" t="s">
        <v>85</v>
      </c>
      <c r="AW162" s="13" t="s">
        <v>41</v>
      </c>
      <c r="AX162" s="13" t="s">
        <v>77</v>
      </c>
      <c r="AY162" s="203" t="s">
        <v>264</v>
      </c>
    </row>
    <row r="163" spans="2:65" s="14" customFormat="1">
      <c r="B163" s="210"/>
      <c r="D163" s="195" t="s">
        <v>272</v>
      </c>
      <c r="E163" s="211" t="s">
        <v>5</v>
      </c>
      <c r="F163" s="212" t="s">
        <v>290</v>
      </c>
      <c r="H163" s="213">
        <v>56.826000000000001</v>
      </c>
      <c r="I163" s="214"/>
      <c r="L163" s="210"/>
      <c r="M163" s="215"/>
      <c r="N163" s="216"/>
      <c r="O163" s="216"/>
      <c r="P163" s="216"/>
      <c r="Q163" s="216"/>
      <c r="R163" s="216"/>
      <c r="S163" s="216"/>
      <c r="T163" s="217"/>
      <c r="AT163" s="211" t="s">
        <v>272</v>
      </c>
      <c r="AU163" s="211" t="s">
        <v>85</v>
      </c>
      <c r="AV163" s="14" t="s">
        <v>270</v>
      </c>
      <c r="AW163" s="14" t="s">
        <v>41</v>
      </c>
      <c r="AX163" s="14" t="s">
        <v>24</v>
      </c>
      <c r="AY163" s="211" t="s">
        <v>264</v>
      </c>
    </row>
    <row r="164" spans="2:65" s="1" customFormat="1" ht="25.5" customHeight="1">
      <c r="B164" s="181"/>
      <c r="C164" s="182" t="s">
        <v>359</v>
      </c>
      <c r="D164" s="182" t="s">
        <v>266</v>
      </c>
      <c r="E164" s="183" t="s">
        <v>3275</v>
      </c>
      <c r="F164" s="184" t="s">
        <v>3276</v>
      </c>
      <c r="G164" s="185" t="s">
        <v>308</v>
      </c>
      <c r="H164" s="186">
        <v>15</v>
      </c>
      <c r="I164" s="187"/>
      <c r="J164" s="188">
        <f>ROUND(I164*H164,2)</f>
        <v>0</v>
      </c>
      <c r="K164" s="184" t="s">
        <v>278</v>
      </c>
      <c r="L164" s="42"/>
      <c r="M164" s="189" t="s">
        <v>5</v>
      </c>
      <c r="N164" s="190" t="s">
        <v>48</v>
      </c>
      <c r="O164" s="43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AR164" s="25" t="s">
        <v>270</v>
      </c>
      <c r="AT164" s="25" t="s">
        <v>266</v>
      </c>
      <c r="AU164" s="25" t="s">
        <v>85</v>
      </c>
      <c r="AY164" s="25" t="s">
        <v>264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5" t="s">
        <v>24</v>
      </c>
      <c r="BK164" s="193">
        <f>ROUND(I164*H164,2)</f>
        <v>0</v>
      </c>
      <c r="BL164" s="25" t="s">
        <v>270</v>
      </c>
      <c r="BM164" s="25" t="s">
        <v>3277</v>
      </c>
    </row>
    <row r="165" spans="2:65" s="12" customFormat="1">
      <c r="B165" s="194"/>
      <c r="D165" s="195" t="s">
        <v>272</v>
      </c>
      <c r="E165" s="196" t="s">
        <v>5</v>
      </c>
      <c r="F165" s="197" t="s">
        <v>3278</v>
      </c>
      <c r="H165" s="196" t="s">
        <v>5</v>
      </c>
      <c r="I165" s="198"/>
      <c r="L165" s="194"/>
      <c r="M165" s="199"/>
      <c r="N165" s="200"/>
      <c r="O165" s="200"/>
      <c r="P165" s="200"/>
      <c r="Q165" s="200"/>
      <c r="R165" s="200"/>
      <c r="S165" s="200"/>
      <c r="T165" s="201"/>
      <c r="AT165" s="196" t="s">
        <v>272</v>
      </c>
      <c r="AU165" s="196" t="s">
        <v>85</v>
      </c>
      <c r="AV165" s="12" t="s">
        <v>24</v>
      </c>
      <c r="AW165" s="12" t="s">
        <v>41</v>
      </c>
      <c r="AX165" s="12" t="s">
        <v>77</v>
      </c>
      <c r="AY165" s="196" t="s">
        <v>264</v>
      </c>
    </row>
    <row r="166" spans="2:65" s="13" customFormat="1">
      <c r="B166" s="202"/>
      <c r="D166" s="195" t="s">
        <v>272</v>
      </c>
      <c r="E166" s="203" t="s">
        <v>5</v>
      </c>
      <c r="F166" s="204" t="s">
        <v>11</v>
      </c>
      <c r="H166" s="205">
        <v>15</v>
      </c>
      <c r="I166" s="206"/>
      <c r="L166" s="202"/>
      <c r="M166" s="207"/>
      <c r="N166" s="208"/>
      <c r="O166" s="208"/>
      <c r="P166" s="208"/>
      <c r="Q166" s="208"/>
      <c r="R166" s="208"/>
      <c r="S166" s="208"/>
      <c r="T166" s="209"/>
      <c r="AT166" s="203" t="s">
        <v>272</v>
      </c>
      <c r="AU166" s="203" t="s">
        <v>85</v>
      </c>
      <c r="AV166" s="13" t="s">
        <v>85</v>
      </c>
      <c r="AW166" s="13" t="s">
        <v>41</v>
      </c>
      <c r="AX166" s="13" t="s">
        <v>24</v>
      </c>
      <c r="AY166" s="203" t="s">
        <v>264</v>
      </c>
    </row>
    <row r="167" spans="2:65" s="1" customFormat="1" ht="16.5" customHeight="1">
      <c r="B167" s="181"/>
      <c r="C167" s="218" t="s">
        <v>11</v>
      </c>
      <c r="D167" s="218" t="s">
        <v>345</v>
      </c>
      <c r="E167" s="219" t="s">
        <v>3279</v>
      </c>
      <c r="F167" s="220" t="s">
        <v>3280</v>
      </c>
      <c r="G167" s="221" t="s">
        <v>308</v>
      </c>
      <c r="H167" s="222">
        <v>15.45</v>
      </c>
      <c r="I167" s="223"/>
      <c r="J167" s="224">
        <f>ROUND(I167*H167,2)</f>
        <v>0</v>
      </c>
      <c r="K167" s="220" t="s">
        <v>367</v>
      </c>
      <c r="L167" s="225"/>
      <c r="M167" s="226" t="s">
        <v>5</v>
      </c>
      <c r="N167" s="227" t="s">
        <v>48</v>
      </c>
      <c r="O167" s="43"/>
      <c r="P167" s="191">
        <f>O167*H167</f>
        <v>0</v>
      </c>
      <c r="Q167" s="191">
        <v>4.9399999999999999E-2</v>
      </c>
      <c r="R167" s="191">
        <f>Q167*H167</f>
        <v>0.76322999999999996</v>
      </c>
      <c r="S167" s="191">
        <v>0</v>
      </c>
      <c r="T167" s="192">
        <f>S167*H167</f>
        <v>0</v>
      </c>
      <c r="AR167" s="25" t="s">
        <v>322</v>
      </c>
      <c r="AT167" s="25" t="s">
        <v>345</v>
      </c>
      <c r="AU167" s="25" t="s">
        <v>85</v>
      </c>
      <c r="AY167" s="25" t="s">
        <v>264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5" t="s">
        <v>24</v>
      </c>
      <c r="BK167" s="193">
        <f>ROUND(I167*H167,2)</f>
        <v>0</v>
      </c>
      <c r="BL167" s="25" t="s">
        <v>270</v>
      </c>
      <c r="BM167" s="25" t="s">
        <v>3281</v>
      </c>
    </row>
    <row r="168" spans="2:65" s="1" customFormat="1" ht="27">
      <c r="B168" s="42"/>
      <c r="D168" s="195" t="s">
        <v>369</v>
      </c>
      <c r="F168" s="228" t="s">
        <v>3282</v>
      </c>
      <c r="I168" s="229"/>
      <c r="L168" s="42"/>
      <c r="M168" s="230"/>
      <c r="N168" s="43"/>
      <c r="O168" s="43"/>
      <c r="P168" s="43"/>
      <c r="Q168" s="43"/>
      <c r="R168" s="43"/>
      <c r="S168" s="43"/>
      <c r="T168" s="71"/>
      <c r="AT168" s="25" t="s">
        <v>369</v>
      </c>
      <c r="AU168" s="25" t="s">
        <v>85</v>
      </c>
    </row>
    <row r="169" spans="2:65" s="12" customFormat="1">
      <c r="B169" s="194"/>
      <c r="D169" s="195" t="s">
        <v>272</v>
      </c>
      <c r="E169" s="196" t="s">
        <v>5</v>
      </c>
      <c r="F169" s="197" t="s">
        <v>3283</v>
      </c>
      <c r="H169" s="196" t="s">
        <v>5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6" t="s">
        <v>272</v>
      </c>
      <c r="AU169" s="196" t="s">
        <v>85</v>
      </c>
      <c r="AV169" s="12" t="s">
        <v>24</v>
      </c>
      <c r="AW169" s="12" t="s">
        <v>41</v>
      </c>
      <c r="AX169" s="12" t="s">
        <v>77</v>
      </c>
      <c r="AY169" s="196" t="s">
        <v>264</v>
      </c>
    </row>
    <row r="170" spans="2:65" s="13" customFormat="1">
      <c r="B170" s="202"/>
      <c r="D170" s="195" t="s">
        <v>272</v>
      </c>
      <c r="E170" s="203" t="s">
        <v>5</v>
      </c>
      <c r="F170" s="204" t="s">
        <v>3284</v>
      </c>
      <c r="H170" s="205">
        <v>15.45</v>
      </c>
      <c r="I170" s="206"/>
      <c r="L170" s="202"/>
      <c r="M170" s="207"/>
      <c r="N170" s="208"/>
      <c r="O170" s="208"/>
      <c r="P170" s="208"/>
      <c r="Q170" s="208"/>
      <c r="R170" s="208"/>
      <c r="S170" s="208"/>
      <c r="T170" s="209"/>
      <c r="AT170" s="203" t="s">
        <v>272</v>
      </c>
      <c r="AU170" s="203" t="s">
        <v>85</v>
      </c>
      <c r="AV170" s="13" t="s">
        <v>85</v>
      </c>
      <c r="AW170" s="13" t="s">
        <v>41</v>
      </c>
      <c r="AX170" s="13" t="s">
        <v>24</v>
      </c>
      <c r="AY170" s="203" t="s">
        <v>264</v>
      </c>
    </row>
    <row r="171" spans="2:65" s="1" customFormat="1" ht="25.5" customHeight="1">
      <c r="B171" s="181"/>
      <c r="C171" s="182" t="s">
        <v>372</v>
      </c>
      <c r="D171" s="182" t="s">
        <v>266</v>
      </c>
      <c r="E171" s="183" t="s">
        <v>2719</v>
      </c>
      <c r="F171" s="184" t="s">
        <v>2720</v>
      </c>
      <c r="G171" s="185" t="s">
        <v>293</v>
      </c>
      <c r="H171" s="186">
        <v>1157.7</v>
      </c>
      <c r="I171" s="187"/>
      <c r="J171" s="188">
        <f>ROUND(I171*H171,2)</f>
        <v>0</v>
      </c>
      <c r="K171" s="184" t="s">
        <v>278</v>
      </c>
      <c r="L171" s="42"/>
      <c r="M171" s="189" t="s">
        <v>5</v>
      </c>
      <c r="N171" s="190" t="s">
        <v>48</v>
      </c>
      <c r="O171" s="43"/>
      <c r="P171" s="191">
        <f>O171*H171</f>
        <v>0</v>
      </c>
      <c r="Q171" s="191">
        <v>8.4000000000000003E-4</v>
      </c>
      <c r="R171" s="191">
        <f>Q171*H171</f>
        <v>0.97246800000000011</v>
      </c>
      <c r="S171" s="191">
        <v>0</v>
      </c>
      <c r="T171" s="192">
        <f>S171*H171</f>
        <v>0</v>
      </c>
      <c r="AR171" s="25" t="s">
        <v>270</v>
      </c>
      <c r="AT171" s="25" t="s">
        <v>266</v>
      </c>
      <c r="AU171" s="25" t="s">
        <v>85</v>
      </c>
      <c r="AY171" s="25" t="s">
        <v>264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5" t="s">
        <v>24</v>
      </c>
      <c r="BK171" s="193">
        <f>ROUND(I171*H171,2)</f>
        <v>0</v>
      </c>
      <c r="BL171" s="25" t="s">
        <v>270</v>
      </c>
      <c r="BM171" s="25" t="s">
        <v>2721</v>
      </c>
    </row>
    <row r="172" spans="2:65" s="12" customFormat="1">
      <c r="B172" s="194"/>
      <c r="D172" s="195" t="s">
        <v>272</v>
      </c>
      <c r="E172" s="196" t="s">
        <v>5</v>
      </c>
      <c r="F172" s="197" t="s">
        <v>3264</v>
      </c>
      <c r="H172" s="196" t="s">
        <v>5</v>
      </c>
      <c r="I172" s="198"/>
      <c r="L172" s="194"/>
      <c r="M172" s="199"/>
      <c r="N172" s="200"/>
      <c r="O172" s="200"/>
      <c r="P172" s="200"/>
      <c r="Q172" s="200"/>
      <c r="R172" s="200"/>
      <c r="S172" s="200"/>
      <c r="T172" s="201"/>
      <c r="AT172" s="196" t="s">
        <v>272</v>
      </c>
      <c r="AU172" s="196" t="s">
        <v>85</v>
      </c>
      <c r="AV172" s="12" t="s">
        <v>24</v>
      </c>
      <c r="AW172" s="12" t="s">
        <v>41</v>
      </c>
      <c r="AX172" s="12" t="s">
        <v>77</v>
      </c>
      <c r="AY172" s="196" t="s">
        <v>264</v>
      </c>
    </row>
    <row r="173" spans="2:65" s="12" customFormat="1" ht="27">
      <c r="B173" s="194"/>
      <c r="D173" s="195" t="s">
        <v>272</v>
      </c>
      <c r="E173" s="196" t="s">
        <v>5</v>
      </c>
      <c r="F173" s="197" t="s">
        <v>2722</v>
      </c>
      <c r="H173" s="196" t="s">
        <v>5</v>
      </c>
      <c r="I173" s="198"/>
      <c r="L173" s="194"/>
      <c r="M173" s="199"/>
      <c r="N173" s="200"/>
      <c r="O173" s="200"/>
      <c r="P173" s="200"/>
      <c r="Q173" s="200"/>
      <c r="R173" s="200"/>
      <c r="S173" s="200"/>
      <c r="T173" s="201"/>
      <c r="AT173" s="196" t="s">
        <v>272</v>
      </c>
      <c r="AU173" s="196" t="s">
        <v>85</v>
      </c>
      <c r="AV173" s="12" t="s">
        <v>24</v>
      </c>
      <c r="AW173" s="12" t="s">
        <v>41</v>
      </c>
      <c r="AX173" s="12" t="s">
        <v>77</v>
      </c>
      <c r="AY173" s="196" t="s">
        <v>264</v>
      </c>
    </row>
    <row r="174" spans="2:65" s="13" customFormat="1">
      <c r="B174" s="202"/>
      <c r="D174" s="195" t="s">
        <v>272</v>
      </c>
      <c r="E174" s="203" t="s">
        <v>5</v>
      </c>
      <c r="F174" s="204" t="s">
        <v>3285</v>
      </c>
      <c r="H174" s="205">
        <v>886.8</v>
      </c>
      <c r="I174" s="206"/>
      <c r="L174" s="202"/>
      <c r="M174" s="207"/>
      <c r="N174" s="208"/>
      <c r="O174" s="208"/>
      <c r="P174" s="208"/>
      <c r="Q174" s="208"/>
      <c r="R174" s="208"/>
      <c r="S174" s="208"/>
      <c r="T174" s="209"/>
      <c r="AT174" s="203" t="s">
        <v>272</v>
      </c>
      <c r="AU174" s="203" t="s">
        <v>85</v>
      </c>
      <c r="AV174" s="13" t="s">
        <v>85</v>
      </c>
      <c r="AW174" s="13" t="s">
        <v>41</v>
      </c>
      <c r="AX174" s="13" t="s">
        <v>77</v>
      </c>
      <c r="AY174" s="203" t="s">
        <v>264</v>
      </c>
    </row>
    <row r="175" spans="2:65" s="12" customFormat="1">
      <c r="B175" s="194"/>
      <c r="D175" s="195" t="s">
        <v>272</v>
      </c>
      <c r="E175" s="196" t="s">
        <v>5</v>
      </c>
      <c r="F175" s="197" t="s">
        <v>3286</v>
      </c>
      <c r="H175" s="196" t="s">
        <v>5</v>
      </c>
      <c r="I175" s="198"/>
      <c r="L175" s="194"/>
      <c r="M175" s="199"/>
      <c r="N175" s="200"/>
      <c r="O175" s="200"/>
      <c r="P175" s="200"/>
      <c r="Q175" s="200"/>
      <c r="R175" s="200"/>
      <c r="S175" s="200"/>
      <c r="T175" s="201"/>
      <c r="AT175" s="196" t="s">
        <v>272</v>
      </c>
      <c r="AU175" s="196" t="s">
        <v>85</v>
      </c>
      <c r="AV175" s="12" t="s">
        <v>24</v>
      </c>
      <c r="AW175" s="12" t="s">
        <v>41</v>
      </c>
      <c r="AX175" s="12" t="s">
        <v>77</v>
      </c>
      <c r="AY175" s="196" t="s">
        <v>264</v>
      </c>
    </row>
    <row r="176" spans="2:65" s="13" customFormat="1">
      <c r="B176" s="202"/>
      <c r="D176" s="195" t="s">
        <v>272</v>
      </c>
      <c r="E176" s="203" t="s">
        <v>5</v>
      </c>
      <c r="F176" s="204" t="s">
        <v>3287</v>
      </c>
      <c r="H176" s="205">
        <v>270.89999999999998</v>
      </c>
      <c r="I176" s="206"/>
      <c r="L176" s="202"/>
      <c r="M176" s="207"/>
      <c r="N176" s="208"/>
      <c r="O176" s="208"/>
      <c r="P176" s="208"/>
      <c r="Q176" s="208"/>
      <c r="R176" s="208"/>
      <c r="S176" s="208"/>
      <c r="T176" s="209"/>
      <c r="AT176" s="203" t="s">
        <v>272</v>
      </c>
      <c r="AU176" s="203" t="s">
        <v>85</v>
      </c>
      <c r="AV176" s="13" t="s">
        <v>85</v>
      </c>
      <c r="AW176" s="13" t="s">
        <v>41</v>
      </c>
      <c r="AX176" s="13" t="s">
        <v>77</v>
      </c>
      <c r="AY176" s="203" t="s">
        <v>264</v>
      </c>
    </row>
    <row r="177" spans="2:65" s="14" customFormat="1">
      <c r="B177" s="210"/>
      <c r="D177" s="195" t="s">
        <v>272</v>
      </c>
      <c r="E177" s="211" t="s">
        <v>5</v>
      </c>
      <c r="F177" s="212" t="s">
        <v>290</v>
      </c>
      <c r="H177" s="213">
        <v>1157.7</v>
      </c>
      <c r="I177" s="214"/>
      <c r="L177" s="210"/>
      <c r="M177" s="215"/>
      <c r="N177" s="216"/>
      <c r="O177" s="216"/>
      <c r="P177" s="216"/>
      <c r="Q177" s="216"/>
      <c r="R177" s="216"/>
      <c r="S177" s="216"/>
      <c r="T177" s="217"/>
      <c r="AT177" s="211" t="s">
        <v>272</v>
      </c>
      <c r="AU177" s="211" t="s">
        <v>85</v>
      </c>
      <c r="AV177" s="14" t="s">
        <v>270</v>
      </c>
      <c r="AW177" s="14" t="s">
        <v>41</v>
      </c>
      <c r="AX177" s="14" t="s">
        <v>24</v>
      </c>
      <c r="AY177" s="211" t="s">
        <v>264</v>
      </c>
    </row>
    <row r="178" spans="2:65" s="1" customFormat="1" ht="25.5" customHeight="1">
      <c r="B178" s="181"/>
      <c r="C178" s="182" t="s">
        <v>379</v>
      </c>
      <c r="D178" s="182" t="s">
        <v>266</v>
      </c>
      <c r="E178" s="183" t="s">
        <v>2726</v>
      </c>
      <c r="F178" s="184" t="s">
        <v>2727</v>
      </c>
      <c r="G178" s="185" t="s">
        <v>293</v>
      </c>
      <c r="H178" s="186">
        <v>1157.7</v>
      </c>
      <c r="I178" s="187"/>
      <c r="J178" s="188">
        <f>ROUND(I178*H178,2)</f>
        <v>0</v>
      </c>
      <c r="K178" s="184" t="s">
        <v>278</v>
      </c>
      <c r="L178" s="42"/>
      <c r="M178" s="189" t="s">
        <v>5</v>
      </c>
      <c r="N178" s="190" t="s">
        <v>48</v>
      </c>
      <c r="O178" s="43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AR178" s="25" t="s">
        <v>270</v>
      </c>
      <c r="AT178" s="25" t="s">
        <v>266</v>
      </c>
      <c r="AU178" s="25" t="s">
        <v>85</v>
      </c>
      <c r="AY178" s="25" t="s">
        <v>264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5" t="s">
        <v>24</v>
      </c>
      <c r="BK178" s="193">
        <f>ROUND(I178*H178,2)</f>
        <v>0</v>
      </c>
      <c r="BL178" s="25" t="s">
        <v>270</v>
      </c>
      <c r="BM178" s="25" t="s">
        <v>2728</v>
      </c>
    </row>
    <row r="179" spans="2:65" s="12" customFormat="1">
      <c r="B179" s="194"/>
      <c r="D179" s="195" t="s">
        <v>272</v>
      </c>
      <c r="E179" s="196" t="s">
        <v>5</v>
      </c>
      <c r="F179" s="197" t="s">
        <v>3264</v>
      </c>
      <c r="H179" s="196" t="s">
        <v>5</v>
      </c>
      <c r="I179" s="198"/>
      <c r="L179" s="194"/>
      <c r="M179" s="199"/>
      <c r="N179" s="200"/>
      <c r="O179" s="200"/>
      <c r="P179" s="200"/>
      <c r="Q179" s="200"/>
      <c r="R179" s="200"/>
      <c r="S179" s="200"/>
      <c r="T179" s="201"/>
      <c r="AT179" s="196" t="s">
        <v>272</v>
      </c>
      <c r="AU179" s="196" t="s">
        <v>85</v>
      </c>
      <c r="AV179" s="12" t="s">
        <v>24</v>
      </c>
      <c r="AW179" s="12" t="s">
        <v>41</v>
      </c>
      <c r="AX179" s="12" t="s">
        <v>77</v>
      </c>
      <c r="AY179" s="196" t="s">
        <v>264</v>
      </c>
    </row>
    <row r="180" spans="2:65" s="12" customFormat="1" ht="27">
      <c r="B180" s="194"/>
      <c r="D180" s="195" t="s">
        <v>272</v>
      </c>
      <c r="E180" s="196" t="s">
        <v>5</v>
      </c>
      <c r="F180" s="197" t="s">
        <v>2722</v>
      </c>
      <c r="H180" s="196" t="s">
        <v>5</v>
      </c>
      <c r="I180" s="198"/>
      <c r="L180" s="194"/>
      <c r="M180" s="199"/>
      <c r="N180" s="200"/>
      <c r="O180" s="200"/>
      <c r="P180" s="200"/>
      <c r="Q180" s="200"/>
      <c r="R180" s="200"/>
      <c r="S180" s="200"/>
      <c r="T180" s="201"/>
      <c r="AT180" s="196" t="s">
        <v>272</v>
      </c>
      <c r="AU180" s="196" t="s">
        <v>85</v>
      </c>
      <c r="AV180" s="12" t="s">
        <v>24</v>
      </c>
      <c r="AW180" s="12" t="s">
        <v>41</v>
      </c>
      <c r="AX180" s="12" t="s">
        <v>77</v>
      </c>
      <c r="AY180" s="196" t="s">
        <v>264</v>
      </c>
    </row>
    <row r="181" spans="2:65" s="13" customFormat="1">
      <c r="B181" s="202"/>
      <c r="D181" s="195" t="s">
        <v>272</v>
      </c>
      <c r="E181" s="203" t="s">
        <v>5</v>
      </c>
      <c r="F181" s="204" t="s">
        <v>3285</v>
      </c>
      <c r="H181" s="205">
        <v>886.8</v>
      </c>
      <c r="I181" s="206"/>
      <c r="L181" s="202"/>
      <c r="M181" s="207"/>
      <c r="N181" s="208"/>
      <c r="O181" s="208"/>
      <c r="P181" s="208"/>
      <c r="Q181" s="208"/>
      <c r="R181" s="208"/>
      <c r="S181" s="208"/>
      <c r="T181" s="209"/>
      <c r="AT181" s="203" t="s">
        <v>272</v>
      </c>
      <c r="AU181" s="203" t="s">
        <v>85</v>
      </c>
      <c r="AV181" s="13" t="s">
        <v>85</v>
      </c>
      <c r="AW181" s="13" t="s">
        <v>41</v>
      </c>
      <c r="AX181" s="13" t="s">
        <v>77</v>
      </c>
      <c r="AY181" s="203" t="s">
        <v>264</v>
      </c>
    </row>
    <row r="182" spans="2:65" s="12" customFormat="1">
      <c r="B182" s="194"/>
      <c r="D182" s="195" t="s">
        <v>272</v>
      </c>
      <c r="E182" s="196" t="s">
        <v>5</v>
      </c>
      <c r="F182" s="197" t="s">
        <v>3286</v>
      </c>
      <c r="H182" s="196" t="s">
        <v>5</v>
      </c>
      <c r="I182" s="198"/>
      <c r="L182" s="194"/>
      <c r="M182" s="199"/>
      <c r="N182" s="200"/>
      <c r="O182" s="200"/>
      <c r="P182" s="200"/>
      <c r="Q182" s="200"/>
      <c r="R182" s="200"/>
      <c r="S182" s="200"/>
      <c r="T182" s="201"/>
      <c r="AT182" s="196" t="s">
        <v>272</v>
      </c>
      <c r="AU182" s="196" t="s">
        <v>85</v>
      </c>
      <c r="AV182" s="12" t="s">
        <v>24</v>
      </c>
      <c r="AW182" s="12" t="s">
        <v>41</v>
      </c>
      <c r="AX182" s="12" t="s">
        <v>77</v>
      </c>
      <c r="AY182" s="196" t="s">
        <v>264</v>
      </c>
    </row>
    <row r="183" spans="2:65" s="13" customFormat="1">
      <c r="B183" s="202"/>
      <c r="D183" s="195" t="s">
        <v>272</v>
      </c>
      <c r="E183" s="203" t="s">
        <v>5</v>
      </c>
      <c r="F183" s="204" t="s">
        <v>3287</v>
      </c>
      <c r="H183" s="205">
        <v>270.89999999999998</v>
      </c>
      <c r="I183" s="206"/>
      <c r="L183" s="202"/>
      <c r="M183" s="207"/>
      <c r="N183" s="208"/>
      <c r="O183" s="208"/>
      <c r="P183" s="208"/>
      <c r="Q183" s="208"/>
      <c r="R183" s="208"/>
      <c r="S183" s="208"/>
      <c r="T183" s="209"/>
      <c r="AT183" s="203" t="s">
        <v>272</v>
      </c>
      <c r="AU183" s="203" t="s">
        <v>85</v>
      </c>
      <c r="AV183" s="13" t="s">
        <v>85</v>
      </c>
      <c r="AW183" s="13" t="s">
        <v>41</v>
      </c>
      <c r="AX183" s="13" t="s">
        <v>77</v>
      </c>
      <c r="AY183" s="203" t="s">
        <v>264</v>
      </c>
    </row>
    <row r="184" spans="2:65" s="14" customFormat="1">
      <c r="B184" s="210"/>
      <c r="D184" s="195" t="s">
        <v>272</v>
      </c>
      <c r="E184" s="211" t="s">
        <v>5</v>
      </c>
      <c r="F184" s="212" t="s">
        <v>290</v>
      </c>
      <c r="H184" s="213">
        <v>1157.7</v>
      </c>
      <c r="I184" s="214"/>
      <c r="L184" s="210"/>
      <c r="M184" s="215"/>
      <c r="N184" s="216"/>
      <c r="O184" s="216"/>
      <c r="P184" s="216"/>
      <c r="Q184" s="216"/>
      <c r="R184" s="216"/>
      <c r="S184" s="216"/>
      <c r="T184" s="217"/>
      <c r="AT184" s="211" t="s">
        <v>272</v>
      </c>
      <c r="AU184" s="211" t="s">
        <v>85</v>
      </c>
      <c r="AV184" s="14" t="s">
        <v>270</v>
      </c>
      <c r="AW184" s="14" t="s">
        <v>41</v>
      </c>
      <c r="AX184" s="14" t="s">
        <v>24</v>
      </c>
      <c r="AY184" s="211" t="s">
        <v>264</v>
      </c>
    </row>
    <row r="185" spans="2:65" s="1" customFormat="1" ht="38.25" customHeight="1">
      <c r="B185" s="181"/>
      <c r="C185" s="182" t="s">
        <v>387</v>
      </c>
      <c r="D185" s="182" t="s">
        <v>266</v>
      </c>
      <c r="E185" s="183" t="s">
        <v>1680</v>
      </c>
      <c r="F185" s="184" t="s">
        <v>1681</v>
      </c>
      <c r="G185" s="185" t="s">
        <v>269</v>
      </c>
      <c r="H185" s="186">
        <v>346.58100000000002</v>
      </c>
      <c r="I185" s="187"/>
      <c r="J185" s="188">
        <f>ROUND(I185*H185,2)</f>
        <v>0</v>
      </c>
      <c r="K185" s="184" t="s">
        <v>278</v>
      </c>
      <c r="L185" s="42"/>
      <c r="M185" s="189" t="s">
        <v>5</v>
      </c>
      <c r="N185" s="190" t="s">
        <v>48</v>
      </c>
      <c r="O185" s="43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AR185" s="25" t="s">
        <v>270</v>
      </c>
      <c r="AT185" s="25" t="s">
        <v>266</v>
      </c>
      <c r="AU185" s="25" t="s">
        <v>85</v>
      </c>
      <c r="AY185" s="25" t="s">
        <v>264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25" t="s">
        <v>24</v>
      </c>
      <c r="BK185" s="193">
        <f>ROUND(I185*H185,2)</f>
        <v>0</v>
      </c>
      <c r="BL185" s="25" t="s">
        <v>270</v>
      </c>
      <c r="BM185" s="25" t="s">
        <v>2729</v>
      </c>
    </row>
    <row r="186" spans="2:65" s="13" customFormat="1">
      <c r="B186" s="202"/>
      <c r="D186" s="195" t="s">
        <v>272</v>
      </c>
      <c r="E186" s="203" t="s">
        <v>5</v>
      </c>
      <c r="F186" s="204" t="s">
        <v>3288</v>
      </c>
      <c r="H186" s="205">
        <v>65.715999999999994</v>
      </c>
      <c r="I186" s="206"/>
      <c r="L186" s="202"/>
      <c r="M186" s="207"/>
      <c r="N186" s="208"/>
      <c r="O186" s="208"/>
      <c r="P186" s="208"/>
      <c r="Q186" s="208"/>
      <c r="R186" s="208"/>
      <c r="S186" s="208"/>
      <c r="T186" s="209"/>
      <c r="AT186" s="203" t="s">
        <v>272</v>
      </c>
      <c r="AU186" s="203" t="s">
        <v>85</v>
      </c>
      <c r="AV186" s="13" t="s">
        <v>85</v>
      </c>
      <c r="AW186" s="13" t="s">
        <v>41</v>
      </c>
      <c r="AX186" s="13" t="s">
        <v>77</v>
      </c>
      <c r="AY186" s="203" t="s">
        <v>264</v>
      </c>
    </row>
    <row r="187" spans="2:65" s="13" customFormat="1">
      <c r="B187" s="202"/>
      <c r="D187" s="195" t="s">
        <v>272</v>
      </c>
      <c r="E187" s="203" t="s">
        <v>5</v>
      </c>
      <c r="F187" s="204" t="s">
        <v>3289</v>
      </c>
      <c r="H187" s="205">
        <v>197.149</v>
      </c>
      <c r="I187" s="206"/>
      <c r="L187" s="202"/>
      <c r="M187" s="207"/>
      <c r="N187" s="208"/>
      <c r="O187" s="208"/>
      <c r="P187" s="208"/>
      <c r="Q187" s="208"/>
      <c r="R187" s="208"/>
      <c r="S187" s="208"/>
      <c r="T187" s="209"/>
      <c r="AT187" s="203" t="s">
        <v>272</v>
      </c>
      <c r="AU187" s="203" t="s">
        <v>85</v>
      </c>
      <c r="AV187" s="13" t="s">
        <v>85</v>
      </c>
      <c r="AW187" s="13" t="s">
        <v>41</v>
      </c>
      <c r="AX187" s="13" t="s">
        <v>77</v>
      </c>
      <c r="AY187" s="203" t="s">
        <v>264</v>
      </c>
    </row>
    <row r="188" spans="2:65" s="13" customFormat="1">
      <c r="B188" s="202"/>
      <c r="D188" s="195" t="s">
        <v>272</v>
      </c>
      <c r="E188" s="203" t="s">
        <v>5</v>
      </c>
      <c r="F188" s="204" t="s">
        <v>3290</v>
      </c>
      <c r="H188" s="205">
        <v>65.715999999999994</v>
      </c>
      <c r="I188" s="206"/>
      <c r="L188" s="202"/>
      <c r="M188" s="207"/>
      <c r="N188" s="208"/>
      <c r="O188" s="208"/>
      <c r="P188" s="208"/>
      <c r="Q188" s="208"/>
      <c r="R188" s="208"/>
      <c r="S188" s="208"/>
      <c r="T188" s="209"/>
      <c r="AT188" s="203" t="s">
        <v>272</v>
      </c>
      <c r="AU188" s="203" t="s">
        <v>85</v>
      </c>
      <c r="AV188" s="13" t="s">
        <v>85</v>
      </c>
      <c r="AW188" s="13" t="s">
        <v>41</v>
      </c>
      <c r="AX188" s="13" t="s">
        <v>77</v>
      </c>
      <c r="AY188" s="203" t="s">
        <v>264</v>
      </c>
    </row>
    <row r="189" spans="2:65" s="13" customFormat="1">
      <c r="B189" s="202"/>
      <c r="D189" s="195" t="s">
        <v>272</v>
      </c>
      <c r="E189" s="203" t="s">
        <v>5</v>
      </c>
      <c r="F189" s="204" t="s">
        <v>3291</v>
      </c>
      <c r="H189" s="205">
        <v>18</v>
      </c>
      <c r="I189" s="206"/>
      <c r="L189" s="202"/>
      <c r="M189" s="207"/>
      <c r="N189" s="208"/>
      <c r="O189" s="208"/>
      <c r="P189" s="208"/>
      <c r="Q189" s="208"/>
      <c r="R189" s="208"/>
      <c r="S189" s="208"/>
      <c r="T189" s="209"/>
      <c r="AT189" s="203" t="s">
        <v>272</v>
      </c>
      <c r="AU189" s="203" t="s">
        <v>85</v>
      </c>
      <c r="AV189" s="13" t="s">
        <v>85</v>
      </c>
      <c r="AW189" s="13" t="s">
        <v>41</v>
      </c>
      <c r="AX189" s="13" t="s">
        <v>77</v>
      </c>
      <c r="AY189" s="203" t="s">
        <v>264</v>
      </c>
    </row>
    <row r="190" spans="2:65" s="14" customFormat="1">
      <c r="B190" s="210"/>
      <c r="D190" s="195" t="s">
        <v>272</v>
      </c>
      <c r="E190" s="211" t="s">
        <v>5</v>
      </c>
      <c r="F190" s="212" t="s">
        <v>290</v>
      </c>
      <c r="H190" s="213">
        <v>346.58100000000002</v>
      </c>
      <c r="I190" s="214"/>
      <c r="L190" s="210"/>
      <c r="M190" s="215"/>
      <c r="N190" s="216"/>
      <c r="O190" s="216"/>
      <c r="P190" s="216"/>
      <c r="Q190" s="216"/>
      <c r="R190" s="216"/>
      <c r="S190" s="216"/>
      <c r="T190" s="217"/>
      <c r="AT190" s="211" t="s">
        <v>272</v>
      </c>
      <c r="AU190" s="211" t="s">
        <v>85</v>
      </c>
      <c r="AV190" s="14" t="s">
        <v>270</v>
      </c>
      <c r="AW190" s="14" t="s">
        <v>41</v>
      </c>
      <c r="AX190" s="14" t="s">
        <v>24</v>
      </c>
      <c r="AY190" s="211" t="s">
        <v>264</v>
      </c>
    </row>
    <row r="191" spans="2:65" s="1" customFormat="1" ht="38.25" customHeight="1">
      <c r="B191" s="181"/>
      <c r="C191" s="182" t="s">
        <v>393</v>
      </c>
      <c r="D191" s="182" t="s">
        <v>266</v>
      </c>
      <c r="E191" s="183" t="s">
        <v>1697</v>
      </c>
      <c r="F191" s="184" t="s">
        <v>1698</v>
      </c>
      <c r="G191" s="185" t="s">
        <v>269</v>
      </c>
      <c r="H191" s="186">
        <v>751.49800000000005</v>
      </c>
      <c r="I191" s="187"/>
      <c r="J191" s="188">
        <f>ROUND(I191*H191,2)</f>
        <v>0</v>
      </c>
      <c r="K191" s="184" t="s">
        <v>278</v>
      </c>
      <c r="L191" s="42"/>
      <c r="M191" s="189" t="s">
        <v>5</v>
      </c>
      <c r="N191" s="190" t="s">
        <v>48</v>
      </c>
      <c r="O191" s="43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AR191" s="25" t="s">
        <v>270</v>
      </c>
      <c r="AT191" s="25" t="s">
        <v>266</v>
      </c>
      <c r="AU191" s="25" t="s">
        <v>85</v>
      </c>
      <c r="AY191" s="25" t="s">
        <v>264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5" t="s">
        <v>24</v>
      </c>
      <c r="BK191" s="193">
        <f>ROUND(I191*H191,2)</f>
        <v>0</v>
      </c>
      <c r="BL191" s="25" t="s">
        <v>270</v>
      </c>
      <c r="BM191" s="25" t="s">
        <v>2737</v>
      </c>
    </row>
    <row r="192" spans="2:65" s="12" customFormat="1">
      <c r="B192" s="194"/>
      <c r="D192" s="195" t="s">
        <v>272</v>
      </c>
      <c r="E192" s="196" t="s">
        <v>5</v>
      </c>
      <c r="F192" s="197" t="s">
        <v>2118</v>
      </c>
      <c r="H192" s="196" t="s">
        <v>5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6" t="s">
        <v>272</v>
      </c>
      <c r="AU192" s="196" t="s">
        <v>85</v>
      </c>
      <c r="AV192" s="12" t="s">
        <v>24</v>
      </c>
      <c r="AW192" s="12" t="s">
        <v>41</v>
      </c>
      <c r="AX192" s="12" t="s">
        <v>77</v>
      </c>
      <c r="AY192" s="196" t="s">
        <v>264</v>
      </c>
    </row>
    <row r="193" spans="2:65" s="12" customFormat="1">
      <c r="B193" s="194"/>
      <c r="D193" s="195" t="s">
        <v>272</v>
      </c>
      <c r="E193" s="196" t="s">
        <v>5</v>
      </c>
      <c r="F193" s="197" t="s">
        <v>3264</v>
      </c>
      <c r="H193" s="196" t="s">
        <v>5</v>
      </c>
      <c r="I193" s="198"/>
      <c r="L193" s="194"/>
      <c r="M193" s="199"/>
      <c r="N193" s="200"/>
      <c r="O193" s="200"/>
      <c r="P193" s="200"/>
      <c r="Q193" s="200"/>
      <c r="R193" s="200"/>
      <c r="S193" s="200"/>
      <c r="T193" s="201"/>
      <c r="AT193" s="196" t="s">
        <v>272</v>
      </c>
      <c r="AU193" s="196" t="s">
        <v>85</v>
      </c>
      <c r="AV193" s="12" t="s">
        <v>24</v>
      </c>
      <c r="AW193" s="12" t="s">
        <v>41</v>
      </c>
      <c r="AX193" s="12" t="s">
        <v>77</v>
      </c>
      <c r="AY193" s="196" t="s">
        <v>264</v>
      </c>
    </row>
    <row r="194" spans="2:65" s="13" customFormat="1">
      <c r="B194" s="202"/>
      <c r="D194" s="195" t="s">
        <v>272</v>
      </c>
      <c r="E194" s="203" t="s">
        <v>5</v>
      </c>
      <c r="F194" s="204" t="s">
        <v>3292</v>
      </c>
      <c r="H194" s="205">
        <v>297.74</v>
      </c>
      <c r="I194" s="206"/>
      <c r="L194" s="202"/>
      <c r="M194" s="207"/>
      <c r="N194" s="208"/>
      <c r="O194" s="208"/>
      <c r="P194" s="208"/>
      <c r="Q194" s="208"/>
      <c r="R194" s="208"/>
      <c r="S194" s="208"/>
      <c r="T194" s="209"/>
      <c r="AT194" s="203" t="s">
        <v>272</v>
      </c>
      <c r="AU194" s="203" t="s">
        <v>85</v>
      </c>
      <c r="AV194" s="13" t="s">
        <v>85</v>
      </c>
      <c r="AW194" s="13" t="s">
        <v>41</v>
      </c>
      <c r="AX194" s="13" t="s">
        <v>77</v>
      </c>
      <c r="AY194" s="203" t="s">
        <v>264</v>
      </c>
    </row>
    <row r="195" spans="2:65" s="12" customFormat="1">
      <c r="B195" s="194"/>
      <c r="D195" s="195" t="s">
        <v>272</v>
      </c>
      <c r="E195" s="196" t="s">
        <v>5</v>
      </c>
      <c r="F195" s="197" t="s">
        <v>3293</v>
      </c>
      <c r="H195" s="196" t="s">
        <v>5</v>
      </c>
      <c r="I195" s="198"/>
      <c r="L195" s="194"/>
      <c r="M195" s="199"/>
      <c r="N195" s="200"/>
      <c r="O195" s="200"/>
      <c r="P195" s="200"/>
      <c r="Q195" s="200"/>
      <c r="R195" s="200"/>
      <c r="S195" s="200"/>
      <c r="T195" s="201"/>
      <c r="AT195" s="196" t="s">
        <v>272</v>
      </c>
      <c r="AU195" s="196" t="s">
        <v>85</v>
      </c>
      <c r="AV195" s="12" t="s">
        <v>24</v>
      </c>
      <c r="AW195" s="12" t="s">
        <v>41</v>
      </c>
      <c r="AX195" s="12" t="s">
        <v>77</v>
      </c>
      <c r="AY195" s="196" t="s">
        <v>264</v>
      </c>
    </row>
    <row r="196" spans="2:65" s="13" customFormat="1">
      <c r="B196" s="202"/>
      <c r="D196" s="195" t="s">
        <v>272</v>
      </c>
      <c r="E196" s="203" t="s">
        <v>5</v>
      </c>
      <c r="F196" s="204" t="s">
        <v>3294</v>
      </c>
      <c r="H196" s="205">
        <v>60.009</v>
      </c>
      <c r="I196" s="206"/>
      <c r="L196" s="202"/>
      <c r="M196" s="207"/>
      <c r="N196" s="208"/>
      <c r="O196" s="208"/>
      <c r="P196" s="208"/>
      <c r="Q196" s="208"/>
      <c r="R196" s="208"/>
      <c r="S196" s="208"/>
      <c r="T196" s="209"/>
      <c r="AT196" s="203" t="s">
        <v>272</v>
      </c>
      <c r="AU196" s="203" t="s">
        <v>85</v>
      </c>
      <c r="AV196" s="13" t="s">
        <v>85</v>
      </c>
      <c r="AW196" s="13" t="s">
        <v>41</v>
      </c>
      <c r="AX196" s="13" t="s">
        <v>77</v>
      </c>
      <c r="AY196" s="203" t="s">
        <v>264</v>
      </c>
    </row>
    <row r="197" spans="2:65" s="12" customFormat="1">
      <c r="B197" s="194"/>
      <c r="D197" s="195" t="s">
        <v>272</v>
      </c>
      <c r="E197" s="196" t="s">
        <v>5</v>
      </c>
      <c r="F197" s="197" t="s">
        <v>3295</v>
      </c>
      <c r="H197" s="196" t="s">
        <v>5</v>
      </c>
      <c r="I197" s="198"/>
      <c r="L197" s="194"/>
      <c r="M197" s="199"/>
      <c r="N197" s="200"/>
      <c r="O197" s="200"/>
      <c r="P197" s="200"/>
      <c r="Q197" s="200"/>
      <c r="R197" s="200"/>
      <c r="S197" s="200"/>
      <c r="T197" s="201"/>
      <c r="AT197" s="196" t="s">
        <v>272</v>
      </c>
      <c r="AU197" s="196" t="s">
        <v>85</v>
      </c>
      <c r="AV197" s="12" t="s">
        <v>24</v>
      </c>
      <c r="AW197" s="12" t="s">
        <v>41</v>
      </c>
      <c r="AX197" s="12" t="s">
        <v>77</v>
      </c>
      <c r="AY197" s="196" t="s">
        <v>264</v>
      </c>
    </row>
    <row r="198" spans="2:65" s="13" customFormat="1">
      <c r="B198" s="202"/>
      <c r="D198" s="195" t="s">
        <v>272</v>
      </c>
      <c r="E198" s="203" t="s">
        <v>5</v>
      </c>
      <c r="F198" s="204" t="s">
        <v>3257</v>
      </c>
      <c r="H198" s="205">
        <v>18</v>
      </c>
      <c r="I198" s="206"/>
      <c r="L198" s="202"/>
      <c r="M198" s="207"/>
      <c r="N198" s="208"/>
      <c r="O198" s="208"/>
      <c r="P198" s="208"/>
      <c r="Q198" s="208"/>
      <c r="R198" s="208"/>
      <c r="S198" s="208"/>
      <c r="T198" s="209"/>
      <c r="AT198" s="203" t="s">
        <v>272</v>
      </c>
      <c r="AU198" s="203" t="s">
        <v>85</v>
      </c>
      <c r="AV198" s="13" t="s">
        <v>85</v>
      </c>
      <c r="AW198" s="13" t="s">
        <v>41</v>
      </c>
      <c r="AX198" s="13" t="s">
        <v>77</v>
      </c>
      <c r="AY198" s="203" t="s">
        <v>264</v>
      </c>
    </row>
    <row r="199" spans="2:65" s="15" customFormat="1">
      <c r="B199" s="236"/>
      <c r="D199" s="195" t="s">
        <v>272</v>
      </c>
      <c r="E199" s="237" t="s">
        <v>5</v>
      </c>
      <c r="F199" s="238" t="s">
        <v>423</v>
      </c>
      <c r="H199" s="239">
        <v>375.74900000000002</v>
      </c>
      <c r="I199" s="240"/>
      <c r="L199" s="236"/>
      <c r="M199" s="241"/>
      <c r="N199" s="242"/>
      <c r="O199" s="242"/>
      <c r="P199" s="242"/>
      <c r="Q199" s="242"/>
      <c r="R199" s="242"/>
      <c r="S199" s="242"/>
      <c r="T199" s="243"/>
      <c r="AT199" s="237" t="s">
        <v>272</v>
      </c>
      <c r="AU199" s="237" t="s">
        <v>85</v>
      </c>
      <c r="AV199" s="15" t="s">
        <v>93</v>
      </c>
      <c r="AW199" s="15" t="s">
        <v>41</v>
      </c>
      <c r="AX199" s="15" t="s">
        <v>77</v>
      </c>
      <c r="AY199" s="237" t="s">
        <v>264</v>
      </c>
    </row>
    <row r="200" spans="2:65" s="12" customFormat="1">
      <c r="B200" s="194"/>
      <c r="D200" s="195" t="s">
        <v>272</v>
      </c>
      <c r="E200" s="196" t="s">
        <v>5</v>
      </c>
      <c r="F200" s="197" t="s">
        <v>2120</v>
      </c>
      <c r="H200" s="196" t="s">
        <v>5</v>
      </c>
      <c r="I200" s="198"/>
      <c r="L200" s="194"/>
      <c r="M200" s="199"/>
      <c r="N200" s="200"/>
      <c r="O200" s="200"/>
      <c r="P200" s="200"/>
      <c r="Q200" s="200"/>
      <c r="R200" s="200"/>
      <c r="S200" s="200"/>
      <c r="T200" s="201"/>
      <c r="AT200" s="196" t="s">
        <v>272</v>
      </c>
      <c r="AU200" s="196" t="s">
        <v>85</v>
      </c>
      <c r="AV200" s="12" t="s">
        <v>24</v>
      </c>
      <c r="AW200" s="12" t="s">
        <v>41</v>
      </c>
      <c r="AX200" s="12" t="s">
        <v>77</v>
      </c>
      <c r="AY200" s="196" t="s">
        <v>264</v>
      </c>
    </row>
    <row r="201" spans="2:65" s="13" customFormat="1">
      <c r="B201" s="202"/>
      <c r="D201" s="195" t="s">
        <v>272</v>
      </c>
      <c r="E201" s="203" t="s">
        <v>5</v>
      </c>
      <c r="F201" s="204" t="s">
        <v>3296</v>
      </c>
      <c r="H201" s="205">
        <v>375.74900000000002</v>
      </c>
      <c r="I201" s="206"/>
      <c r="L201" s="202"/>
      <c r="M201" s="207"/>
      <c r="N201" s="208"/>
      <c r="O201" s="208"/>
      <c r="P201" s="208"/>
      <c r="Q201" s="208"/>
      <c r="R201" s="208"/>
      <c r="S201" s="208"/>
      <c r="T201" s="209"/>
      <c r="AT201" s="203" t="s">
        <v>272</v>
      </c>
      <c r="AU201" s="203" t="s">
        <v>85</v>
      </c>
      <c r="AV201" s="13" t="s">
        <v>85</v>
      </c>
      <c r="AW201" s="13" t="s">
        <v>41</v>
      </c>
      <c r="AX201" s="13" t="s">
        <v>77</v>
      </c>
      <c r="AY201" s="203" t="s">
        <v>264</v>
      </c>
    </row>
    <row r="202" spans="2:65" s="14" customFormat="1">
      <c r="B202" s="210"/>
      <c r="D202" s="195" t="s">
        <v>272</v>
      </c>
      <c r="E202" s="211" t="s">
        <v>5</v>
      </c>
      <c r="F202" s="212" t="s">
        <v>290</v>
      </c>
      <c r="H202" s="213">
        <v>751.49800000000005</v>
      </c>
      <c r="I202" s="214"/>
      <c r="L202" s="210"/>
      <c r="M202" s="215"/>
      <c r="N202" s="216"/>
      <c r="O202" s="216"/>
      <c r="P202" s="216"/>
      <c r="Q202" s="216"/>
      <c r="R202" s="216"/>
      <c r="S202" s="216"/>
      <c r="T202" s="217"/>
      <c r="AT202" s="211" t="s">
        <v>272</v>
      </c>
      <c r="AU202" s="211" t="s">
        <v>85</v>
      </c>
      <c r="AV202" s="14" t="s">
        <v>270</v>
      </c>
      <c r="AW202" s="14" t="s">
        <v>41</v>
      </c>
      <c r="AX202" s="14" t="s">
        <v>24</v>
      </c>
      <c r="AY202" s="211" t="s">
        <v>264</v>
      </c>
    </row>
    <row r="203" spans="2:65" s="1" customFormat="1" ht="38.25" customHeight="1">
      <c r="B203" s="181"/>
      <c r="C203" s="182" t="s">
        <v>400</v>
      </c>
      <c r="D203" s="182" t="s">
        <v>266</v>
      </c>
      <c r="E203" s="183" t="s">
        <v>1705</v>
      </c>
      <c r="F203" s="184" t="s">
        <v>1706</v>
      </c>
      <c r="G203" s="185" t="s">
        <v>269</v>
      </c>
      <c r="H203" s="186">
        <v>210.50700000000001</v>
      </c>
      <c r="I203" s="187"/>
      <c r="J203" s="188">
        <f>ROUND(I203*H203,2)</f>
        <v>0</v>
      </c>
      <c r="K203" s="184" t="s">
        <v>278</v>
      </c>
      <c r="L203" s="42"/>
      <c r="M203" s="189" t="s">
        <v>5</v>
      </c>
      <c r="N203" s="190" t="s">
        <v>48</v>
      </c>
      <c r="O203" s="43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AR203" s="25" t="s">
        <v>270</v>
      </c>
      <c r="AT203" s="25" t="s">
        <v>266</v>
      </c>
      <c r="AU203" s="25" t="s">
        <v>85</v>
      </c>
      <c r="AY203" s="25" t="s">
        <v>264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5" t="s">
        <v>24</v>
      </c>
      <c r="BK203" s="193">
        <f>ROUND(I203*H203,2)</f>
        <v>0</v>
      </c>
      <c r="BL203" s="25" t="s">
        <v>270</v>
      </c>
      <c r="BM203" s="25" t="s">
        <v>2741</v>
      </c>
    </row>
    <row r="204" spans="2:65" s="12" customFormat="1">
      <c r="B204" s="194"/>
      <c r="D204" s="195" t="s">
        <v>272</v>
      </c>
      <c r="E204" s="196" t="s">
        <v>5</v>
      </c>
      <c r="F204" s="197" t="s">
        <v>2123</v>
      </c>
      <c r="H204" s="196" t="s">
        <v>5</v>
      </c>
      <c r="I204" s="198"/>
      <c r="L204" s="194"/>
      <c r="M204" s="199"/>
      <c r="N204" s="200"/>
      <c r="O204" s="200"/>
      <c r="P204" s="200"/>
      <c r="Q204" s="200"/>
      <c r="R204" s="200"/>
      <c r="S204" s="200"/>
      <c r="T204" s="201"/>
      <c r="AT204" s="196" t="s">
        <v>272</v>
      </c>
      <c r="AU204" s="196" t="s">
        <v>85</v>
      </c>
      <c r="AV204" s="12" t="s">
        <v>24</v>
      </c>
      <c r="AW204" s="12" t="s">
        <v>41</v>
      </c>
      <c r="AX204" s="12" t="s">
        <v>77</v>
      </c>
      <c r="AY204" s="196" t="s">
        <v>264</v>
      </c>
    </row>
    <row r="205" spans="2:65" s="12" customFormat="1">
      <c r="B205" s="194"/>
      <c r="D205" s="195" t="s">
        <v>272</v>
      </c>
      <c r="E205" s="196" t="s">
        <v>5</v>
      </c>
      <c r="F205" s="197" t="s">
        <v>3264</v>
      </c>
      <c r="H205" s="196" t="s">
        <v>5</v>
      </c>
      <c r="I205" s="198"/>
      <c r="L205" s="194"/>
      <c r="M205" s="199"/>
      <c r="N205" s="200"/>
      <c r="O205" s="200"/>
      <c r="P205" s="200"/>
      <c r="Q205" s="200"/>
      <c r="R205" s="200"/>
      <c r="S205" s="200"/>
      <c r="T205" s="201"/>
      <c r="AT205" s="196" t="s">
        <v>272</v>
      </c>
      <c r="AU205" s="196" t="s">
        <v>85</v>
      </c>
      <c r="AV205" s="12" t="s">
        <v>24</v>
      </c>
      <c r="AW205" s="12" t="s">
        <v>41</v>
      </c>
      <c r="AX205" s="12" t="s">
        <v>77</v>
      </c>
      <c r="AY205" s="196" t="s">
        <v>264</v>
      </c>
    </row>
    <row r="206" spans="2:65" s="13" customFormat="1">
      <c r="B206" s="202"/>
      <c r="D206" s="195" t="s">
        <v>272</v>
      </c>
      <c r="E206" s="203" t="s">
        <v>5</v>
      </c>
      <c r="F206" s="204" t="s">
        <v>3297</v>
      </c>
      <c r="H206" s="205">
        <v>479.351</v>
      </c>
      <c r="I206" s="206"/>
      <c r="L206" s="202"/>
      <c r="M206" s="207"/>
      <c r="N206" s="208"/>
      <c r="O206" s="208"/>
      <c r="P206" s="208"/>
      <c r="Q206" s="208"/>
      <c r="R206" s="208"/>
      <c r="S206" s="208"/>
      <c r="T206" s="209"/>
      <c r="AT206" s="203" t="s">
        <v>272</v>
      </c>
      <c r="AU206" s="203" t="s">
        <v>85</v>
      </c>
      <c r="AV206" s="13" t="s">
        <v>85</v>
      </c>
      <c r="AW206" s="13" t="s">
        <v>41</v>
      </c>
      <c r="AX206" s="13" t="s">
        <v>77</v>
      </c>
      <c r="AY206" s="203" t="s">
        <v>264</v>
      </c>
    </row>
    <row r="207" spans="2:65" s="13" customFormat="1">
      <c r="B207" s="202"/>
      <c r="D207" s="195" t="s">
        <v>272</v>
      </c>
      <c r="E207" s="203" t="s">
        <v>5</v>
      </c>
      <c r="F207" s="204" t="s">
        <v>3298</v>
      </c>
      <c r="H207" s="205">
        <v>-297.74</v>
      </c>
      <c r="I207" s="206"/>
      <c r="L207" s="202"/>
      <c r="M207" s="207"/>
      <c r="N207" s="208"/>
      <c r="O207" s="208"/>
      <c r="P207" s="208"/>
      <c r="Q207" s="208"/>
      <c r="R207" s="208"/>
      <c r="S207" s="208"/>
      <c r="T207" s="209"/>
      <c r="AT207" s="203" t="s">
        <v>272</v>
      </c>
      <c r="AU207" s="203" t="s">
        <v>85</v>
      </c>
      <c r="AV207" s="13" t="s">
        <v>85</v>
      </c>
      <c r="AW207" s="13" t="s">
        <v>41</v>
      </c>
      <c r="AX207" s="13" t="s">
        <v>77</v>
      </c>
      <c r="AY207" s="203" t="s">
        <v>264</v>
      </c>
    </row>
    <row r="208" spans="2:65" s="15" customFormat="1">
      <c r="B208" s="236"/>
      <c r="D208" s="195" t="s">
        <v>272</v>
      </c>
      <c r="E208" s="237" t="s">
        <v>5</v>
      </c>
      <c r="F208" s="238" t="s">
        <v>423</v>
      </c>
      <c r="H208" s="239">
        <v>181.61099999999999</v>
      </c>
      <c r="I208" s="240"/>
      <c r="L208" s="236"/>
      <c r="M208" s="241"/>
      <c r="N208" s="242"/>
      <c r="O208" s="242"/>
      <c r="P208" s="242"/>
      <c r="Q208" s="242"/>
      <c r="R208" s="242"/>
      <c r="S208" s="242"/>
      <c r="T208" s="243"/>
      <c r="AT208" s="237" t="s">
        <v>272</v>
      </c>
      <c r="AU208" s="237" t="s">
        <v>85</v>
      </c>
      <c r="AV208" s="15" t="s">
        <v>93</v>
      </c>
      <c r="AW208" s="15" t="s">
        <v>41</v>
      </c>
      <c r="AX208" s="15" t="s">
        <v>77</v>
      </c>
      <c r="AY208" s="237" t="s">
        <v>264</v>
      </c>
    </row>
    <row r="209" spans="2:65" s="12" customFormat="1">
      <c r="B209" s="194"/>
      <c r="D209" s="195" t="s">
        <v>272</v>
      </c>
      <c r="E209" s="196" t="s">
        <v>5</v>
      </c>
      <c r="F209" s="197" t="s">
        <v>3293</v>
      </c>
      <c r="H209" s="196" t="s">
        <v>5</v>
      </c>
      <c r="I209" s="198"/>
      <c r="L209" s="194"/>
      <c r="M209" s="199"/>
      <c r="N209" s="200"/>
      <c r="O209" s="200"/>
      <c r="P209" s="200"/>
      <c r="Q209" s="200"/>
      <c r="R209" s="200"/>
      <c r="S209" s="200"/>
      <c r="T209" s="201"/>
      <c r="AT209" s="196" t="s">
        <v>272</v>
      </c>
      <c r="AU209" s="196" t="s">
        <v>85</v>
      </c>
      <c r="AV209" s="12" t="s">
        <v>24</v>
      </c>
      <c r="AW209" s="12" t="s">
        <v>41</v>
      </c>
      <c r="AX209" s="12" t="s">
        <v>77</v>
      </c>
      <c r="AY209" s="196" t="s">
        <v>264</v>
      </c>
    </row>
    <row r="210" spans="2:65" s="13" customFormat="1">
      <c r="B210" s="202"/>
      <c r="D210" s="195" t="s">
        <v>272</v>
      </c>
      <c r="E210" s="203" t="s">
        <v>5</v>
      </c>
      <c r="F210" s="204" t="s">
        <v>3299</v>
      </c>
      <c r="H210" s="205">
        <v>88.905000000000001</v>
      </c>
      <c r="I210" s="206"/>
      <c r="L210" s="202"/>
      <c r="M210" s="207"/>
      <c r="N210" s="208"/>
      <c r="O210" s="208"/>
      <c r="P210" s="208"/>
      <c r="Q210" s="208"/>
      <c r="R210" s="208"/>
      <c r="S210" s="208"/>
      <c r="T210" s="209"/>
      <c r="AT210" s="203" t="s">
        <v>272</v>
      </c>
      <c r="AU210" s="203" t="s">
        <v>85</v>
      </c>
      <c r="AV210" s="13" t="s">
        <v>85</v>
      </c>
      <c r="AW210" s="13" t="s">
        <v>41</v>
      </c>
      <c r="AX210" s="13" t="s">
        <v>77</v>
      </c>
      <c r="AY210" s="203" t="s">
        <v>264</v>
      </c>
    </row>
    <row r="211" spans="2:65" s="13" customFormat="1">
      <c r="B211" s="202"/>
      <c r="D211" s="195" t="s">
        <v>272</v>
      </c>
      <c r="E211" s="203" t="s">
        <v>5</v>
      </c>
      <c r="F211" s="204" t="s">
        <v>3300</v>
      </c>
      <c r="H211" s="205">
        <v>-60.009</v>
      </c>
      <c r="I211" s="206"/>
      <c r="L211" s="202"/>
      <c r="M211" s="207"/>
      <c r="N211" s="208"/>
      <c r="O211" s="208"/>
      <c r="P211" s="208"/>
      <c r="Q211" s="208"/>
      <c r="R211" s="208"/>
      <c r="S211" s="208"/>
      <c r="T211" s="209"/>
      <c r="AT211" s="203" t="s">
        <v>272</v>
      </c>
      <c r="AU211" s="203" t="s">
        <v>85</v>
      </c>
      <c r="AV211" s="13" t="s">
        <v>85</v>
      </c>
      <c r="AW211" s="13" t="s">
        <v>41</v>
      </c>
      <c r="AX211" s="13" t="s">
        <v>77</v>
      </c>
      <c r="AY211" s="203" t="s">
        <v>264</v>
      </c>
    </row>
    <row r="212" spans="2:65" s="15" customFormat="1">
      <c r="B212" s="236"/>
      <c r="D212" s="195" t="s">
        <v>272</v>
      </c>
      <c r="E212" s="237" t="s">
        <v>5</v>
      </c>
      <c r="F212" s="238" t="s">
        <v>423</v>
      </c>
      <c r="H212" s="239">
        <v>28.896000000000001</v>
      </c>
      <c r="I212" s="240"/>
      <c r="L212" s="236"/>
      <c r="M212" s="241"/>
      <c r="N212" s="242"/>
      <c r="O212" s="242"/>
      <c r="P212" s="242"/>
      <c r="Q212" s="242"/>
      <c r="R212" s="242"/>
      <c r="S212" s="242"/>
      <c r="T212" s="243"/>
      <c r="AT212" s="237" t="s">
        <v>272</v>
      </c>
      <c r="AU212" s="237" t="s">
        <v>85</v>
      </c>
      <c r="AV212" s="15" t="s">
        <v>93</v>
      </c>
      <c r="AW212" s="15" t="s">
        <v>41</v>
      </c>
      <c r="AX212" s="15" t="s">
        <v>77</v>
      </c>
      <c r="AY212" s="237" t="s">
        <v>264</v>
      </c>
    </row>
    <row r="213" spans="2:65" s="14" customFormat="1">
      <c r="B213" s="210"/>
      <c r="D213" s="195" t="s">
        <v>272</v>
      </c>
      <c r="E213" s="211" t="s">
        <v>5</v>
      </c>
      <c r="F213" s="212" t="s">
        <v>290</v>
      </c>
      <c r="H213" s="213">
        <v>210.50700000000001</v>
      </c>
      <c r="I213" s="214"/>
      <c r="L213" s="210"/>
      <c r="M213" s="215"/>
      <c r="N213" s="216"/>
      <c r="O213" s="216"/>
      <c r="P213" s="216"/>
      <c r="Q213" s="216"/>
      <c r="R213" s="216"/>
      <c r="S213" s="216"/>
      <c r="T213" s="217"/>
      <c r="AT213" s="211" t="s">
        <v>272</v>
      </c>
      <c r="AU213" s="211" t="s">
        <v>85</v>
      </c>
      <c r="AV213" s="14" t="s">
        <v>270</v>
      </c>
      <c r="AW213" s="14" t="s">
        <v>41</v>
      </c>
      <c r="AX213" s="14" t="s">
        <v>24</v>
      </c>
      <c r="AY213" s="211" t="s">
        <v>264</v>
      </c>
    </row>
    <row r="214" spans="2:65" s="1" customFormat="1" ht="25.5" customHeight="1">
      <c r="B214" s="181"/>
      <c r="C214" s="182" t="s">
        <v>10</v>
      </c>
      <c r="D214" s="182" t="s">
        <v>266</v>
      </c>
      <c r="E214" s="183" t="s">
        <v>1710</v>
      </c>
      <c r="F214" s="184" t="s">
        <v>1711</v>
      </c>
      <c r="G214" s="185" t="s">
        <v>269</v>
      </c>
      <c r="H214" s="186">
        <v>357.74900000000002</v>
      </c>
      <c r="I214" s="187"/>
      <c r="J214" s="188">
        <f>ROUND(I214*H214,2)</f>
        <v>0</v>
      </c>
      <c r="K214" s="184" t="s">
        <v>278</v>
      </c>
      <c r="L214" s="42"/>
      <c r="M214" s="189" t="s">
        <v>5</v>
      </c>
      <c r="N214" s="190" t="s">
        <v>48</v>
      </c>
      <c r="O214" s="43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AR214" s="25" t="s">
        <v>270</v>
      </c>
      <c r="AT214" s="25" t="s">
        <v>266</v>
      </c>
      <c r="AU214" s="25" t="s">
        <v>85</v>
      </c>
      <c r="AY214" s="25" t="s">
        <v>264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5" t="s">
        <v>24</v>
      </c>
      <c r="BK214" s="193">
        <f>ROUND(I214*H214,2)</f>
        <v>0</v>
      </c>
      <c r="BL214" s="25" t="s">
        <v>270</v>
      </c>
      <c r="BM214" s="25" t="s">
        <v>2749</v>
      </c>
    </row>
    <row r="215" spans="2:65" s="12" customFormat="1">
      <c r="B215" s="194"/>
      <c r="D215" s="195" t="s">
        <v>272</v>
      </c>
      <c r="E215" s="196" t="s">
        <v>5</v>
      </c>
      <c r="F215" s="197" t="s">
        <v>2130</v>
      </c>
      <c r="H215" s="196" t="s">
        <v>5</v>
      </c>
      <c r="I215" s="198"/>
      <c r="L215" s="194"/>
      <c r="M215" s="199"/>
      <c r="N215" s="200"/>
      <c r="O215" s="200"/>
      <c r="P215" s="200"/>
      <c r="Q215" s="200"/>
      <c r="R215" s="200"/>
      <c r="S215" s="200"/>
      <c r="T215" s="201"/>
      <c r="AT215" s="196" t="s">
        <v>272</v>
      </c>
      <c r="AU215" s="196" t="s">
        <v>85</v>
      </c>
      <c r="AV215" s="12" t="s">
        <v>24</v>
      </c>
      <c r="AW215" s="12" t="s">
        <v>41</v>
      </c>
      <c r="AX215" s="12" t="s">
        <v>77</v>
      </c>
      <c r="AY215" s="196" t="s">
        <v>264</v>
      </c>
    </row>
    <row r="216" spans="2:65" s="12" customFormat="1">
      <c r="B216" s="194"/>
      <c r="D216" s="195" t="s">
        <v>272</v>
      </c>
      <c r="E216" s="196" t="s">
        <v>5</v>
      </c>
      <c r="F216" s="197" t="s">
        <v>3264</v>
      </c>
      <c r="H216" s="196" t="s">
        <v>5</v>
      </c>
      <c r="I216" s="198"/>
      <c r="L216" s="194"/>
      <c r="M216" s="199"/>
      <c r="N216" s="200"/>
      <c r="O216" s="200"/>
      <c r="P216" s="200"/>
      <c r="Q216" s="200"/>
      <c r="R216" s="200"/>
      <c r="S216" s="200"/>
      <c r="T216" s="201"/>
      <c r="AT216" s="196" t="s">
        <v>272</v>
      </c>
      <c r="AU216" s="196" t="s">
        <v>85</v>
      </c>
      <c r="AV216" s="12" t="s">
        <v>24</v>
      </c>
      <c r="AW216" s="12" t="s">
        <v>41</v>
      </c>
      <c r="AX216" s="12" t="s">
        <v>77</v>
      </c>
      <c r="AY216" s="196" t="s">
        <v>264</v>
      </c>
    </row>
    <row r="217" spans="2:65" s="13" customFormat="1">
      <c r="B217" s="202"/>
      <c r="D217" s="195" t="s">
        <v>272</v>
      </c>
      <c r="E217" s="203" t="s">
        <v>5</v>
      </c>
      <c r="F217" s="204" t="s">
        <v>3292</v>
      </c>
      <c r="H217" s="205">
        <v>297.74</v>
      </c>
      <c r="I217" s="206"/>
      <c r="L217" s="202"/>
      <c r="M217" s="207"/>
      <c r="N217" s="208"/>
      <c r="O217" s="208"/>
      <c r="P217" s="208"/>
      <c r="Q217" s="208"/>
      <c r="R217" s="208"/>
      <c r="S217" s="208"/>
      <c r="T217" s="209"/>
      <c r="AT217" s="203" t="s">
        <v>272</v>
      </c>
      <c r="AU217" s="203" t="s">
        <v>85</v>
      </c>
      <c r="AV217" s="13" t="s">
        <v>85</v>
      </c>
      <c r="AW217" s="13" t="s">
        <v>41</v>
      </c>
      <c r="AX217" s="13" t="s">
        <v>77</v>
      </c>
      <c r="AY217" s="203" t="s">
        <v>264</v>
      </c>
    </row>
    <row r="218" spans="2:65" s="12" customFormat="1">
      <c r="B218" s="194"/>
      <c r="D218" s="195" t="s">
        <v>272</v>
      </c>
      <c r="E218" s="196" t="s">
        <v>5</v>
      </c>
      <c r="F218" s="197" t="s">
        <v>3293</v>
      </c>
      <c r="H218" s="196" t="s">
        <v>5</v>
      </c>
      <c r="I218" s="198"/>
      <c r="L218" s="194"/>
      <c r="M218" s="199"/>
      <c r="N218" s="200"/>
      <c r="O218" s="200"/>
      <c r="P218" s="200"/>
      <c r="Q218" s="200"/>
      <c r="R218" s="200"/>
      <c r="S218" s="200"/>
      <c r="T218" s="201"/>
      <c r="AT218" s="196" t="s">
        <v>272</v>
      </c>
      <c r="AU218" s="196" t="s">
        <v>85</v>
      </c>
      <c r="AV218" s="12" t="s">
        <v>24</v>
      </c>
      <c r="AW218" s="12" t="s">
        <v>41</v>
      </c>
      <c r="AX218" s="12" t="s">
        <v>77</v>
      </c>
      <c r="AY218" s="196" t="s">
        <v>264</v>
      </c>
    </row>
    <row r="219" spans="2:65" s="13" customFormat="1">
      <c r="B219" s="202"/>
      <c r="D219" s="195" t="s">
        <v>272</v>
      </c>
      <c r="E219" s="203" t="s">
        <v>5</v>
      </c>
      <c r="F219" s="204" t="s">
        <v>3294</v>
      </c>
      <c r="H219" s="205">
        <v>60.009</v>
      </c>
      <c r="I219" s="206"/>
      <c r="L219" s="202"/>
      <c r="M219" s="207"/>
      <c r="N219" s="208"/>
      <c r="O219" s="208"/>
      <c r="P219" s="208"/>
      <c r="Q219" s="208"/>
      <c r="R219" s="208"/>
      <c r="S219" s="208"/>
      <c r="T219" s="209"/>
      <c r="AT219" s="203" t="s">
        <v>272</v>
      </c>
      <c r="AU219" s="203" t="s">
        <v>85</v>
      </c>
      <c r="AV219" s="13" t="s">
        <v>85</v>
      </c>
      <c r="AW219" s="13" t="s">
        <v>41</v>
      </c>
      <c r="AX219" s="13" t="s">
        <v>77</v>
      </c>
      <c r="AY219" s="203" t="s">
        <v>264</v>
      </c>
    </row>
    <row r="220" spans="2:65" s="14" customFormat="1">
      <c r="B220" s="210"/>
      <c r="D220" s="195" t="s">
        <v>272</v>
      </c>
      <c r="E220" s="211" t="s">
        <v>5</v>
      </c>
      <c r="F220" s="212" t="s">
        <v>290</v>
      </c>
      <c r="H220" s="213">
        <v>357.74900000000002</v>
      </c>
      <c r="I220" s="214"/>
      <c r="L220" s="210"/>
      <c r="M220" s="215"/>
      <c r="N220" s="216"/>
      <c r="O220" s="216"/>
      <c r="P220" s="216"/>
      <c r="Q220" s="216"/>
      <c r="R220" s="216"/>
      <c r="S220" s="216"/>
      <c r="T220" s="217"/>
      <c r="AT220" s="211" t="s">
        <v>272</v>
      </c>
      <c r="AU220" s="211" t="s">
        <v>85</v>
      </c>
      <c r="AV220" s="14" t="s">
        <v>270</v>
      </c>
      <c r="AW220" s="14" t="s">
        <v>41</v>
      </c>
      <c r="AX220" s="14" t="s">
        <v>24</v>
      </c>
      <c r="AY220" s="211" t="s">
        <v>264</v>
      </c>
    </row>
    <row r="221" spans="2:65" s="1" customFormat="1" ht="16.5" customHeight="1">
      <c r="B221" s="181"/>
      <c r="C221" s="182" t="s">
        <v>410</v>
      </c>
      <c r="D221" s="182" t="s">
        <v>266</v>
      </c>
      <c r="E221" s="183" t="s">
        <v>1718</v>
      </c>
      <c r="F221" s="184" t="s">
        <v>1719</v>
      </c>
      <c r="G221" s="185" t="s">
        <v>269</v>
      </c>
      <c r="H221" s="186">
        <v>568.25599999999997</v>
      </c>
      <c r="I221" s="187"/>
      <c r="J221" s="188">
        <f>ROUND(I221*H221,2)</f>
        <v>0</v>
      </c>
      <c r="K221" s="184" t="s">
        <v>278</v>
      </c>
      <c r="L221" s="42"/>
      <c r="M221" s="189" t="s">
        <v>5</v>
      </c>
      <c r="N221" s="190" t="s">
        <v>48</v>
      </c>
      <c r="O221" s="43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AR221" s="25" t="s">
        <v>270</v>
      </c>
      <c r="AT221" s="25" t="s">
        <v>266</v>
      </c>
      <c r="AU221" s="25" t="s">
        <v>85</v>
      </c>
      <c r="AY221" s="25" t="s">
        <v>264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5" t="s">
        <v>24</v>
      </c>
      <c r="BK221" s="193">
        <f>ROUND(I221*H221,2)</f>
        <v>0</v>
      </c>
      <c r="BL221" s="25" t="s">
        <v>270</v>
      </c>
      <c r="BM221" s="25" t="s">
        <v>2750</v>
      </c>
    </row>
    <row r="222" spans="2:65" s="13" customFormat="1">
      <c r="B222" s="202"/>
      <c r="D222" s="195" t="s">
        <v>272</v>
      </c>
      <c r="E222" s="203" t="s">
        <v>5</v>
      </c>
      <c r="F222" s="204" t="s">
        <v>3301</v>
      </c>
      <c r="H222" s="205">
        <v>357.74900000000002</v>
      </c>
      <c r="I222" s="206"/>
      <c r="L222" s="202"/>
      <c r="M222" s="207"/>
      <c r="N222" s="208"/>
      <c r="O222" s="208"/>
      <c r="P222" s="208"/>
      <c r="Q222" s="208"/>
      <c r="R222" s="208"/>
      <c r="S222" s="208"/>
      <c r="T222" s="209"/>
      <c r="AT222" s="203" t="s">
        <v>272</v>
      </c>
      <c r="AU222" s="203" t="s">
        <v>85</v>
      </c>
      <c r="AV222" s="13" t="s">
        <v>85</v>
      </c>
      <c r="AW222" s="13" t="s">
        <v>41</v>
      </c>
      <c r="AX222" s="13" t="s">
        <v>77</v>
      </c>
      <c r="AY222" s="203" t="s">
        <v>264</v>
      </c>
    </row>
    <row r="223" spans="2:65" s="13" customFormat="1">
      <c r="B223" s="202"/>
      <c r="D223" s="195" t="s">
        <v>272</v>
      </c>
      <c r="E223" s="203" t="s">
        <v>5</v>
      </c>
      <c r="F223" s="204" t="s">
        <v>3302</v>
      </c>
      <c r="H223" s="205">
        <v>210.50700000000001</v>
      </c>
      <c r="I223" s="206"/>
      <c r="L223" s="202"/>
      <c r="M223" s="207"/>
      <c r="N223" s="208"/>
      <c r="O223" s="208"/>
      <c r="P223" s="208"/>
      <c r="Q223" s="208"/>
      <c r="R223" s="208"/>
      <c r="S223" s="208"/>
      <c r="T223" s="209"/>
      <c r="AT223" s="203" t="s">
        <v>272</v>
      </c>
      <c r="AU223" s="203" t="s">
        <v>85</v>
      </c>
      <c r="AV223" s="13" t="s">
        <v>85</v>
      </c>
      <c r="AW223" s="13" t="s">
        <v>41</v>
      </c>
      <c r="AX223" s="13" t="s">
        <v>77</v>
      </c>
      <c r="AY223" s="203" t="s">
        <v>264</v>
      </c>
    </row>
    <row r="224" spans="2:65" s="14" customFormat="1">
      <c r="B224" s="210"/>
      <c r="D224" s="195" t="s">
        <v>272</v>
      </c>
      <c r="E224" s="211" t="s">
        <v>5</v>
      </c>
      <c r="F224" s="212" t="s">
        <v>290</v>
      </c>
      <c r="H224" s="213">
        <v>568.25599999999997</v>
      </c>
      <c r="I224" s="214"/>
      <c r="L224" s="210"/>
      <c r="M224" s="215"/>
      <c r="N224" s="216"/>
      <c r="O224" s="216"/>
      <c r="P224" s="216"/>
      <c r="Q224" s="216"/>
      <c r="R224" s="216"/>
      <c r="S224" s="216"/>
      <c r="T224" s="217"/>
      <c r="AT224" s="211" t="s">
        <v>272</v>
      </c>
      <c r="AU224" s="211" t="s">
        <v>85</v>
      </c>
      <c r="AV224" s="14" t="s">
        <v>270</v>
      </c>
      <c r="AW224" s="14" t="s">
        <v>41</v>
      </c>
      <c r="AX224" s="14" t="s">
        <v>24</v>
      </c>
      <c r="AY224" s="211" t="s">
        <v>264</v>
      </c>
    </row>
    <row r="225" spans="2:65" s="1" customFormat="1" ht="16.5" customHeight="1">
      <c r="B225" s="181"/>
      <c r="C225" s="182" t="s">
        <v>623</v>
      </c>
      <c r="D225" s="182" t="s">
        <v>266</v>
      </c>
      <c r="E225" s="183" t="s">
        <v>2573</v>
      </c>
      <c r="F225" s="184" t="s">
        <v>2574</v>
      </c>
      <c r="G225" s="185" t="s">
        <v>317</v>
      </c>
      <c r="H225" s="186">
        <v>336.81099999999998</v>
      </c>
      <c r="I225" s="187"/>
      <c r="J225" s="188">
        <f>ROUND(I225*H225,2)</f>
        <v>0</v>
      </c>
      <c r="K225" s="184" t="s">
        <v>278</v>
      </c>
      <c r="L225" s="42"/>
      <c r="M225" s="189" t="s">
        <v>5</v>
      </c>
      <c r="N225" s="190" t="s">
        <v>48</v>
      </c>
      <c r="O225" s="43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AR225" s="25" t="s">
        <v>270</v>
      </c>
      <c r="AT225" s="25" t="s">
        <v>266</v>
      </c>
      <c r="AU225" s="25" t="s">
        <v>85</v>
      </c>
      <c r="AY225" s="25" t="s">
        <v>264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5" t="s">
        <v>24</v>
      </c>
      <c r="BK225" s="193">
        <f>ROUND(I225*H225,2)</f>
        <v>0</v>
      </c>
      <c r="BL225" s="25" t="s">
        <v>270</v>
      </c>
      <c r="BM225" s="25" t="s">
        <v>2753</v>
      </c>
    </row>
    <row r="226" spans="2:65" s="12" customFormat="1">
      <c r="B226" s="194"/>
      <c r="D226" s="195" t="s">
        <v>272</v>
      </c>
      <c r="E226" s="196" t="s">
        <v>5</v>
      </c>
      <c r="F226" s="197" t="s">
        <v>2576</v>
      </c>
      <c r="H226" s="196" t="s">
        <v>5</v>
      </c>
      <c r="I226" s="198"/>
      <c r="L226" s="194"/>
      <c r="M226" s="199"/>
      <c r="N226" s="200"/>
      <c r="O226" s="200"/>
      <c r="P226" s="200"/>
      <c r="Q226" s="200"/>
      <c r="R226" s="200"/>
      <c r="S226" s="200"/>
      <c r="T226" s="201"/>
      <c r="AT226" s="196" t="s">
        <v>272</v>
      </c>
      <c r="AU226" s="196" t="s">
        <v>85</v>
      </c>
      <c r="AV226" s="12" t="s">
        <v>24</v>
      </c>
      <c r="AW226" s="12" t="s">
        <v>41</v>
      </c>
      <c r="AX226" s="12" t="s">
        <v>77</v>
      </c>
      <c r="AY226" s="196" t="s">
        <v>264</v>
      </c>
    </row>
    <row r="227" spans="2:65" s="13" customFormat="1">
      <c r="B227" s="202"/>
      <c r="D227" s="195" t="s">
        <v>272</v>
      </c>
      <c r="E227" s="203" t="s">
        <v>5</v>
      </c>
      <c r="F227" s="204" t="s">
        <v>3303</v>
      </c>
      <c r="H227" s="205">
        <v>336.81099999999998</v>
      </c>
      <c r="I227" s="206"/>
      <c r="L227" s="202"/>
      <c r="M227" s="207"/>
      <c r="N227" s="208"/>
      <c r="O227" s="208"/>
      <c r="P227" s="208"/>
      <c r="Q227" s="208"/>
      <c r="R227" s="208"/>
      <c r="S227" s="208"/>
      <c r="T227" s="209"/>
      <c r="AT227" s="203" t="s">
        <v>272</v>
      </c>
      <c r="AU227" s="203" t="s">
        <v>85</v>
      </c>
      <c r="AV227" s="13" t="s">
        <v>85</v>
      </c>
      <c r="AW227" s="13" t="s">
        <v>41</v>
      </c>
      <c r="AX227" s="13" t="s">
        <v>24</v>
      </c>
      <c r="AY227" s="203" t="s">
        <v>264</v>
      </c>
    </row>
    <row r="228" spans="2:65" s="1" customFormat="1" ht="25.5" customHeight="1">
      <c r="B228" s="181"/>
      <c r="C228" s="182" t="s">
        <v>627</v>
      </c>
      <c r="D228" s="182" t="s">
        <v>266</v>
      </c>
      <c r="E228" s="183" t="s">
        <v>1724</v>
      </c>
      <c r="F228" s="184" t="s">
        <v>1725</v>
      </c>
      <c r="G228" s="185" t="s">
        <v>269</v>
      </c>
      <c r="H228" s="186">
        <v>375.74900000000002</v>
      </c>
      <c r="I228" s="187"/>
      <c r="J228" s="188">
        <f>ROUND(I228*H228,2)</f>
        <v>0</v>
      </c>
      <c r="K228" s="184" t="s">
        <v>278</v>
      </c>
      <c r="L228" s="42"/>
      <c r="M228" s="189" t="s">
        <v>5</v>
      </c>
      <c r="N228" s="190" t="s">
        <v>48</v>
      </c>
      <c r="O228" s="43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AR228" s="25" t="s">
        <v>270</v>
      </c>
      <c r="AT228" s="25" t="s">
        <v>266</v>
      </c>
      <c r="AU228" s="25" t="s">
        <v>85</v>
      </c>
      <c r="AY228" s="25" t="s">
        <v>264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5" t="s">
        <v>24</v>
      </c>
      <c r="BK228" s="193">
        <f>ROUND(I228*H228,2)</f>
        <v>0</v>
      </c>
      <c r="BL228" s="25" t="s">
        <v>270</v>
      </c>
      <c r="BM228" s="25" t="s">
        <v>2755</v>
      </c>
    </row>
    <row r="229" spans="2:65" s="12" customFormat="1">
      <c r="B229" s="194"/>
      <c r="D229" s="195" t="s">
        <v>272</v>
      </c>
      <c r="E229" s="196" t="s">
        <v>5</v>
      </c>
      <c r="F229" s="197" t="s">
        <v>2756</v>
      </c>
      <c r="H229" s="196" t="s">
        <v>5</v>
      </c>
      <c r="I229" s="198"/>
      <c r="L229" s="194"/>
      <c r="M229" s="199"/>
      <c r="N229" s="200"/>
      <c r="O229" s="200"/>
      <c r="P229" s="200"/>
      <c r="Q229" s="200"/>
      <c r="R229" s="200"/>
      <c r="S229" s="200"/>
      <c r="T229" s="201"/>
      <c r="AT229" s="196" t="s">
        <v>272</v>
      </c>
      <c r="AU229" s="196" t="s">
        <v>85</v>
      </c>
      <c r="AV229" s="12" t="s">
        <v>24</v>
      </c>
      <c r="AW229" s="12" t="s">
        <v>41</v>
      </c>
      <c r="AX229" s="12" t="s">
        <v>77</v>
      </c>
      <c r="AY229" s="196" t="s">
        <v>264</v>
      </c>
    </row>
    <row r="230" spans="2:65" s="12" customFormat="1">
      <c r="B230" s="194"/>
      <c r="D230" s="195" t="s">
        <v>272</v>
      </c>
      <c r="E230" s="196" t="s">
        <v>5</v>
      </c>
      <c r="F230" s="197" t="s">
        <v>3264</v>
      </c>
      <c r="H230" s="196" t="s">
        <v>5</v>
      </c>
      <c r="I230" s="198"/>
      <c r="L230" s="194"/>
      <c r="M230" s="199"/>
      <c r="N230" s="200"/>
      <c r="O230" s="200"/>
      <c r="P230" s="200"/>
      <c r="Q230" s="200"/>
      <c r="R230" s="200"/>
      <c r="S230" s="200"/>
      <c r="T230" s="201"/>
      <c r="AT230" s="196" t="s">
        <v>272</v>
      </c>
      <c r="AU230" s="196" t="s">
        <v>85</v>
      </c>
      <c r="AV230" s="12" t="s">
        <v>24</v>
      </c>
      <c r="AW230" s="12" t="s">
        <v>41</v>
      </c>
      <c r="AX230" s="12" t="s">
        <v>77</v>
      </c>
      <c r="AY230" s="196" t="s">
        <v>264</v>
      </c>
    </row>
    <row r="231" spans="2:65" s="13" customFormat="1">
      <c r="B231" s="202"/>
      <c r="D231" s="195" t="s">
        <v>272</v>
      </c>
      <c r="E231" s="203" t="s">
        <v>5</v>
      </c>
      <c r="F231" s="204" t="s">
        <v>3297</v>
      </c>
      <c r="H231" s="205">
        <v>479.351</v>
      </c>
      <c r="I231" s="206"/>
      <c r="L231" s="202"/>
      <c r="M231" s="207"/>
      <c r="N231" s="208"/>
      <c r="O231" s="208"/>
      <c r="P231" s="208"/>
      <c r="Q231" s="208"/>
      <c r="R231" s="208"/>
      <c r="S231" s="208"/>
      <c r="T231" s="209"/>
      <c r="AT231" s="203" t="s">
        <v>272</v>
      </c>
      <c r="AU231" s="203" t="s">
        <v>85</v>
      </c>
      <c r="AV231" s="13" t="s">
        <v>85</v>
      </c>
      <c r="AW231" s="13" t="s">
        <v>41</v>
      </c>
      <c r="AX231" s="13" t="s">
        <v>77</v>
      </c>
      <c r="AY231" s="203" t="s">
        <v>264</v>
      </c>
    </row>
    <row r="232" spans="2:65" s="13" customFormat="1">
      <c r="B232" s="202"/>
      <c r="D232" s="195" t="s">
        <v>272</v>
      </c>
      <c r="E232" s="203" t="s">
        <v>5</v>
      </c>
      <c r="F232" s="204" t="s">
        <v>3304</v>
      </c>
      <c r="H232" s="205">
        <v>-158.54900000000001</v>
      </c>
      <c r="I232" s="206"/>
      <c r="L232" s="202"/>
      <c r="M232" s="207"/>
      <c r="N232" s="208"/>
      <c r="O232" s="208"/>
      <c r="P232" s="208"/>
      <c r="Q232" s="208"/>
      <c r="R232" s="208"/>
      <c r="S232" s="208"/>
      <c r="T232" s="209"/>
      <c r="AT232" s="203" t="s">
        <v>272</v>
      </c>
      <c r="AU232" s="203" t="s">
        <v>85</v>
      </c>
      <c r="AV232" s="13" t="s">
        <v>85</v>
      </c>
      <c r="AW232" s="13" t="s">
        <v>41</v>
      </c>
      <c r="AX232" s="13" t="s">
        <v>77</v>
      </c>
      <c r="AY232" s="203" t="s">
        <v>264</v>
      </c>
    </row>
    <row r="233" spans="2:65" s="13" customFormat="1">
      <c r="B233" s="202"/>
      <c r="D233" s="195" t="s">
        <v>272</v>
      </c>
      <c r="E233" s="203" t="s">
        <v>5</v>
      </c>
      <c r="F233" s="204" t="s">
        <v>3305</v>
      </c>
      <c r="H233" s="205">
        <v>-23.062000000000001</v>
      </c>
      <c r="I233" s="206"/>
      <c r="L233" s="202"/>
      <c r="M233" s="207"/>
      <c r="N233" s="208"/>
      <c r="O233" s="208"/>
      <c r="P233" s="208"/>
      <c r="Q233" s="208"/>
      <c r="R233" s="208"/>
      <c r="S233" s="208"/>
      <c r="T233" s="209"/>
      <c r="AT233" s="203" t="s">
        <v>272</v>
      </c>
      <c r="AU233" s="203" t="s">
        <v>85</v>
      </c>
      <c r="AV233" s="13" t="s">
        <v>85</v>
      </c>
      <c r="AW233" s="13" t="s">
        <v>41</v>
      </c>
      <c r="AX233" s="13" t="s">
        <v>77</v>
      </c>
      <c r="AY233" s="203" t="s">
        <v>264</v>
      </c>
    </row>
    <row r="234" spans="2:65" s="15" customFormat="1">
      <c r="B234" s="236"/>
      <c r="D234" s="195" t="s">
        <v>272</v>
      </c>
      <c r="E234" s="237" t="s">
        <v>5</v>
      </c>
      <c r="F234" s="238" t="s">
        <v>423</v>
      </c>
      <c r="H234" s="239">
        <v>297.74</v>
      </c>
      <c r="I234" s="240"/>
      <c r="L234" s="236"/>
      <c r="M234" s="241"/>
      <c r="N234" s="242"/>
      <c r="O234" s="242"/>
      <c r="P234" s="242"/>
      <c r="Q234" s="242"/>
      <c r="R234" s="242"/>
      <c r="S234" s="242"/>
      <c r="T234" s="243"/>
      <c r="AT234" s="237" t="s">
        <v>272</v>
      </c>
      <c r="AU234" s="237" t="s">
        <v>85</v>
      </c>
      <c r="AV234" s="15" t="s">
        <v>93</v>
      </c>
      <c r="AW234" s="15" t="s">
        <v>41</v>
      </c>
      <c r="AX234" s="15" t="s">
        <v>77</v>
      </c>
      <c r="AY234" s="237" t="s">
        <v>264</v>
      </c>
    </row>
    <row r="235" spans="2:65" s="12" customFormat="1">
      <c r="B235" s="194"/>
      <c r="D235" s="195" t="s">
        <v>272</v>
      </c>
      <c r="E235" s="196" t="s">
        <v>5</v>
      </c>
      <c r="F235" s="197" t="s">
        <v>3306</v>
      </c>
      <c r="H235" s="196" t="s">
        <v>5</v>
      </c>
      <c r="I235" s="198"/>
      <c r="L235" s="194"/>
      <c r="M235" s="199"/>
      <c r="N235" s="200"/>
      <c r="O235" s="200"/>
      <c r="P235" s="200"/>
      <c r="Q235" s="200"/>
      <c r="R235" s="200"/>
      <c r="S235" s="200"/>
      <c r="T235" s="201"/>
      <c r="AT235" s="196" t="s">
        <v>272</v>
      </c>
      <c r="AU235" s="196" t="s">
        <v>85</v>
      </c>
      <c r="AV235" s="12" t="s">
        <v>24</v>
      </c>
      <c r="AW235" s="12" t="s">
        <v>41</v>
      </c>
      <c r="AX235" s="12" t="s">
        <v>77</v>
      </c>
      <c r="AY235" s="196" t="s">
        <v>264</v>
      </c>
    </row>
    <row r="236" spans="2:65" s="13" customFormat="1">
      <c r="B236" s="202"/>
      <c r="D236" s="195" t="s">
        <v>272</v>
      </c>
      <c r="E236" s="203" t="s">
        <v>5</v>
      </c>
      <c r="F236" s="204" t="s">
        <v>3299</v>
      </c>
      <c r="H236" s="205">
        <v>88.905000000000001</v>
      </c>
      <c r="I236" s="206"/>
      <c r="L236" s="202"/>
      <c r="M236" s="207"/>
      <c r="N236" s="208"/>
      <c r="O236" s="208"/>
      <c r="P236" s="208"/>
      <c r="Q236" s="208"/>
      <c r="R236" s="208"/>
      <c r="S236" s="208"/>
      <c r="T236" s="209"/>
      <c r="AT236" s="203" t="s">
        <v>272</v>
      </c>
      <c r="AU236" s="203" t="s">
        <v>85</v>
      </c>
      <c r="AV236" s="13" t="s">
        <v>85</v>
      </c>
      <c r="AW236" s="13" t="s">
        <v>41</v>
      </c>
      <c r="AX236" s="13" t="s">
        <v>77</v>
      </c>
      <c r="AY236" s="203" t="s">
        <v>264</v>
      </c>
    </row>
    <row r="237" spans="2:65" s="13" customFormat="1">
      <c r="B237" s="202"/>
      <c r="D237" s="195" t="s">
        <v>272</v>
      </c>
      <c r="E237" s="203" t="s">
        <v>5</v>
      </c>
      <c r="F237" s="204" t="s">
        <v>3307</v>
      </c>
      <c r="H237" s="205">
        <v>-27.09</v>
      </c>
      <c r="I237" s="206"/>
      <c r="L237" s="202"/>
      <c r="M237" s="207"/>
      <c r="N237" s="208"/>
      <c r="O237" s="208"/>
      <c r="P237" s="208"/>
      <c r="Q237" s="208"/>
      <c r="R237" s="208"/>
      <c r="S237" s="208"/>
      <c r="T237" s="209"/>
      <c r="AT237" s="203" t="s">
        <v>272</v>
      </c>
      <c r="AU237" s="203" t="s">
        <v>85</v>
      </c>
      <c r="AV237" s="13" t="s">
        <v>85</v>
      </c>
      <c r="AW237" s="13" t="s">
        <v>41</v>
      </c>
      <c r="AX237" s="13" t="s">
        <v>77</v>
      </c>
      <c r="AY237" s="203" t="s">
        <v>264</v>
      </c>
    </row>
    <row r="238" spans="2:65" s="13" customFormat="1">
      <c r="B238" s="202"/>
      <c r="D238" s="195" t="s">
        <v>272</v>
      </c>
      <c r="E238" s="203" t="s">
        <v>5</v>
      </c>
      <c r="F238" s="204" t="s">
        <v>3308</v>
      </c>
      <c r="H238" s="205">
        <v>-1.806</v>
      </c>
      <c r="I238" s="206"/>
      <c r="L238" s="202"/>
      <c r="M238" s="207"/>
      <c r="N238" s="208"/>
      <c r="O238" s="208"/>
      <c r="P238" s="208"/>
      <c r="Q238" s="208"/>
      <c r="R238" s="208"/>
      <c r="S238" s="208"/>
      <c r="T238" s="209"/>
      <c r="AT238" s="203" t="s">
        <v>272</v>
      </c>
      <c r="AU238" s="203" t="s">
        <v>85</v>
      </c>
      <c r="AV238" s="13" t="s">
        <v>85</v>
      </c>
      <c r="AW238" s="13" t="s">
        <v>41</v>
      </c>
      <c r="AX238" s="13" t="s">
        <v>77</v>
      </c>
      <c r="AY238" s="203" t="s">
        <v>264</v>
      </c>
    </row>
    <row r="239" spans="2:65" s="15" customFormat="1">
      <c r="B239" s="236"/>
      <c r="D239" s="195" t="s">
        <v>272</v>
      </c>
      <c r="E239" s="237" t="s">
        <v>5</v>
      </c>
      <c r="F239" s="238" t="s">
        <v>423</v>
      </c>
      <c r="H239" s="239">
        <v>60.009</v>
      </c>
      <c r="I239" s="240"/>
      <c r="L239" s="236"/>
      <c r="M239" s="241"/>
      <c r="N239" s="242"/>
      <c r="O239" s="242"/>
      <c r="P239" s="242"/>
      <c r="Q239" s="242"/>
      <c r="R239" s="242"/>
      <c r="S239" s="242"/>
      <c r="T239" s="243"/>
      <c r="AT239" s="237" t="s">
        <v>272</v>
      </c>
      <c r="AU239" s="237" t="s">
        <v>85</v>
      </c>
      <c r="AV239" s="15" t="s">
        <v>93</v>
      </c>
      <c r="AW239" s="15" t="s">
        <v>41</v>
      </c>
      <c r="AX239" s="15" t="s">
        <v>77</v>
      </c>
      <c r="AY239" s="237" t="s">
        <v>264</v>
      </c>
    </row>
    <row r="240" spans="2:65" s="12" customFormat="1">
      <c r="B240" s="194"/>
      <c r="D240" s="195" t="s">
        <v>272</v>
      </c>
      <c r="E240" s="196" t="s">
        <v>5</v>
      </c>
      <c r="F240" s="197" t="s">
        <v>3309</v>
      </c>
      <c r="H240" s="196" t="s">
        <v>5</v>
      </c>
      <c r="I240" s="198"/>
      <c r="L240" s="194"/>
      <c r="M240" s="199"/>
      <c r="N240" s="200"/>
      <c r="O240" s="200"/>
      <c r="P240" s="200"/>
      <c r="Q240" s="200"/>
      <c r="R240" s="200"/>
      <c r="S240" s="200"/>
      <c r="T240" s="201"/>
      <c r="AT240" s="196" t="s">
        <v>272</v>
      </c>
      <c r="AU240" s="196" t="s">
        <v>85</v>
      </c>
      <c r="AV240" s="12" t="s">
        <v>24</v>
      </c>
      <c r="AW240" s="12" t="s">
        <v>41</v>
      </c>
      <c r="AX240" s="12" t="s">
        <v>77</v>
      </c>
      <c r="AY240" s="196" t="s">
        <v>264</v>
      </c>
    </row>
    <row r="241" spans="2:65" s="13" customFormat="1">
      <c r="B241" s="202"/>
      <c r="D241" s="195" t="s">
        <v>272</v>
      </c>
      <c r="E241" s="203" t="s">
        <v>5</v>
      </c>
      <c r="F241" s="204" t="s">
        <v>3257</v>
      </c>
      <c r="H241" s="205">
        <v>18</v>
      </c>
      <c r="I241" s="206"/>
      <c r="L241" s="202"/>
      <c r="M241" s="207"/>
      <c r="N241" s="208"/>
      <c r="O241" s="208"/>
      <c r="P241" s="208"/>
      <c r="Q241" s="208"/>
      <c r="R241" s="208"/>
      <c r="S241" s="208"/>
      <c r="T241" s="209"/>
      <c r="AT241" s="203" t="s">
        <v>272</v>
      </c>
      <c r="AU241" s="203" t="s">
        <v>85</v>
      </c>
      <c r="AV241" s="13" t="s">
        <v>85</v>
      </c>
      <c r="AW241" s="13" t="s">
        <v>41</v>
      </c>
      <c r="AX241" s="13" t="s">
        <v>77</v>
      </c>
      <c r="AY241" s="203" t="s">
        <v>264</v>
      </c>
    </row>
    <row r="242" spans="2:65" s="14" customFormat="1">
      <c r="B242" s="210"/>
      <c r="D242" s="195" t="s">
        <v>272</v>
      </c>
      <c r="E242" s="211" t="s">
        <v>5</v>
      </c>
      <c r="F242" s="212" t="s">
        <v>290</v>
      </c>
      <c r="H242" s="213">
        <v>375.74900000000002</v>
      </c>
      <c r="I242" s="214"/>
      <c r="L242" s="210"/>
      <c r="M242" s="215"/>
      <c r="N242" s="216"/>
      <c r="O242" s="216"/>
      <c r="P242" s="216"/>
      <c r="Q242" s="216"/>
      <c r="R242" s="216"/>
      <c r="S242" s="216"/>
      <c r="T242" s="217"/>
      <c r="AT242" s="211" t="s">
        <v>272</v>
      </c>
      <c r="AU242" s="211" t="s">
        <v>85</v>
      </c>
      <c r="AV242" s="14" t="s">
        <v>270</v>
      </c>
      <c r="AW242" s="14" t="s">
        <v>41</v>
      </c>
      <c r="AX242" s="14" t="s">
        <v>24</v>
      </c>
      <c r="AY242" s="211" t="s">
        <v>264</v>
      </c>
    </row>
    <row r="243" spans="2:65" s="1" customFormat="1" ht="38.25" customHeight="1">
      <c r="B243" s="181"/>
      <c r="C243" s="182" t="s">
        <v>632</v>
      </c>
      <c r="D243" s="182" t="s">
        <v>266</v>
      </c>
      <c r="E243" s="183" t="s">
        <v>2138</v>
      </c>
      <c r="F243" s="184" t="s">
        <v>2139</v>
      </c>
      <c r="G243" s="185" t="s">
        <v>269</v>
      </c>
      <c r="H243" s="186">
        <v>158.54900000000001</v>
      </c>
      <c r="I243" s="187"/>
      <c r="J243" s="188">
        <f>ROUND(I243*H243,2)</f>
        <v>0</v>
      </c>
      <c r="K243" s="184" t="s">
        <v>278</v>
      </c>
      <c r="L243" s="42"/>
      <c r="M243" s="189" t="s">
        <v>5</v>
      </c>
      <c r="N243" s="190" t="s">
        <v>48</v>
      </c>
      <c r="O243" s="43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AR243" s="25" t="s">
        <v>270</v>
      </c>
      <c r="AT243" s="25" t="s">
        <v>266</v>
      </c>
      <c r="AU243" s="25" t="s">
        <v>85</v>
      </c>
      <c r="AY243" s="25" t="s">
        <v>264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5" t="s">
        <v>24</v>
      </c>
      <c r="BK243" s="193">
        <f>ROUND(I243*H243,2)</f>
        <v>0</v>
      </c>
      <c r="BL243" s="25" t="s">
        <v>270</v>
      </c>
      <c r="BM243" s="25" t="s">
        <v>2761</v>
      </c>
    </row>
    <row r="244" spans="2:65" s="12" customFormat="1">
      <c r="B244" s="194"/>
      <c r="D244" s="195" t="s">
        <v>272</v>
      </c>
      <c r="E244" s="196" t="s">
        <v>5</v>
      </c>
      <c r="F244" s="197" t="s">
        <v>2762</v>
      </c>
      <c r="H244" s="196" t="s">
        <v>5</v>
      </c>
      <c r="I244" s="198"/>
      <c r="L244" s="194"/>
      <c r="M244" s="199"/>
      <c r="N244" s="200"/>
      <c r="O244" s="200"/>
      <c r="P244" s="200"/>
      <c r="Q244" s="200"/>
      <c r="R244" s="200"/>
      <c r="S244" s="200"/>
      <c r="T244" s="201"/>
      <c r="AT244" s="196" t="s">
        <v>272</v>
      </c>
      <c r="AU244" s="196" t="s">
        <v>85</v>
      </c>
      <c r="AV244" s="12" t="s">
        <v>24</v>
      </c>
      <c r="AW244" s="12" t="s">
        <v>41</v>
      </c>
      <c r="AX244" s="12" t="s">
        <v>77</v>
      </c>
      <c r="AY244" s="196" t="s">
        <v>264</v>
      </c>
    </row>
    <row r="245" spans="2:65" s="12" customFormat="1">
      <c r="B245" s="194"/>
      <c r="D245" s="195" t="s">
        <v>272</v>
      </c>
      <c r="E245" s="196" t="s">
        <v>5</v>
      </c>
      <c r="F245" s="197" t="s">
        <v>3310</v>
      </c>
      <c r="H245" s="196" t="s">
        <v>5</v>
      </c>
      <c r="I245" s="198"/>
      <c r="L245" s="194"/>
      <c r="M245" s="199"/>
      <c r="N245" s="200"/>
      <c r="O245" s="200"/>
      <c r="P245" s="200"/>
      <c r="Q245" s="200"/>
      <c r="R245" s="200"/>
      <c r="S245" s="200"/>
      <c r="T245" s="201"/>
      <c r="AT245" s="196" t="s">
        <v>272</v>
      </c>
      <c r="AU245" s="196" t="s">
        <v>85</v>
      </c>
      <c r="AV245" s="12" t="s">
        <v>24</v>
      </c>
      <c r="AW245" s="12" t="s">
        <v>41</v>
      </c>
      <c r="AX245" s="12" t="s">
        <v>77</v>
      </c>
      <c r="AY245" s="196" t="s">
        <v>264</v>
      </c>
    </row>
    <row r="246" spans="2:65" s="13" customFormat="1">
      <c r="B246" s="202"/>
      <c r="D246" s="195" t="s">
        <v>272</v>
      </c>
      <c r="E246" s="203" t="s">
        <v>5</v>
      </c>
      <c r="F246" s="204" t="s">
        <v>3311</v>
      </c>
      <c r="H246" s="205">
        <v>158.54900000000001</v>
      </c>
      <c r="I246" s="206"/>
      <c r="L246" s="202"/>
      <c r="M246" s="207"/>
      <c r="N246" s="208"/>
      <c r="O246" s="208"/>
      <c r="P246" s="208"/>
      <c r="Q246" s="208"/>
      <c r="R246" s="208"/>
      <c r="S246" s="208"/>
      <c r="T246" s="209"/>
      <c r="AT246" s="203" t="s">
        <v>272</v>
      </c>
      <c r="AU246" s="203" t="s">
        <v>85</v>
      </c>
      <c r="AV246" s="13" t="s">
        <v>85</v>
      </c>
      <c r="AW246" s="13" t="s">
        <v>41</v>
      </c>
      <c r="AX246" s="13" t="s">
        <v>24</v>
      </c>
      <c r="AY246" s="203" t="s">
        <v>264</v>
      </c>
    </row>
    <row r="247" spans="2:65" s="1" customFormat="1" ht="16.5" customHeight="1">
      <c r="B247" s="181"/>
      <c r="C247" s="218" t="s">
        <v>636</v>
      </c>
      <c r="D247" s="218" t="s">
        <v>345</v>
      </c>
      <c r="E247" s="219" t="s">
        <v>2765</v>
      </c>
      <c r="F247" s="220" t="s">
        <v>2766</v>
      </c>
      <c r="G247" s="221" t="s">
        <v>317</v>
      </c>
      <c r="H247" s="222">
        <v>317.09800000000001</v>
      </c>
      <c r="I247" s="223"/>
      <c r="J247" s="224">
        <f>ROUND(I247*H247,2)</f>
        <v>0</v>
      </c>
      <c r="K247" s="220" t="s">
        <v>278</v>
      </c>
      <c r="L247" s="225"/>
      <c r="M247" s="226" t="s">
        <v>5</v>
      </c>
      <c r="N247" s="227" t="s">
        <v>48</v>
      </c>
      <c r="O247" s="43"/>
      <c r="P247" s="191">
        <f>O247*H247</f>
        <v>0</v>
      </c>
      <c r="Q247" s="191">
        <v>0</v>
      </c>
      <c r="R247" s="191">
        <f>Q247*H247</f>
        <v>0</v>
      </c>
      <c r="S247" s="191">
        <v>0</v>
      </c>
      <c r="T247" s="192">
        <f>S247*H247</f>
        <v>0</v>
      </c>
      <c r="AR247" s="25" t="s">
        <v>322</v>
      </c>
      <c r="AT247" s="25" t="s">
        <v>345</v>
      </c>
      <c r="AU247" s="25" t="s">
        <v>85</v>
      </c>
      <c r="AY247" s="25" t="s">
        <v>264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5" t="s">
        <v>24</v>
      </c>
      <c r="BK247" s="193">
        <f>ROUND(I247*H247,2)</f>
        <v>0</v>
      </c>
      <c r="BL247" s="25" t="s">
        <v>270</v>
      </c>
      <c r="BM247" s="25" t="s">
        <v>2767</v>
      </c>
    </row>
    <row r="248" spans="2:65" s="13" customFormat="1">
      <c r="B248" s="202"/>
      <c r="D248" s="195" t="s">
        <v>272</v>
      </c>
      <c r="F248" s="204" t="s">
        <v>3312</v>
      </c>
      <c r="H248" s="205">
        <v>317.09800000000001</v>
      </c>
      <c r="I248" s="206"/>
      <c r="L248" s="202"/>
      <c r="M248" s="207"/>
      <c r="N248" s="208"/>
      <c r="O248" s="208"/>
      <c r="P248" s="208"/>
      <c r="Q248" s="208"/>
      <c r="R248" s="208"/>
      <c r="S248" s="208"/>
      <c r="T248" s="209"/>
      <c r="AT248" s="203" t="s">
        <v>272</v>
      </c>
      <c r="AU248" s="203" t="s">
        <v>85</v>
      </c>
      <c r="AV248" s="13" t="s">
        <v>85</v>
      </c>
      <c r="AW248" s="13" t="s">
        <v>6</v>
      </c>
      <c r="AX248" s="13" t="s">
        <v>24</v>
      </c>
      <c r="AY248" s="203" t="s">
        <v>264</v>
      </c>
    </row>
    <row r="249" spans="2:65" s="1" customFormat="1" ht="38.25" customHeight="1">
      <c r="B249" s="181"/>
      <c r="C249" s="182" t="s">
        <v>640</v>
      </c>
      <c r="D249" s="182" t="s">
        <v>266</v>
      </c>
      <c r="E249" s="183" t="s">
        <v>2138</v>
      </c>
      <c r="F249" s="184" t="s">
        <v>2139</v>
      </c>
      <c r="G249" s="185" t="s">
        <v>269</v>
      </c>
      <c r="H249" s="186">
        <v>27.09</v>
      </c>
      <c r="I249" s="187"/>
      <c r="J249" s="188">
        <f>ROUND(I249*H249,2)</f>
        <v>0</v>
      </c>
      <c r="K249" s="184" t="s">
        <v>278</v>
      </c>
      <c r="L249" s="42"/>
      <c r="M249" s="189" t="s">
        <v>5</v>
      </c>
      <c r="N249" s="190" t="s">
        <v>48</v>
      </c>
      <c r="O249" s="43"/>
      <c r="P249" s="191">
        <f>O249*H249</f>
        <v>0</v>
      </c>
      <c r="Q249" s="191">
        <v>0</v>
      </c>
      <c r="R249" s="191">
        <f>Q249*H249</f>
        <v>0</v>
      </c>
      <c r="S249" s="191">
        <v>0</v>
      </c>
      <c r="T249" s="192">
        <f>S249*H249</f>
        <v>0</v>
      </c>
      <c r="AR249" s="25" t="s">
        <v>270</v>
      </c>
      <c r="AT249" s="25" t="s">
        <v>266</v>
      </c>
      <c r="AU249" s="25" t="s">
        <v>85</v>
      </c>
      <c r="AY249" s="25" t="s">
        <v>264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25" t="s">
        <v>24</v>
      </c>
      <c r="BK249" s="193">
        <f>ROUND(I249*H249,2)</f>
        <v>0</v>
      </c>
      <c r="BL249" s="25" t="s">
        <v>270</v>
      </c>
      <c r="BM249" s="25" t="s">
        <v>2769</v>
      </c>
    </row>
    <row r="250" spans="2:65" s="12" customFormat="1">
      <c r="B250" s="194"/>
      <c r="D250" s="195" t="s">
        <v>272</v>
      </c>
      <c r="E250" s="196" t="s">
        <v>5</v>
      </c>
      <c r="F250" s="197" t="s">
        <v>2770</v>
      </c>
      <c r="H250" s="196" t="s">
        <v>5</v>
      </c>
      <c r="I250" s="198"/>
      <c r="L250" s="194"/>
      <c r="M250" s="199"/>
      <c r="N250" s="200"/>
      <c r="O250" s="200"/>
      <c r="P250" s="200"/>
      <c r="Q250" s="200"/>
      <c r="R250" s="200"/>
      <c r="S250" s="200"/>
      <c r="T250" s="201"/>
      <c r="AT250" s="196" t="s">
        <v>272</v>
      </c>
      <c r="AU250" s="196" t="s">
        <v>85</v>
      </c>
      <c r="AV250" s="12" t="s">
        <v>24</v>
      </c>
      <c r="AW250" s="12" t="s">
        <v>41</v>
      </c>
      <c r="AX250" s="12" t="s">
        <v>77</v>
      </c>
      <c r="AY250" s="196" t="s">
        <v>264</v>
      </c>
    </row>
    <row r="251" spans="2:65" s="12" customFormat="1">
      <c r="B251" s="194"/>
      <c r="D251" s="195" t="s">
        <v>272</v>
      </c>
      <c r="E251" s="196" t="s">
        <v>5</v>
      </c>
      <c r="F251" s="197" t="s">
        <v>3313</v>
      </c>
      <c r="H251" s="196" t="s">
        <v>5</v>
      </c>
      <c r="I251" s="198"/>
      <c r="L251" s="194"/>
      <c r="M251" s="199"/>
      <c r="N251" s="200"/>
      <c r="O251" s="200"/>
      <c r="P251" s="200"/>
      <c r="Q251" s="200"/>
      <c r="R251" s="200"/>
      <c r="S251" s="200"/>
      <c r="T251" s="201"/>
      <c r="AT251" s="196" t="s">
        <v>272</v>
      </c>
      <c r="AU251" s="196" t="s">
        <v>85</v>
      </c>
      <c r="AV251" s="12" t="s">
        <v>24</v>
      </c>
      <c r="AW251" s="12" t="s">
        <v>41</v>
      </c>
      <c r="AX251" s="12" t="s">
        <v>77</v>
      </c>
      <c r="AY251" s="196" t="s">
        <v>264</v>
      </c>
    </row>
    <row r="252" spans="2:65" s="13" customFormat="1">
      <c r="B252" s="202"/>
      <c r="D252" s="195" t="s">
        <v>272</v>
      </c>
      <c r="E252" s="203" t="s">
        <v>5</v>
      </c>
      <c r="F252" s="204" t="s">
        <v>3314</v>
      </c>
      <c r="H252" s="205">
        <v>27.09</v>
      </c>
      <c r="I252" s="206"/>
      <c r="L252" s="202"/>
      <c r="M252" s="207"/>
      <c r="N252" s="208"/>
      <c r="O252" s="208"/>
      <c r="P252" s="208"/>
      <c r="Q252" s="208"/>
      <c r="R252" s="208"/>
      <c r="S252" s="208"/>
      <c r="T252" s="209"/>
      <c r="AT252" s="203" t="s">
        <v>272</v>
      </c>
      <c r="AU252" s="203" t="s">
        <v>85</v>
      </c>
      <c r="AV252" s="13" t="s">
        <v>85</v>
      </c>
      <c r="AW252" s="13" t="s">
        <v>41</v>
      </c>
      <c r="AX252" s="13" t="s">
        <v>24</v>
      </c>
      <c r="AY252" s="203" t="s">
        <v>264</v>
      </c>
    </row>
    <row r="253" spans="2:65" s="1" customFormat="1" ht="16.5" customHeight="1">
      <c r="B253" s="181"/>
      <c r="C253" s="218" t="s">
        <v>641</v>
      </c>
      <c r="D253" s="218" t="s">
        <v>345</v>
      </c>
      <c r="E253" s="219" t="s">
        <v>2143</v>
      </c>
      <c r="F253" s="220" t="s">
        <v>2144</v>
      </c>
      <c r="G253" s="221" t="s">
        <v>317</v>
      </c>
      <c r="H253" s="222">
        <v>48.762</v>
      </c>
      <c r="I253" s="223"/>
      <c r="J253" s="224">
        <f>ROUND(I253*H253,2)</f>
        <v>0</v>
      </c>
      <c r="K253" s="220" t="s">
        <v>278</v>
      </c>
      <c r="L253" s="225"/>
      <c r="M253" s="226" t="s">
        <v>5</v>
      </c>
      <c r="N253" s="227" t="s">
        <v>48</v>
      </c>
      <c r="O253" s="43"/>
      <c r="P253" s="191">
        <f>O253*H253</f>
        <v>0</v>
      </c>
      <c r="Q253" s="191">
        <v>0</v>
      </c>
      <c r="R253" s="191">
        <f>Q253*H253</f>
        <v>0</v>
      </c>
      <c r="S253" s="191">
        <v>0</v>
      </c>
      <c r="T253" s="192">
        <f>S253*H253</f>
        <v>0</v>
      </c>
      <c r="AR253" s="25" t="s">
        <v>322</v>
      </c>
      <c r="AT253" s="25" t="s">
        <v>345</v>
      </c>
      <c r="AU253" s="25" t="s">
        <v>85</v>
      </c>
      <c r="AY253" s="25" t="s">
        <v>264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25" t="s">
        <v>24</v>
      </c>
      <c r="BK253" s="193">
        <f>ROUND(I253*H253,2)</f>
        <v>0</v>
      </c>
      <c r="BL253" s="25" t="s">
        <v>270</v>
      </c>
      <c r="BM253" s="25" t="s">
        <v>2773</v>
      </c>
    </row>
    <row r="254" spans="2:65" s="13" customFormat="1">
      <c r="B254" s="202"/>
      <c r="D254" s="195" t="s">
        <v>272</v>
      </c>
      <c r="F254" s="204" t="s">
        <v>3315</v>
      </c>
      <c r="H254" s="205">
        <v>48.762</v>
      </c>
      <c r="I254" s="206"/>
      <c r="L254" s="202"/>
      <c r="M254" s="207"/>
      <c r="N254" s="208"/>
      <c r="O254" s="208"/>
      <c r="P254" s="208"/>
      <c r="Q254" s="208"/>
      <c r="R254" s="208"/>
      <c r="S254" s="208"/>
      <c r="T254" s="209"/>
      <c r="AT254" s="203" t="s">
        <v>272</v>
      </c>
      <c r="AU254" s="203" t="s">
        <v>85</v>
      </c>
      <c r="AV254" s="13" t="s">
        <v>85</v>
      </c>
      <c r="AW254" s="13" t="s">
        <v>6</v>
      </c>
      <c r="AX254" s="13" t="s">
        <v>24</v>
      </c>
      <c r="AY254" s="203" t="s">
        <v>264</v>
      </c>
    </row>
    <row r="255" spans="2:65" s="1" customFormat="1" ht="25.5" customHeight="1">
      <c r="B255" s="181"/>
      <c r="C255" s="182" t="s">
        <v>645</v>
      </c>
      <c r="D255" s="182" t="s">
        <v>266</v>
      </c>
      <c r="E255" s="183" t="s">
        <v>2151</v>
      </c>
      <c r="F255" s="184" t="s">
        <v>2152</v>
      </c>
      <c r="G255" s="185" t="s">
        <v>293</v>
      </c>
      <c r="H255" s="186">
        <v>369.54</v>
      </c>
      <c r="I255" s="187"/>
      <c r="J255" s="188">
        <f>ROUND(I255*H255,2)</f>
        <v>0</v>
      </c>
      <c r="K255" s="184" t="s">
        <v>278</v>
      </c>
      <c r="L255" s="42"/>
      <c r="M255" s="189" t="s">
        <v>5</v>
      </c>
      <c r="N255" s="190" t="s">
        <v>48</v>
      </c>
      <c r="O255" s="43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AR255" s="25" t="s">
        <v>270</v>
      </c>
      <c r="AT255" s="25" t="s">
        <v>266</v>
      </c>
      <c r="AU255" s="25" t="s">
        <v>85</v>
      </c>
      <c r="AY255" s="25" t="s">
        <v>264</v>
      </c>
      <c r="BE255" s="193">
        <f>IF(N255="základní",J255,0)</f>
        <v>0</v>
      </c>
      <c r="BF255" s="193">
        <f>IF(N255="snížená",J255,0)</f>
        <v>0</v>
      </c>
      <c r="BG255" s="193">
        <f>IF(N255="zákl. přenesená",J255,0)</f>
        <v>0</v>
      </c>
      <c r="BH255" s="193">
        <f>IF(N255="sníž. přenesená",J255,0)</f>
        <v>0</v>
      </c>
      <c r="BI255" s="193">
        <f>IF(N255="nulová",J255,0)</f>
        <v>0</v>
      </c>
      <c r="BJ255" s="25" t="s">
        <v>24</v>
      </c>
      <c r="BK255" s="193">
        <f>ROUND(I255*H255,2)</f>
        <v>0</v>
      </c>
      <c r="BL255" s="25" t="s">
        <v>270</v>
      </c>
      <c r="BM255" s="25" t="s">
        <v>2775</v>
      </c>
    </row>
    <row r="256" spans="2:65" s="12" customFormat="1">
      <c r="B256" s="194"/>
      <c r="D256" s="195" t="s">
        <v>272</v>
      </c>
      <c r="E256" s="196" t="s">
        <v>5</v>
      </c>
      <c r="F256" s="197" t="s">
        <v>2343</v>
      </c>
      <c r="H256" s="196" t="s">
        <v>5</v>
      </c>
      <c r="I256" s="198"/>
      <c r="L256" s="194"/>
      <c r="M256" s="199"/>
      <c r="N256" s="200"/>
      <c r="O256" s="200"/>
      <c r="P256" s="200"/>
      <c r="Q256" s="200"/>
      <c r="R256" s="200"/>
      <c r="S256" s="200"/>
      <c r="T256" s="201"/>
      <c r="AT256" s="196" t="s">
        <v>272</v>
      </c>
      <c r="AU256" s="196" t="s">
        <v>85</v>
      </c>
      <c r="AV256" s="12" t="s">
        <v>24</v>
      </c>
      <c r="AW256" s="12" t="s">
        <v>41</v>
      </c>
      <c r="AX256" s="12" t="s">
        <v>77</v>
      </c>
      <c r="AY256" s="196" t="s">
        <v>264</v>
      </c>
    </row>
    <row r="257" spans="2:65" s="12" customFormat="1">
      <c r="B257" s="194"/>
      <c r="D257" s="195" t="s">
        <v>272</v>
      </c>
      <c r="E257" s="196" t="s">
        <v>5</v>
      </c>
      <c r="F257" s="197" t="s">
        <v>3264</v>
      </c>
      <c r="H257" s="196" t="s">
        <v>5</v>
      </c>
      <c r="I257" s="198"/>
      <c r="L257" s="194"/>
      <c r="M257" s="199"/>
      <c r="N257" s="200"/>
      <c r="O257" s="200"/>
      <c r="P257" s="200"/>
      <c r="Q257" s="200"/>
      <c r="R257" s="200"/>
      <c r="S257" s="200"/>
      <c r="T257" s="201"/>
      <c r="AT257" s="196" t="s">
        <v>272</v>
      </c>
      <c r="AU257" s="196" t="s">
        <v>85</v>
      </c>
      <c r="AV257" s="12" t="s">
        <v>24</v>
      </c>
      <c r="AW257" s="12" t="s">
        <v>41</v>
      </c>
      <c r="AX257" s="12" t="s">
        <v>77</v>
      </c>
      <c r="AY257" s="196" t="s">
        <v>264</v>
      </c>
    </row>
    <row r="258" spans="2:65" s="13" customFormat="1">
      <c r="B258" s="202"/>
      <c r="D258" s="195" t="s">
        <v>272</v>
      </c>
      <c r="E258" s="203" t="s">
        <v>5</v>
      </c>
      <c r="F258" s="204" t="s">
        <v>3316</v>
      </c>
      <c r="H258" s="205">
        <v>288.27</v>
      </c>
      <c r="I258" s="206"/>
      <c r="L258" s="202"/>
      <c r="M258" s="207"/>
      <c r="N258" s="208"/>
      <c r="O258" s="208"/>
      <c r="P258" s="208"/>
      <c r="Q258" s="208"/>
      <c r="R258" s="208"/>
      <c r="S258" s="208"/>
      <c r="T258" s="209"/>
      <c r="AT258" s="203" t="s">
        <v>272</v>
      </c>
      <c r="AU258" s="203" t="s">
        <v>85</v>
      </c>
      <c r="AV258" s="13" t="s">
        <v>85</v>
      </c>
      <c r="AW258" s="13" t="s">
        <v>41</v>
      </c>
      <c r="AX258" s="13" t="s">
        <v>77</v>
      </c>
      <c r="AY258" s="203" t="s">
        <v>264</v>
      </c>
    </row>
    <row r="259" spans="2:65" s="12" customFormat="1">
      <c r="B259" s="194"/>
      <c r="D259" s="195" t="s">
        <v>272</v>
      </c>
      <c r="E259" s="196" t="s">
        <v>5</v>
      </c>
      <c r="F259" s="197" t="s">
        <v>3293</v>
      </c>
      <c r="H259" s="196" t="s">
        <v>5</v>
      </c>
      <c r="I259" s="198"/>
      <c r="L259" s="194"/>
      <c r="M259" s="199"/>
      <c r="N259" s="200"/>
      <c r="O259" s="200"/>
      <c r="P259" s="200"/>
      <c r="Q259" s="200"/>
      <c r="R259" s="200"/>
      <c r="S259" s="200"/>
      <c r="T259" s="201"/>
      <c r="AT259" s="196" t="s">
        <v>272</v>
      </c>
      <c r="AU259" s="196" t="s">
        <v>85</v>
      </c>
      <c r="AV259" s="12" t="s">
        <v>24</v>
      </c>
      <c r="AW259" s="12" t="s">
        <v>41</v>
      </c>
      <c r="AX259" s="12" t="s">
        <v>77</v>
      </c>
      <c r="AY259" s="196" t="s">
        <v>264</v>
      </c>
    </row>
    <row r="260" spans="2:65" s="13" customFormat="1">
      <c r="B260" s="202"/>
      <c r="D260" s="195" t="s">
        <v>272</v>
      </c>
      <c r="E260" s="203" t="s">
        <v>5</v>
      </c>
      <c r="F260" s="204" t="s">
        <v>3317</v>
      </c>
      <c r="H260" s="205">
        <v>81.27</v>
      </c>
      <c r="I260" s="206"/>
      <c r="L260" s="202"/>
      <c r="M260" s="207"/>
      <c r="N260" s="208"/>
      <c r="O260" s="208"/>
      <c r="P260" s="208"/>
      <c r="Q260" s="208"/>
      <c r="R260" s="208"/>
      <c r="S260" s="208"/>
      <c r="T260" s="209"/>
      <c r="AT260" s="203" t="s">
        <v>272</v>
      </c>
      <c r="AU260" s="203" t="s">
        <v>85</v>
      </c>
      <c r="AV260" s="13" t="s">
        <v>85</v>
      </c>
      <c r="AW260" s="13" t="s">
        <v>41</v>
      </c>
      <c r="AX260" s="13" t="s">
        <v>77</v>
      </c>
      <c r="AY260" s="203" t="s">
        <v>264</v>
      </c>
    </row>
    <row r="261" spans="2:65" s="14" customFormat="1">
      <c r="B261" s="210"/>
      <c r="D261" s="195" t="s">
        <v>272</v>
      </c>
      <c r="E261" s="211" t="s">
        <v>5</v>
      </c>
      <c r="F261" s="212" t="s">
        <v>290</v>
      </c>
      <c r="H261" s="213">
        <v>369.54</v>
      </c>
      <c r="I261" s="214"/>
      <c r="L261" s="210"/>
      <c r="M261" s="215"/>
      <c r="N261" s="216"/>
      <c r="O261" s="216"/>
      <c r="P261" s="216"/>
      <c r="Q261" s="216"/>
      <c r="R261" s="216"/>
      <c r="S261" s="216"/>
      <c r="T261" s="217"/>
      <c r="AT261" s="211" t="s">
        <v>272</v>
      </c>
      <c r="AU261" s="211" t="s">
        <v>85</v>
      </c>
      <c r="AV261" s="14" t="s">
        <v>270</v>
      </c>
      <c r="AW261" s="14" t="s">
        <v>41</v>
      </c>
      <c r="AX261" s="14" t="s">
        <v>24</v>
      </c>
      <c r="AY261" s="211" t="s">
        <v>264</v>
      </c>
    </row>
    <row r="262" spans="2:65" s="11" customFormat="1" ht="29.85" customHeight="1">
      <c r="B262" s="168"/>
      <c r="D262" s="169" t="s">
        <v>76</v>
      </c>
      <c r="E262" s="179" t="s">
        <v>322</v>
      </c>
      <c r="F262" s="179" t="s">
        <v>338</v>
      </c>
      <c r="I262" s="171"/>
      <c r="J262" s="180">
        <f>BK262</f>
        <v>0</v>
      </c>
      <c r="L262" s="168"/>
      <c r="M262" s="173"/>
      <c r="N262" s="174"/>
      <c r="O262" s="174"/>
      <c r="P262" s="175">
        <f>SUM(P263:P359)</f>
        <v>0</v>
      </c>
      <c r="Q262" s="174"/>
      <c r="R262" s="175">
        <f>SUM(R263:R359)</f>
        <v>34.149658839999994</v>
      </c>
      <c r="S262" s="174"/>
      <c r="T262" s="176">
        <f>SUM(T263:T359)</f>
        <v>0</v>
      </c>
      <c r="AR262" s="169" t="s">
        <v>24</v>
      </c>
      <c r="AT262" s="177" t="s">
        <v>76</v>
      </c>
      <c r="AU262" s="177" t="s">
        <v>24</v>
      </c>
      <c r="AY262" s="169" t="s">
        <v>264</v>
      </c>
      <c r="BK262" s="178">
        <f>SUM(BK263:BK359)</f>
        <v>0</v>
      </c>
    </row>
    <row r="263" spans="2:65" s="1" customFormat="1" ht="25.5" customHeight="1">
      <c r="B263" s="181"/>
      <c r="C263" s="182" t="s">
        <v>647</v>
      </c>
      <c r="D263" s="182" t="s">
        <v>266</v>
      </c>
      <c r="E263" s="183" t="s">
        <v>2778</v>
      </c>
      <c r="F263" s="184" t="s">
        <v>2779</v>
      </c>
      <c r="G263" s="185" t="s">
        <v>341</v>
      </c>
      <c r="H263" s="186">
        <v>11</v>
      </c>
      <c r="I263" s="187"/>
      <c r="J263" s="188">
        <f>ROUND(I263*H263,2)</f>
        <v>0</v>
      </c>
      <c r="K263" s="184" t="s">
        <v>278</v>
      </c>
      <c r="L263" s="42"/>
      <c r="M263" s="189" t="s">
        <v>5</v>
      </c>
      <c r="N263" s="190" t="s">
        <v>48</v>
      </c>
      <c r="O263" s="43"/>
      <c r="P263" s="191">
        <f>O263*H263</f>
        <v>0</v>
      </c>
      <c r="Q263" s="191">
        <v>6.8640000000000007E-2</v>
      </c>
      <c r="R263" s="191">
        <f>Q263*H263</f>
        <v>0.75504000000000004</v>
      </c>
      <c r="S263" s="191">
        <v>0</v>
      </c>
      <c r="T263" s="192">
        <f>S263*H263</f>
        <v>0</v>
      </c>
      <c r="AR263" s="25" t="s">
        <v>270</v>
      </c>
      <c r="AT263" s="25" t="s">
        <v>266</v>
      </c>
      <c r="AU263" s="25" t="s">
        <v>85</v>
      </c>
      <c r="AY263" s="25" t="s">
        <v>264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25" t="s">
        <v>24</v>
      </c>
      <c r="BK263" s="193">
        <f>ROUND(I263*H263,2)</f>
        <v>0</v>
      </c>
      <c r="BL263" s="25" t="s">
        <v>270</v>
      </c>
      <c r="BM263" s="25" t="s">
        <v>2780</v>
      </c>
    </row>
    <row r="264" spans="2:65" s="12" customFormat="1">
      <c r="B264" s="194"/>
      <c r="D264" s="195" t="s">
        <v>272</v>
      </c>
      <c r="E264" s="196" t="s">
        <v>5</v>
      </c>
      <c r="F264" s="197" t="s">
        <v>3293</v>
      </c>
      <c r="H264" s="196" t="s">
        <v>5</v>
      </c>
      <c r="I264" s="198"/>
      <c r="L264" s="194"/>
      <c r="M264" s="199"/>
      <c r="N264" s="200"/>
      <c r="O264" s="200"/>
      <c r="P264" s="200"/>
      <c r="Q264" s="200"/>
      <c r="R264" s="200"/>
      <c r="S264" s="200"/>
      <c r="T264" s="201"/>
      <c r="AT264" s="196" t="s">
        <v>272</v>
      </c>
      <c r="AU264" s="196" t="s">
        <v>85</v>
      </c>
      <c r="AV264" s="12" t="s">
        <v>24</v>
      </c>
      <c r="AW264" s="12" t="s">
        <v>41</v>
      </c>
      <c r="AX264" s="12" t="s">
        <v>77</v>
      </c>
      <c r="AY264" s="196" t="s">
        <v>264</v>
      </c>
    </row>
    <row r="265" spans="2:65" s="13" customFormat="1">
      <c r="B265" s="202"/>
      <c r="D265" s="195" t="s">
        <v>272</v>
      </c>
      <c r="E265" s="203" t="s">
        <v>5</v>
      </c>
      <c r="F265" s="204" t="s">
        <v>344</v>
      </c>
      <c r="H265" s="205">
        <v>11</v>
      </c>
      <c r="I265" s="206"/>
      <c r="L265" s="202"/>
      <c r="M265" s="207"/>
      <c r="N265" s="208"/>
      <c r="O265" s="208"/>
      <c r="P265" s="208"/>
      <c r="Q265" s="208"/>
      <c r="R265" s="208"/>
      <c r="S265" s="208"/>
      <c r="T265" s="209"/>
      <c r="AT265" s="203" t="s">
        <v>272</v>
      </c>
      <c r="AU265" s="203" t="s">
        <v>85</v>
      </c>
      <c r="AV265" s="13" t="s">
        <v>85</v>
      </c>
      <c r="AW265" s="13" t="s">
        <v>41</v>
      </c>
      <c r="AX265" s="13" t="s">
        <v>24</v>
      </c>
      <c r="AY265" s="203" t="s">
        <v>264</v>
      </c>
    </row>
    <row r="266" spans="2:65" s="1" customFormat="1" ht="25.5" customHeight="1">
      <c r="B266" s="181"/>
      <c r="C266" s="182" t="s">
        <v>651</v>
      </c>
      <c r="D266" s="182" t="s">
        <v>266</v>
      </c>
      <c r="E266" s="183" t="s">
        <v>2791</v>
      </c>
      <c r="F266" s="184" t="s">
        <v>2792</v>
      </c>
      <c r="G266" s="185" t="s">
        <v>308</v>
      </c>
      <c r="H266" s="186">
        <v>90.3</v>
      </c>
      <c r="I266" s="187"/>
      <c r="J266" s="188">
        <f>ROUND(I266*H266,2)</f>
        <v>0</v>
      </c>
      <c r="K266" s="184" t="s">
        <v>334</v>
      </c>
      <c r="L266" s="42"/>
      <c r="M266" s="189" t="s">
        <v>5</v>
      </c>
      <c r="N266" s="190" t="s">
        <v>48</v>
      </c>
      <c r="O266" s="43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AR266" s="25" t="s">
        <v>270</v>
      </c>
      <c r="AT266" s="25" t="s">
        <v>266</v>
      </c>
      <c r="AU266" s="25" t="s">
        <v>85</v>
      </c>
      <c r="AY266" s="25" t="s">
        <v>264</v>
      </c>
      <c r="BE266" s="193">
        <f>IF(N266="základní",J266,0)</f>
        <v>0</v>
      </c>
      <c r="BF266" s="193">
        <f>IF(N266="snížená",J266,0)</f>
        <v>0</v>
      </c>
      <c r="BG266" s="193">
        <f>IF(N266="zákl. přenesená",J266,0)</f>
        <v>0</v>
      </c>
      <c r="BH266" s="193">
        <f>IF(N266="sníž. přenesená",J266,0)</f>
        <v>0</v>
      </c>
      <c r="BI266" s="193">
        <f>IF(N266="nulová",J266,0)</f>
        <v>0</v>
      </c>
      <c r="BJ266" s="25" t="s">
        <v>24</v>
      </c>
      <c r="BK266" s="193">
        <f>ROUND(I266*H266,2)</f>
        <v>0</v>
      </c>
      <c r="BL266" s="25" t="s">
        <v>270</v>
      </c>
      <c r="BM266" s="25" t="s">
        <v>2793</v>
      </c>
    </row>
    <row r="267" spans="2:65" s="12" customFormat="1">
      <c r="B267" s="194"/>
      <c r="D267" s="195" t="s">
        <v>272</v>
      </c>
      <c r="E267" s="196" t="s">
        <v>5</v>
      </c>
      <c r="F267" s="197" t="s">
        <v>3293</v>
      </c>
      <c r="H267" s="196" t="s">
        <v>5</v>
      </c>
      <c r="I267" s="198"/>
      <c r="L267" s="194"/>
      <c r="M267" s="199"/>
      <c r="N267" s="200"/>
      <c r="O267" s="200"/>
      <c r="P267" s="200"/>
      <c r="Q267" s="200"/>
      <c r="R267" s="200"/>
      <c r="S267" s="200"/>
      <c r="T267" s="201"/>
      <c r="AT267" s="196" t="s">
        <v>272</v>
      </c>
      <c r="AU267" s="196" t="s">
        <v>85</v>
      </c>
      <c r="AV267" s="12" t="s">
        <v>24</v>
      </c>
      <c r="AW267" s="12" t="s">
        <v>41</v>
      </c>
      <c r="AX267" s="12" t="s">
        <v>77</v>
      </c>
      <c r="AY267" s="196" t="s">
        <v>264</v>
      </c>
    </row>
    <row r="268" spans="2:65" s="13" customFormat="1">
      <c r="B268" s="202"/>
      <c r="D268" s="195" t="s">
        <v>272</v>
      </c>
      <c r="E268" s="203" t="s">
        <v>5</v>
      </c>
      <c r="F268" s="204" t="s">
        <v>3318</v>
      </c>
      <c r="H268" s="205">
        <v>90.3</v>
      </c>
      <c r="I268" s="206"/>
      <c r="L268" s="202"/>
      <c r="M268" s="207"/>
      <c r="N268" s="208"/>
      <c r="O268" s="208"/>
      <c r="P268" s="208"/>
      <c r="Q268" s="208"/>
      <c r="R268" s="208"/>
      <c r="S268" s="208"/>
      <c r="T268" s="209"/>
      <c r="AT268" s="203" t="s">
        <v>272</v>
      </c>
      <c r="AU268" s="203" t="s">
        <v>85</v>
      </c>
      <c r="AV268" s="13" t="s">
        <v>85</v>
      </c>
      <c r="AW268" s="13" t="s">
        <v>41</v>
      </c>
      <c r="AX268" s="13" t="s">
        <v>24</v>
      </c>
      <c r="AY268" s="203" t="s">
        <v>264</v>
      </c>
    </row>
    <row r="269" spans="2:65" s="1" customFormat="1" ht="16.5" customHeight="1">
      <c r="B269" s="181"/>
      <c r="C269" s="218" t="s">
        <v>397</v>
      </c>
      <c r="D269" s="218" t="s">
        <v>345</v>
      </c>
      <c r="E269" s="219" t="s">
        <v>2795</v>
      </c>
      <c r="F269" s="220" t="s">
        <v>2796</v>
      </c>
      <c r="G269" s="221" t="s">
        <v>341</v>
      </c>
      <c r="H269" s="222">
        <v>47.408000000000001</v>
      </c>
      <c r="I269" s="223"/>
      <c r="J269" s="224">
        <f>ROUND(I269*H269,2)</f>
        <v>0</v>
      </c>
      <c r="K269" s="220" t="s">
        <v>278</v>
      </c>
      <c r="L269" s="225"/>
      <c r="M269" s="226" t="s">
        <v>5</v>
      </c>
      <c r="N269" s="227" t="s">
        <v>48</v>
      </c>
      <c r="O269" s="43"/>
      <c r="P269" s="191">
        <f>O269*H269</f>
        <v>0</v>
      </c>
      <c r="Q269" s="191">
        <v>4.4000000000000003E-3</v>
      </c>
      <c r="R269" s="191">
        <f>Q269*H269</f>
        <v>0.20859520000000001</v>
      </c>
      <c r="S269" s="191">
        <v>0</v>
      </c>
      <c r="T269" s="192">
        <f>S269*H269</f>
        <v>0</v>
      </c>
      <c r="AR269" s="25" t="s">
        <v>322</v>
      </c>
      <c r="AT269" s="25" t="s">
        <v>345</v>
      </c>
      <c r="AU269" s="25" t="s">
        <v>85</v>
      </c>
      <c r="AY269" s="25" t="s">
        <v>264</v>
      </c>
      <c r="BE269" s="193">
        <f>IF(N269="základní",J269,0)</f>
        <v>0</v>
      </c>
      <c r="BF269" s="193">
        <f>IF(N269="snížená",J269,0)</f>
        <v>0</v>
      </c>
      <c r="BG269" s="193">
        <f>IF(N269="zákl. přenesená",J269,0)</f>
        <v>0</v>
      </c>
      <c r="BH269" s="193">
        <f>IF(N269="sníž. přenesená",J269,0)</f>
        <v>0</v>
      </c>
      <c r="BI269" s="193">
        <f>IF(N269="nulová",J269,0)</f>
        <v>0</v>
      </c>
      <c r="BJ269" s="25" t="s">
        <v>24</v>
      </c>
      <c r="BK269" s="193">
        <f>ROUND(I269*H269,2)</f>
        <v>0</v>
      </c>
      <c r="BL269" s="25" t="s">
        <v>270</v>
      </c>
      <c r="BM269" s="25" t="s">
        <v>2797</v>
      </c>
    </row>
    <row r="270" spans="2:65" s="1" customFormat="1" ht="40.5">
      <c r="B270" s="42"/>
      <c r="D270" s="195" t="s">
        <v>369</v>
      </c>
      <c r="F270" s="228" t="s">
        <v>2798</v>
      </c>
      <c r="I270" s="229"/>
      <c r="L270" s="42"/>
      <c r="M270" s="230"/>
      <c r="N270" s="43"/>
      <c r="O270" s="43"/>
      <c r="P270" s="43"/>
      <c r="Q270" s="43"/>
      <c r="R270" s="43"/>
      <c r="S270" s="43"/>
      <c r="T270" s="71"/>
      <c r="AT270" s="25" t="s">
        <v>369</v>
      </c>
      <c r="AU270" s="25" t="s">
        <v>85</v>
      </c>
    </row>
    <row r="271" spans="2:65" s="12" customFormat="1">
      <c r="B271" s="194"/>
      <c r="D271" s="195" t="s">
        <v>272</v>
      </c>
      <c r="E271" s="196" t="s">
        <v>5</v>
      </c>
      <c r="F271" s="197" t="s">
        <v>1192</v>
      </c>
      <c r="H271" s="196" t="s">
        <v>5</v>
      </c>
      <c r="I271" s="198"/>
      <c r="L271" s="194"/>
      <c r="M271" s="199"/>
      <c r="N271" s="200"/>
      <c r="O271" s="200"/>
      <c r="P271" s="200"/>
      <c r="Q271" s="200"/>
      <c r="R271" s="200"/>
      <c r="S271" s="200"/>
      <c r="T271" s="201"/>
      <c r="AT271" s="196" t="s">
        <v>272</v>
      </c>
      <c r="AU271" s="196" t="s">
        <v>85</v>
      </c>
      <c r="AV271" s="12" t="s">
        <v>24</v>
      </c>
      <c r="AW271" s="12" t="s">
        <v>41</v>
      </c>
      <c r="AX271" s="12" t="s">
        <v>77</v>
      </c>
      <c r="AY271" s="196" t="s">
        <v>264</v>
      </c>
    </row>
    <row r="272" spans="2:65" s="13" customFormat="1">
      <c r="B272" s="202"/>
      <c r="D272" s="195" t="s">
        <v>272</v>
      </c>
      <c r="E272" s="203" t="s">
        <v>5</v>
      </c>
      <c r="F272" s="204" t="s">
        <v>3319</v>
      </c>
      <c r="H272" s="205">
        <v>47.408000000000001</v>
      </c>
      <c r="I272" s="206"/>
      <c r="L272" s="202"/>
      <c r="M272" s="207"/>
      <c r="N272" s="208"/>
      <c r="O272" s="208"/>
      <c r="P272" s="208"/>
      <c r="Q272" s="208"/>
      <c r="R272" s="208"/>
      <c r="S272" s="208"/>
      <c r="T272" s="209"/>
      <c r="AT272" s="203" t="s">
        <v>272</v>
      </c>
      <c r="AU272" s="203" t="s">
        <v>85</v>
      </c>
      <c r="AV272" s="13" t="s">
        <v>85</v>
      </c>
      <c r="AW272" s="13" t="s">
        <v>41</v>
      </c>
      <c r="AX272" s="13" t="s">
        <v>24</v>
      </c>
      <c r="AY272" s="203" t="s">
        <v>264</v>
      </c>
    </row>
    <row r="273" spans="2:65" s="1" customFormat="1" ht="25.5" customHeight="1">
      <c r="B273" s="181"/>
      <c r="C273" s="182" t="s">
        <v>810</v>
      </c>
      <c r="D273" s="182" t="s">
        <v>266</v>
      </c>
      <c r="E273" s="183" t="s">
        <v>3320</v>
      </c>
      <c r="F273" s="184" t="s">
        <v>3321</v>
      </c>
      <c r="G273" s="185" t="s">
        <v>308</v>
      </c>
      <c r="H273" s="186">
        <v>15</v>
      </c>
      <c r="I273" s="187"/>
      <c r="J273" s="188">
        <f>ROUND(I273*H273,2)</f>
        <v>0</v>
      </c>
      <c r="K273" s="184" t="s">
        <v>309</v>
      </c>
      <c r="L273" s="42"/>
      <c r="M273" s="189" t="s">
        <v>5</v>
      </c>
      <c r="N273" s="190" t="s">
        <v>48</v>
      </c>
      <c r="O273" s="43"/>
      <c r="P273" s="191">
        <f>O273*H273</f>
        <v>0</v>
      </c>
      <c r="Q273" s="191">
        <v>0</v>
      </c>
      <c r="R273" s="191">
        <f>Q273*H273</f>
        <v>0</v>
      </c>
      <c r="S273" s="191">
        <v>0</v>
      </c>
      <c r="T273" s="192">
        <f>S273*H273</f>
        <v>0</v>
      </c>
      <c r="AR273" s="25" t="s">
        <v>270</v>
      </c>
      <c r="AT273" s="25" t="s">
        <v>266</v>
      </c>
      <c r="AU273" s="25" t="s">
        <v>85</v>
      </c>
      <c r="AY273" s="25" t="s">
        <v>264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5" t="s">
        <v>24</v>
      </c>
      <c r="BK273" s="193">
        <f>ROUND(I273*H273,2)</f>
        <v>0</v>
      </c>
      <c r="BL273" s="25" t="s">
        <v>270</v>
      </c>
      <c r="BM273" s="25" t="s">
        <v>3322</v>
      </c>
    </row>
    <row r="274" spans="2:65" s="12" customFormat="1">
      <c r="B274" s="194"/>
      <c r="D274" s="195" t="s">
        <v>272</v>
      </c>
      <c r="E274" s="196" t="s">
        <v>5</v>
      </c>
      <c r="F274" s="197" t="s">
        <v>3323</v>
      </c>
      <c r="H274" s="196" t="s">
        <v>5</v>
      </c>
      <c r="I274" s="198"/>
      <c r="L274" s="194"/>
      <c r="M274" s="199"/>
      <c r="N274" s="200"/>
      <c r="O274" s="200"/>
      <c r="P274" s="200"/>
      <c r="Q274" s="200"/>
      <c r="R274" s="200"/>
      <c r="S274" s="200"/>
      <c r="T274" s="201"/>
      <c r="AT274" s="196" t="s">
        <v>272</v>
      </c>
      <c r="AU274" s="196" t="s">
        <v>85</v>
      </c>
      <c r="AV274" s="12" t="s">
        <v>24</v>
      </c>
      <c r="AW274" s="12" t="s">
        <v>41</v>
      </c>
      <c r="AX274" s="12" t="s">
        <v>77</v>
      </c>
      <c r="AY274" s="196" t="s">
        <v>264</v>
      </c>
    </row>
    <row r="275" spans="2:65" s="13" customFormat="1">
      <c r="B275" s="202"/>
      <c r="D275" s="195" t="s">
        <v>272</v>
      </c>
      <c r="E275" s="203" t="s">
        <v>5</v>
      </c>
      <c r="F275" s="204" t="s">
        <v>3324</v>
      </c>
      <c r="H275" s="205">
        <v>15</v>
      </c>
      <c r="I275" s="206"/>
      <c r="L275" s="202"/>
      <c r="M275" s="207"/>
      <c r="N275" s="208"/>
      <c r="O275" s="208"/>
      <c r="P275" s="208"/>
      <c r="Q275" s="208"/>
      <c r="R275" s="208"/>
      <c r="S275" s="208"/>
      <c r="T275" s="209"/>
      <c r="AT275" s="203" t="s">
        <v>272</v>
      </c>
      <c r="AU275" s="203" t="s">
        <v>85</v>
      </c>
      <c r="AV275" s="13" t="s">
        <v>85</v>
      </c>
      <c r="AW275" s="13" t="s">
        <v>41</v>
      </c>
      <c r="AX275" s="13" t="s">
        <v>24</v>
      </c>
      <c r="AY275" s="203" t="s">
        <v>264</v>
      </c>
    </row>
    <row r="276" spans="2:65" s="1" customFormat="1" ht="16.5" customHeight="1">
      <c r="B276" s="181"/>
      <c r="C276" s="218" t="s">
        <v>814</v>
      </c>
      <c r="D276" s="218" t="s">
        <v>345</v>
      </c>
      <c r="E276" s="219" t="s">
        <v>2804</v>
      </c>
      <c r="F276" s="220" t="s">
        <v>2805</v>
      </c>
      <c r="G276" s="221" t="s">
        <v>341</v>
      </c>
      <c r="H276" s="222">
        <v>3</v>
      </c>
      <c r="I276" s="223"/>
      <c r="J276" s="224">
        <f>ROUND(I276*H276,2)</f>
        <v>0</v>
      </c>
      <c r="K276" s="220" t="s">
        <v>278</v>
      </c>
      <c r="L276" s="225"/>
      <c r="M276" s="226" t="s">
        <v>5</v>
      </c>
      <c r="N276" s="227" t="s">
        <v>48</v>
      </c>
      <c r="O276" s="43"/>
      <c r="P276" s="191">
        <f>O276*H276</f>
        <v>0</v>
      </c>
      <c r="Q276" s="191">
        <v>4.2000000000000003E-2</v>
      </c>
      <c r="R276" s="191">
        <f>Q276*H276</f>
        <v>0.126</v>
      </c>
      <c r="S276" s="191">
        <v>0</v>
      </c>
      <c r="T276" s="192">
        <f>S276*H276</f>
        <v>0</v>
      </c>
      <c r="AR276" s="25" t="s">
        <v>322</v>
      </c>
      <c r="AT276" s="25" t="s">
        <v>345</v>
      </c>
      <c r="AU276" s="25" t="s">
        <v>85</v>
      </c>
      <c r="AY276" s="25" t="s">
        <v>264</v>
      </c>
      <c r="BE276" s="193">
        <f>IF(N276="základní",J276,0)</f>
        <v>0</v>
      </c>
      <c r="BF276" s="193">
        <f>IF(N276="snížená",J276,0)</f>
        <v>0</v>
      </c>
      <c r="BG276" s="193">
        <f>IF(N276="zákl. přenesená",J276,0)</f>
        <v>0</v>
      </c>
      <c r="BH276" s="193">
        <f>IF(N276="sníž. přenesená",J276,0)</f>
        <v>0</v>
      </c>
      <c r="BI276" s="193">
        <f>IF(N276="nulová",J276,0)</f>
        <v>0</v>
      </c>
      <c r="BJ276" s="25" t="s">
        <v>24</v>
      </c>
      <c r="BK276" s="193">
        <f>ROUND(I276*H276,2)</f>
        <v>0</v>
      </c>
      <c r="BL276" s="25" t="s">
        <v>270</v>
      </c>
      <c r="BM276" s="25" t="s">
        <v>3325</v>
      </c>
    </row>
    <row r="277" spans="2:65" s="1" customFormat="1" ht="40.5">
      <c r="B277" s="42"/>
      <c r="D277" s="195" t="s">
        <v>369</v>
      </c>
      <c r="F277" s="228" t="s">
        <v>2798</v>
      </c>
      <c r="I277" s="229"/>
      <c r="L277" s="42"/>
      <c r="M277" s="230"/>
      <c r="N277" s="43"/>
      <c r="O277" s="43"/>
      <c r="P277" s="43"/>
      <c r="Q277" s="43"/>
      <c r="R277" s="43"/>
      <c r="S277" s="43"/>
      <c r="T277" s="71"/>
      <c r="AT277" s="25" t="s">
        <v>369</v>
      </c>
      <c r="AU277" s="25" t="s">
        <v>85</v>
      </c>
    </row>
    <row r="278" spans="2:65" s="12" customFormat="1">
      <c r="B278" s="194"/>
      <c r="D278" s="195" t="s">
        <v>272</v>
      </c>
      <c r="E278" s="196" t="s">
        <v>5</v>
      </c>
      <c r="F278" s="197" t="s">
        <v>1192</v>
      </c>
      <c r="H278" s="196" t="s">
        <v>5</v>
      </c>
      <c r="I278" s="198"/>
      <c r="L278" s="194"/>
      <c r="M278" s="199"/>
      <c r="N278" s="200"/>
      <c r="O278" s="200"/>
      <c r="P278" s="200"/>
      <c r="Q278" s="200"/>
      <c r="R278" s="200"/>
      <c r="S278" s="200"/>
      <c r="T278" s="201"/>
      <c r="AT278" s="196" t="s">
        <v>272</v>
      </c>
      <c r="AU278" s="196" t="s">
        <v>85</v>
      </c>
      <c r="AV278" s="12" t="s">
        <v>24</v>
      </c>
      <c r="AW278" s="12" t="s">
        <v>41</v>
      </c>
      <c r="AX278" s="12" t="s">
        <v>77</v>
      </c>
      <c r="AY278" s="196" t="s">
        <v>264</v>
      </c>
    </row>
    <row r="279" spans="2:65" s="12" customFormat="1">
      <c r="B279" s="194"/>
      <c r="D279" s="195" t="s">
        <v>272</v>
      </c>
      <c r="E279" s="196" t="s">
        <v>5</v>
      </c>
      <c r="F279" s="197" t="s">
        <v>3326</v>
      </c>
      <c r="H279" s="196" t="s">
        <v>5</v>
      </c>
      <c r="I279" s="198"/>
      <c r="L279" s="194"/>
      <c r="M279" s="199"/>
      <c r="N279" s="200"/>
      <c r="O279" s="200"/>
      <c r="P279" s="200"/>
      <c r="Q279" s="200"/>
      <c r="R279" s="200"/>
      <c r="S279" s="200"/>
      <c r="T279" s="201"/>
      <c r="AT279" s="196" t="s">
        <v>272</v>
      </c>
      <c r="AU279" s="196" t="s">
        <v>85</v>
      </c>
      <c r="AV279" s="12" t="s">
        <v>24</v>
      </c>
      <c r="AW279" s="12" t="s">
        <v>41</v>
      </c>
      <c r="AX279" s="12" t="s">
        <v>77</v>
      </c>
      <c r="AY279" s="196" t="s">
        <v>264</v>
      </c>
    </row>
    <row r="280" spans="2:65" s="13" customFormat="1">
      <c r="B280" s="202"/>
      <c r="D280" s="195" t="s">
        <v>272</v>
      </c>
      <c r="E280" s="203" t="s">
        <v>5</v>
      </c>
      <c r="F280" s="204" t="s">
        <v>93</v>
      </c>
      <c r="H280" s="205">
        <v>3</v>
      </c>
      <c r="I280" s="206"/>
      <c r="L280" s="202"/>
      <c r="M280" s="207"/>
      <c r="N280" s="208"/>
      <c r="O280" s="208"/>
      <c r="P280" s="208"/>
      <c r="Q280" s="208"/>
      <c r="R280" s="208"/>
      <c r="S280" s="208"/>
      <c r="T280" s="209"/>
      <c r="AT280" s="203" t="s">
        <v>272</v>
      </c>
      <c r="AU280" s="203" t="s">
        <v>85</v>
      </c>
      <c r="AV280" s="13" t="s">
        <v>85</v>
      </c>
      <c r="AW280" s="13" t="s">
        <v>41</v>
      </c>
      <c r="AX280" s="13" t="s">
        <v>24</v>
      </c>
      <c r="AY280" s="203" t="s">
        <v>264</v>
      </c>
    </row>
    <row r="281" spans="2:65" s="1" customFormat="1" ht="25.5" customHeight="1">
      <c r="B281" s="181"/>
      <c r="C281" s="182" t="s">
        <v>819</v>
      </c>
      <c r="D281" s="182" t="s">
        <v>266</v>
      </c>
      <c r="E281" s="183" t="s">
        <v>2800</v>
      </c>
      <c r="F281" s="184" t="s">
        <v>2801</v>
      </c>
      <c r="G281" s="185" t="s">
        <v>308</v>
      </c>
      <c r="H281" s="186">
        <v>288.27</v>
      </c>
      <c r="I281" s="187"/>
      <c r="J281" s="188">
        <f>ROUND(I281*H281,2)</f>
        <v>0</v>
      </c>
      <c r="K281" s="184" t="s">
        <v>278</v>
      </c>
      <c r="L281" s="42"/>
      <c r="M281" s="189" t="s">
        <v>5</v>
      </c>
      <c r="N281" s="190" t="s">
        <v>48</v>
      </c>
      <c r="O281" s="43"/>
      <c r="P281" s="191">
        <f>O281*H281</f>
        <v>0</v>
      </c>
      <c r="Q281" s="191">
        <v>2.0000000000000002E-5</v>
      </c>
      <c r="R281" s="191">
        <f>Q281*H281</f>
        <v>5.7654000000000004E-3</v>
      </c>
      <c r="S281" s="191">
        <v>0</v>
      </c>
      <c r="T281" s="192">
        <f>S281*H281</f>
        <v>0</v>
      </c>
      <c r="AR281" s="25" t="s">
        <v>270</v>
      </c>
      <c r="AT281" s="25" t="s">
        <v>266</v>
      </c>
      <c r="AU281" s="25" t="s">
        <v>85</v>
      </c>
      <c r="AY281" s="25" t="s">
        <v>264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25" t="s">
        <v>24</v>
      </c>
      <c r="BK281" s="193">
        <f>ROUND(I281*H281,2)</f>
        <v>0</v>
      </c>
      <c r="BL281" s="25" t="s">
        <v>270</v>
      </c>
      <c r="BM281" s="25" t="s">
        <v>2802</v>
      </c>
    </row>
    <row r="282" spans="2:65" s="12" customFormat="1">
      <c r="B282" s="194"/>
      <c r="D282" s="195" t="s">
        <v>272</v>
      </c>
      <c r="E282" s="196" t="s">
        <v>5</v>
      </c>
      <c r="F282" s="197" t="s">
        <v>3264</v>
      </c>
      <c r="H282" s="196" t="s">
        <v>5</v>
      </c>
      <c r="I282" s="198"/>
      <c r="L282" s="194"/>
      <c r="M282" s="199"/>
      <c r="N282" s="200"/>
      <c r="O282" s="200"/>
      <c r="P282" s="200"/>
      <c r="Q282" s="200"/>
      <c r="R282" s="200"/>
      <c r="S282" s="200"/>
      <c r="T282" s="201"/>
      <c r="AT282" s="196" t="s">
        <v>272</v>
      </c>
      <c r="AU282" s="196" t="s">
        <v>85</v>
      </c>
      <c r="AV282" s="12" t="s">
        <v>24</v>
      </c>
      <c r="AW282" s="12" t="s">
        <v>41</v>
      </c>
      <c r="AX282" s="12" t="s">
        <v>77</v>
      </c>
      <c r="AY282" s="196" t="s">
        <v>264</v>
      </c>
    </row>
    <row r="283" spans="2:65" s="13" customFormat="1">
      <c r="B283" s="202"/>
      <c r="D283" s="195" t="s">
        <v>272</v>
      </c>
      <c r="E283" s="203" t="s">
        <v>5</v>
      </c>
      <c r="F283" s="204" t="s">
        <v>3327</v>
      </c>
      <c r="H283" s="205">
        <v>288.27</v>
      </c>
      <c r="I283" s="206"/>
      <c r="L283" s="202"/>
      <c r="M283" s="207"/>
      <c r="N283" s="208"/>
      <c r="O283" s="208"/>
      <c r="P283" s="208"/>
      <c r="Q283" s="208"/>
      <c r="R283" s="208"/>
      <c r="S283" s="208"/>
      <c r="T283" s="209"/>
      <c r="AT283" s="203" t="s">
        <v>272</v>
      </c>
      <c r="AU283" s="203" t="s">
        <v>85</v>
      </c>
      <c r="AV283" s="13" t="s">
        <v>85</v>
      </c>
      <c r="AW283" s="13" t="s">
        <v>41</v>
      </c>
      <c r="AX283" s="13" t="s">
        <v>24</v>
      </c>
      <c r="AY283" s="203" t="s">
        <v>264</v>
      </c>
    </row>
    <row r="284" spans="2:65" s="1" customFormat="1" ht="16.5" customHeight="1">
      <c r="B284" s="181"/>
      <c r="C284" s="218" t="s">
        <v>823</v>
      </c>
      <c r="D284" s="218" t="s">
        <v>345</v>
      </c>
      <c r="E284" s="219" t="s">
        <v>2804</v>
      </c>
      <c r="F284" s="220" t="s">
        <v>2805</v>
      </c>
      <c r="G284" s="221" t="s">
        <v>341</v>
      </c>
      <c r="H284" s="222">
        <v>50</v>
      </c>
      <c r="I284" s="223"/>
      <c r="J284" s="224">
        <f>ROUND(I284*H284,2)</f>
        <v>0</v>
      </c>
      <c r="K284" s="220" t="s">
        <v>278</v>
      </c>
      <c r="L284" s="225"/>
      <c r="M284" s="226" t="s">
        <v>5</v>
      </c>
      <c r="N284" s="227" t="s">
        <v>48</v>
      </c>
      <c r="O284" s="43"/>
      <c r="P284" s="191">
        <f>O284*H284</f>
        <v>0</v>
      </c>
      <c r="Q284" s="191">
        <v>4.2000000000000003E-2</v>
      </c>
      <c r="R284" s="191">
        <f>Q284*H284</f>
        <v>2.1</v>
      </c>
      <c r="S284" s="191">
        <v>0</v>
      </c>
      <c r="T284" s="192">
        <f>S284*H284</f>
        <v>0</v>
      </c>
      <c r="AR284" s="25" t="s">
        <v>322</v>
      </c>
      <c r="AT284" s="25" t="s">
        <v>345</v>
      </c>
      <c r="AU284" s="25" t="s">
        <v>85</v>
      </c>
      <c r="AY284" s="25" t="s">
        <v>264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25" t="s">
        <v>24</v>
      </c>
      <c r="BK284" s="193">
        <f>ROUND(I284*H284,2)</f>
        <v>0</v>
      </c>
      <c r="BL284" s="25" t="s">
        <v>270</v>
      </c>
      <c r="BM284" s="25" t="s">
        <v>2806</v>
      </c>
    </row>
    <row r="285" spans="2:65" s="1" customFormat="1" ht="40.5">
      <c r="B285" s="42"/>
      <c r="D285" s="195" t="s">
        <v>369</v>
      </c>
      <c r="F285" s="228" t="s">
        <v>2798</v>
      </c>
      <c r="I285" s="229"/>
      <c r="L285" s="42"/>
      <c r="M285" s="230"/>
      <c r="N285" s="43"/>
      <c r="O285" s="43"/>
      <c r="P285" s="43"/>
      <c r="Q285" s="43"/>
      <c r="R285" s="43"/>
      <c r="S285" s="43"/>
      <c r="T285" s="71"/>
      <c r="AT285" s="25" t="s">
        <v>369</v>
      </c>
      <c r="AU285" s="25" t="s">
        <v>85</v>
      </c>
    </row>
    <row r="286" spans="2:65" s="12" customFormat="1">
      <c r="B286" s="194"/>
      <c r="D286" s="195" t="s">
        <v>272</v>
      </c>
      <c r="E286" s="196" t="s">
        <v>5</v>
      </c>
      <c r="F286" s="197" t="s">
        <v>2807</v>
      </c>
      <c r="H286" s="196" t="s">
        <v>5</v>
      </c>
      <c r="I286" s="198"/>
      <c r="L286" s="194"/>
      <c r="M286" s="199"/>
      <c r="N286" s="200"/>
      <c r="O286" s="200"/>
      <c r="P286" s="200"/>
      <c r="Q286" s="200"/>
      <c r="R286" s="200"/>
      <c r="S286" s="200"/>
      <c r="T286" s="201"/>
      <c r="AT286" s="196" t="s">
        <v>272</v>
      </c>
      <c r="AU286" s="196" t="s">
        <v>85</v>
      </c>
      <c r="AV286" s="12" t="s">
        <v>24</v>
      </c>
      <c r="AW286" s="12" t="s">
        <v>41</v>
      </c>
      <c r="AX286" s="12" t="s">
        <v>77</v>
      </c>
      <c r="AY286" s="196" t="s">
        <v>264</v>
      </c>
    </row>
    <row r="287" spans="2:65" s="12" customFormat="1">
      <c r="B287" s="194"/>
      <c r="D287" s="195" t="s">
        <v>272</v>
      </c>
      <c r="E287" s="196" t="s">
        <v>5</v>
      </c>
      <c r="F287" s="197" t="s">
        <v>3328</v>
      </c>
      <c r="H287" s="196" t="s">
        <v>5</v>
      </c>
      <c r="I287" s="198"/>
      <c r="L287" s="194"/>
      <c r="M287" s="199"/>
      <c r="N287" s="200"/>
      <c r="O287" s="200"/>
      <c r="P287" s="200"/>
      <c r="Q287" s="200"/>
      <c r="R287" s="200"/>
      <c r="S287" s="200"/>
      <c r="T287" s="201"/>
      <c r="AT287" s="196" t="s">
        <v>272</v>
      </c>
      <c r="AU287" s="196" t="s">
        <v>85</v>
      </c>
      <c r="AV287" s="12" t="s">
        <v>24</v>
      </c>
      <c r="AW287" s="12" t="s">
        <v>41</v>
      </c>
      <c r="AX287" s="12" t="s">
        <v>77</v>
      </c>
      <c r="AY287" s="196" t="s">
        <v>264</v>
      </c>
    </row>
    <row r="288" spans="2:65" s="13" customFormat="1">
      <c r="B288" s="202"/>
      <c r="D288" s="195" t="s">
        <v>272</v>
      </c>
      <c r="E288" s="203" t="s">
        <v>5</v>
      </c>
      <c r="F288" s="204" t="s">
        <v>892</v>
      </c>
      <c r="H288" s="205">
        <v>50</v>
      </c>
      <c r="I288" s="206"/>
      <c r="L288" s="202"/>
      <c r="M288" s="207"/>
      <c r="N288" s="208"/>
      <c r="O288" s="208"/>
      <c r="P288" s="208"/>
      <c r="Q288" s="208"/>
      <c r="R288" s="208"/>
      <c r="S288" s="208"/>
      <c r="T288" s="209"/>
      <c r="AT288" s="203" t="s">
        <v>272</v>
      </c>
      <c r="AU288" s="203" t="s">
        <v>85</v>
      </c>
      <c r="AV288" s="13" t="s">
        <v>85</v>
      </c>
      <c r="AW288" s="13" t="s">
        <v>41</v>
      </c>
      <c r="AX288" s="13" t="s">
        <v>24</v>
      </c>
      <c r="AY288" s="203" t="s">
        <v>264</v>
      </c>
    </row>
    <row r="289" spans="2:65" s="1" customFormat="1" ht="25.5" customHeight="1">
      <c r="B289" s="181"/>
      <c r="C289" s="182" t="s">
        <v>829</v>
      </c>
      <c r="D289" s="182" t="s">
        <v>266</v>
      </c>
      <c r="E289" s="183" t="s">
        <v>2809</v>
      </c>
      <c r="F289" s="184" t="s">
        <v>2810</v>
      </c>
      <c r="G289" s="185" t="s">
        <v>341</v>
      </c>
      <c r="H289" s="186">
        <v>11</v>
      </c>
      <c r="I289" s="187"/>
      <c r="J289" s="188">
        <f>ROUND(I289*H289,2)</f>
        <v>0</v>
      </c>
      <c r="K289" s="184" t="s">
        <v>278</v>
      </c>
      <c r="L289" s="42"/>
      <c r="M289" s="189" t="s">
        <v>5</v>
      </c>
      <c r="N289" s="190" t="s">
        <v>48</v>
      </c>
      <c r="O289" s="43"/>
      <c r="P289" s="191">
        <f>O289*H289</f>
        <v>0</v>
      </c>
      <c r="Q289" s="191">
        <v>8.0000000000000007E-5</v>
      </c>
      <c r="R289" s="191">
        <f>Q289*H289</f>
        <v>8.8000000000000003E-4</v>
      </c>
      <c r="S289" s="191">
        <v>0</v>
      </c>
      <c r="T289" s="192">
        <f>S289*H289</f>
        <v>0</v>
      </c>
      <c r="AR289" s="25" t="s">
        <v>270</v>
      </c>
      <c r="AT289" s="25" t="s">
        <v>266</v>
      </c>
      <c r="AU289" s="25" t="s">
        <v>85</v>
      </c>
      <c r="AY289" s="25" t="s">
        <v>264</v>
      </c>
      <c r="BE289" s="193">
        <f>IF(N289="základní",J289,0)</f>
        <v>0</v>
      </c>
      <c r="BF289" s="193">
        <f>IF(N289="snížená",J289,0)</f>
        <v>0</v>
      </c>
      <c r="BG289" s="193">
        <f>IF(N289="zákl. přenesená",J289,0)</f>
        <v>0</v>
      </c>
      <c r="BH289" s="193">
        <f>IF(N289="sníž. přenesená",J289,0)</f>
        <v>0</v>
      </c>
      <c r="BI289" s="193">
        <f>IF(N289="nulová",J289,0)</f>
        <v>0</v>
      </c>
      <c r="BJ289" s="25" t="s">
        <v>24</v>
      </c>
      <c r="BK289" s="193">
        <f>ROUND(I289*H289,2)</f>
        <v>0</v>
      </c>
      <c r="BL289" s="25" t="s">
        <v>270</v>
      </c>
      <c r="BM289" s="25" t="s">
        <v>2811</v>
      </c>
    </row>
    <row r="290" spans="2:65" s="12" customFormat="1">
      <c r="B290" s="194"/>
      <c r="D290" s="195" t="s">
        <v>272</v>
      </c>
      <c r="E290" s="196" t="s">
        <v>5</v>
      </c>
      <c r="F290" s="197" t="s">
        <v>2785</v>
      </c>
      <c r="H290" s="196" t="s">
        <v>5</v>
      </c>
      <c r="I290" s="198"/>
      <c r="L290" s="194"/>
      <c r="M290" s="199"/>
      <c r="N290" s="200"/>
      <c r="O290" s="200"/>
      <c r="P290" s="200"/>
      <c r="Q290" s="200"/>
      <c r="R290" s="200"/>
      <c r="S290" s="200"/>
      <c r="T290" s="201"/>
      <c r="AT290" s="196" t="s">
        <v>272</v>
      </c>
      <c r="AU290" s="196" t="s">
        <v>85</v>
      </c>
      <c r="AV290" s="12" t="s">
        <v>24</v>
      </c>
      <c r="AW290" s="12" t="s">
        <v>41</v>
      </c>
      <c r="AX290" s="12" t="s">
        <v>77</v>
      </c>
      <c r="AY290" s="196" t="s">
        <v>264</v>
      </c>
    </row>
    <row r="291" spans="2:65" s="13" customFormat="1">
      <c r="B291" s="202"/>
      <c r="D291" s="195" t="s">
        <v>272</v>
      </c>
      <c r="E291" s="203" t="s">
        <v>5</v>
      </c>
      <c r="F291" s="204" t="s">
        <v>344</v>
      </c>
      <c r="H291" s="205">
        <v>11</v>
      </c>
      <c r="I291" s="206"/>
      <c r="L291" s="202"/>
      <c r="M291" s="207"/>
      <c r="N291" s="208"/>
      <c r="O291" s="208"/>
      <c r="P291" s="208"/>
      <c r="Q291" s="208"/>
      <c r="R291" s="208"/>
      <c r="S291" s="208"/>
      <c r="T291" s="209"/>
      <c r="AT291" s="203" t="s">
        <v>272</v>
      </c>
      <c r="AU291" s="203" t="s">
        <v>85</v>
      </c>
      <c r="AV291" s="13" t="s">
        <v>85</v>
      </c>
      <c r="AW291" s="13" t="s">
        <v>41</v>
      </c>
      <c r="AX291" s="13" t="s">
        <v>24</v>
      </c>
      <c r="AY291" s="203" t="s">
        <v>264</v>
      </c>
    </row>
    <row r="292" spans="2:65" s="1" customFormat="1" ht="16.5" customHeight="1">
      <c r="B292" s="181"/>
      <c r="C292" s="218" t="s">
        <v>834</v>
      </c>
      <c r="D292" s="218" t="s">
        <v>345</v>
      </c>
      <c r="E292" s="219" t="s">
        <v>2812</v>
      </c>
      <c r="F292" s="220" t="s">
        <v>2813</v>
      </c>
      <c r="G292" s="221" t="s">
        <v>341</v>
      </c>
      <c r="H292" s="222">
        <v>11</v>
      </c>
      <c r="I292" s="223"/>
      <c r="J292" s="224">
        <f>ROUND(I292*H292,2)</f>
        <v>0</v>
      </c>
      <c r="K292" s="220" t="s">
        <v>278</v>
      </c>
      <c r="L292" s="225"/>
      <c r="M292" s="226" t="s">
        <v>5</v>
      </c>
      <c r="N292" s="227" t="s">
        <v>48</v>
      </c>
      <c r="O292" s="43"/>
      <c r="P292" s="191">
        <f>O292*H292</f>
        <v>0</v>
      </c>
      <c r="Q292" s="191">
        <v>2.9999999999999997E-4</v>
      </c>
      <c r="R292" s="191">
        <f>Q292*H292</f>
        <v>3.2999999999999995E-3</v>
      </c>
      <c r="S292" s="191">
        <v>0</v>
      </c>
      <c r="T292" s="192">
        <f>S292*H292</f>
        <v>0</v>
      </c>
      <c r="AR292" s="25" t="s">
        <v>322</v>
      </c>
      <c r="AT292" s="25" t="s">
        <v>345</v>
      </c>
      <c r="AU292" s="25" t="s">
        <v>85</v>
      </c>
      <c r="AY292" s="25" t="s">
        <v>264</v>
      </c>
      <c r="BE292" s="193">
        <f>IF(N292="základní",J292,0)</f>
        <v>0</v>
      </c>
      <c r="BF292" s="193">
        <f>IF(N292="snížená",J292,0)</f>
        <v>0</v>
      </c>
      <c r="BG292" s="193">
        <f>IF(N292="zákl. přenesená",J292,0)</f>
        <v>0</v>
      </c>
      <c r="BH292" s="193">
        <f>IF(N292="sníž. přenesená",J292,0)</f>
        <v>0</v>
      </c>
      <c r="BI292" s="193">
        <f>IF(N292="nulová",J292,0)</f>
        <v>0</v>
      </c>
      <c r="BJ292" s="25" t="s">
        <v>24</v>
      </c>
      <c r="BK292" s="193">
        <f>ROUND(I292*H292,2)</f>
        <v>0</v>
      </c>
      <c r="BL292" s="25" t="s">
        <v>270</v>
      </c>
      <c r="BM292" s="25" t="s">
        <v>2814</v>
      </c>
    </row>
    <row r="293" spans="2:65" s="1" customFormat="1" ht="25.5" customHeight="1">
      <c r="B293" s="181"/>
      <c r="C293" s="182" t="s">
        <v>840</v>
      </c>
      <c r="D293" s="182" t="s">
        <v>266</v>
      </c>
      <c r="E293" s="183" t="s">
        <v>2815</v>
      </c>
      <c r="F293" s="184" t="s">
        <v>2816</v>
      </c>
      <c r="G293" s="185" t="s">
        <v>341</v>
      </c>
      <c r="H293" s="186">
        <v>10</v>
      </c>
      <c r="I293" s="187"/>
      <c r="J293" s="188">
        <f>ROUND(I293*H293,2)</f>
        <v>0</v>
      </c>
      <c r="K293" s="184" t="s">
        <v>309</v>
      </c>
      <c r="L293" s="42"/>
      <c r="M293" s="189" t="s">
        <v>5</v>
      </c>
      <c r="N293" s="190" t="s">
        <v>48</v>
      </c>
      <c r="O293" s="43"/>
      <c r="P293" s="191">
        <f>O293*H293</f>
        <v>0</v>
      </c>
      <c r="Q293" s="191">
        <v>5.9999999999999995E-4</v>
      </c>
      <c r="R293" s="191">
        <f>Q293*H293</f>
        <v>5.9999999999999993E-3</v>
      </c>
      <c r="S293" s="191">
        <v>0</v>
      </c>
      <c r="T293" s="192">
        <f>S293*H293</f>
        <v>0</v>
      </c>
      <c r="AR293" s="25" t="s">
        <v>270</v>
      </c>
      <c r="AT293" s="25" t="s">
        <v>266</v>
      </c>
      <c r="AU293" s="25" t="s">
        <v>85</v>
      </c>
      <c r="AY293" s="25" t="s">
        <v>264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5" t="s">
        <v>24</v>
      </c>
      <c r="BK293" s="193">
        <f>ROUND(I293*H293,2)</f>
        <v>0</v>
      </c>
      <c r="BL293" s="25" t="s">
        <v>270</v>
      </c>
      <c r="BM293" s="25" t="s">
        <v>2817</v>
      </c>
    </row>
    <row r="294" spans="2:65" s="12" customFormat="1">
      <c r="B294" s="194"/>
      <c r="D294" s="195" t="s">
        <v>272</v>
      </c>
      <c r="E294" s="196" t="s">
        <v>5</v>
      </c>
      <c r="F294" s="197" t="s">
        <v>2818</v>
      </c>
      <c r="H294" s="196" t="s">
        <v>5</v>
      </c>
      <c r="I294" s="198"/>
      <c r="L294" s="194"/>
      <c r="M294" s="199"/>
      <c r="N294" s="200"/>
      <c r="O294" s="200"/>
      <c r="P294" s="200"/>
      <c r="Q294" s="200"/>
      <c r="R294" s="200"/>
      <c r="S294" s="200"/>
      <c r="T294" s="201"/>
      <c r="AT294" s="196" t="s">
        <v>272</v>
      </c>
      <c r="AU294" s="196" t="s">
        <v>85</v>
      </c>
      <c r="AV294" s="12" t="s">
        <v>24</v>
      </c>
      <c r="AW294" s="12" t="s">
        <v>41</v>
      </c>
      <c r="AX294" s="12" t="s">
        <v>77</v>
      </c>
      <c r="AY294" s="196" t="s">
        <v>264</v>
      </c>
    </row>
    <row r="295" spans="2:65" s="12" customFormat="1">
      <c r="B295" s="194"/>
      <c r="D295" s="195" t="s">
        <v>272</v>
      </c>
      <c r="E295" s="196" t="s">
        <v>5</v>
      </c>
      <c r="F295" s="197" t="s">
        <v>2785</v>
      </c>
      <c r="H295" s="196" t="s">
        <v>5</v>
      </c>
      <c r="I295" s="198"/>
      <c r="L295" s="194"/>
      <c r="M295" s="199"/>
      <c r="N295" s="200"/>
      <c r="O295" s="200"/>
      <c r="P295" s="200"/>
      <c r="Q295" s="200"/>
      <c r="R295" s="200"/>
      <c r="S295" s="200"/>
      <c r="T295" s="201"/>
      <c r="AT295" s="196" t="s">
        <v>272</v>
      </c>
      <c r="AU295" s="196" t="s">
        <v>85</v>
      </c>
      <c r="AV295" s="12" t="s">
        <v>24</v>
      </c>
      <c r="AW295" s="12" t="s">
        <v>41</v>
      </c>
      <c r="AX295" s="12" t="s">
        <v>77</v>
      </c>
      <c r="AY295" s="196" t="s">
        <v>264</v>
      </c>
    </row>
    <row r="296" spans="2:65" s="13" customFormat="1">
      <c r="B296" s="202"/>
      <c r="D296" s="195" t="s">
        <v>272</v>
      </c>
      <c r="E296" s="203" t="s">
        <v>5</v>
      </c>
      <c r="F296" s="204" t="s">
        <v>29</v>
      </c>
      <c r="H296" s="205">
        <v>10</v>
      </c>
      <c r="I296" s="206"/>
      <c r="L296" s="202"/>
      <c r="M296" s="207"/>
      <c r="N296" s="208"/>
      <c r="O296" s="208"/>
      <c r="P296" s="208"/>
      <c r="Q296" s="208"/>
      <c r="R296" s="208"/>
      <c r="S296" s="208"/>
      <c r="T296" s="209"/>
      <c r="AT296" s="203" t="s">
        <v>272</v>
      </c>
      <c r="AU296" s="203" t="s">
        <v>85</v>
      </c>
      <c r="AV296" s="13" t="s">
        <v>85</v>
      </c>
      <c r="AW296" s="13" t="s">
        <v>41</v>
      </c>
      <c r="AX296" s="13" t="s">
        <v>24</v>
      </c>
      <c r="AY296" s="203" t="s">
        <v>264</v>
      </c>
    </row>
    <row r="297" spans="2:65" s="1" customFormat="1" ht="25.5" customHeight="1">
      <c r="B297" s="181"/>
      <c r="C297" s="182" t="s">
        <v>845</v>
      </c>
      <c r="D297" s="182" t="s">
        <v>266</v>
      </c>
      <c r="E297" s="183" t="s">
        <v>2819</v>
      </c>
      <c r="F297" s="184" t="s">
        <v>2820</v>
      </c>
      <c r="G297" s="185" t="s">
        <v>341</v>
      </c>
      <c r="H297" s="186">
        <v>11</v>
      </c>
      <c r="I297" s="187"/>
      <c r="J297" s="188">
        <f>ROUND(I297*H297,2)</f>
        <v>0</v>
      </c>
      <c r="K297" s="184" t="s">
        <v>309</v>
      </c>
      <c r="L297" s="42"/>
      <c r="M297" s="189" t="s">
        <v>5</v>
      </c>
      <c r="N297" s="190" t="s">
        <v>48</v>
      </c>
      <c r="O297" s="43"/>
      <c r="P297" s="191">
        <f>O297*H297</f>
        <v>0</v>
      </c>
      <c r="Q297" s="191">
        <v>0</v>
      </c>
      <c r="R297" s="191">
        <f>Q297*H297</f>
        <v>0</v>
      </c>
      <c r="S297" s="191">
        <v>0</v>
      </c>
      <c r="T297" s="192">
        <f>S297*H297</f>
        <v>0</v>
      </c>
      <c r="AR297" s="25" t="s">
        <v>270</v>
      </c>
      <c r="AT297" s="25" t="s">
        <v>266</v>
      </c>
      <c r="AU297" s="25" t="s">
        <v>85</v>
      </c>
      <c r="AY297" s="25" t="s">
        <v>264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5" t="s">
        <v>24</v>
      </c>
      <c r="BK297" s="193">
        <f>ROUND(I297*H297,2)</f>
        <v>0</v>
      </c>
      <c r="BL297" s="25" t="s">
        <v>270</v>
      </c>
      <c r="BM297" s="25" t="s">
        <v>3329</v>
      </c>
    </row>
    <row r="298" spans="2:65" s="1" customFormat="1" ht="27">
      <c r="B298" s="42"/>
      <c r="D298" s="195" t="s">
        <v>369</v>
      </c>
      <c r="F298" s="228" t="s">
        <v>2822</v>
      </c>
      <c r="I298" s="229"/>
      <c r="L298" s="42"/>
      <c r="M298" s="230"/>
      <c r="N298" s="43"/>
      <c r="O298" s="43"/>
      <c r="P298" s="43"/>
      <c r="Q298" s="43"/>
      <c r="R298" s="43"/>
      <c r="S298" s="43"/>
      <c r="T298" s="71"/>
      <c r="AT298" s="25" t="s">
        <v>369</v>
      </c>
      <c r="AU298" s="25" t="s">
        <v>85</v>
      </c>
    </row>
    <row r="299" spans="2:65" s="12" customFormat="1">
      <c r="B299" s="194"/>
      <c r="D299" s="195" t="s">
        <v>272</v>
      </c>
      <c r="E299" s="196" t="s">
        <v>5</v>
      </c>
      <c r="F299" s="197" t="s">
        <v>3330</v>
      </c>
      <c r="H299" s="196" t="s">
        <v>5</v>
      </c>
      <c r="I299" s="198"/>
      <c r="L299" s="194"/>
      <c r="M299" s="199"/>
      <c r="N299" s="200"/>
      <c r="O299" s="200"/>
      <c r="P299" s="200"/>
      <c r="Q299" s="200"/>
      <c r="R299" s="200"/>
      <c r="S299" s="200"/>
      <c r="T299" s="201"/>
      <c r="AT299" s="196" t="s">
        <v>272</v>
      </c>
      <c r="AU299" s="196" t="s">
        <v>85</v>
      </c>
      <c r="AV299" s="12" t="s">
        <v>24</v>
      </c>
      <c r="AW299" s="12" t="s">
        <v>41</v>
      </c>
      <c r="AX299" s="12" t="s">
        <v>77</v>
      </c>
      <c r="AY299" s="196" t="s">
        <v>264</v>
      </c>
    </row>
    <row r="300" spans="2:65" s="13" customFormat="1">
      <c r="B300" s="202"/>
      <c r="D300" s="195" t="s">
        <v>272</v>
      </c>
      <c r="E300" s="203" t="s">
        <v>5</v>
      </c>
      <c r="F300" s="204" t="s">
        <v>344</v>
      </c>
      <c r="H300" s="205">
        <v>11</v>
      </c>
      <c r="I300" s="206"/>
      <c r="L300" s="202"/>
      <c r="M300" s="207"/>
      <c r="N300" s="208"/>
      <c r="O300" s="208"/>
      <c r="P300" s="208"/>
      <c r="Q300" s="208"/>
      <c r="R300" s="208"/>
      <c r="S300" s="208"/>
      <c r="T300" s="209"/>
      <c r="AT300" s="203" t="s">
        <v>272</v>
      </c>
      <c r="AU300" s="203" t="s">
        <v>85</v>
      </c>
      <c r="AV300" s="13" t="s">
        <v>85</v>
      </c>
      <c r="AW300" s="13" t="s">
        <v>41</v>
      </c>
      <c r="AX300" s="13" t="s">
        <v>24</v>
      </c>
      <c r="AY300" s="203" t="s">
        <v>264</v>
      </c>
    </row>
    <row r="301" spans="2:65" s="1" customFormat="1" ht="25.5" customHeight="1">
      <c r="B301" s="181"/>
      <c r="C301" s="182" t="s">
        <v>851</v>
      </c>
      <c r="D301" s="182" t="s">
        <v>266</v>
      </c>
      <c r="E301" s="183" t="s">
        <v>2824</v>
      </c>
      <c r="F301" s="184" t="s">
        <v>2825</v>
      </c>
      <c r="G301" s="185" t="s">
        <v>341</v>
      </c>
      <c r="H301" s="186">
        <v>1</v>
      </c>
      <c r="I301" s="187"/>
      <c r="J301" s="188">
        <f>ROUND(I301*H301,2)</f>
        <v>0</v>
      </c>
      <c r="K301" s="184" t="s">
        <v>309</v>
      </c>
      <c r="L301" s="42"/>
      <c r="M301" s="189" t="s">
        <v>5</v>
      </c>
      <c r="N301" s="190" t="s">
        <v>48</v>
      </c>
      <c r="O301" s="43"/>
      <c r="P301" s="191">
        <f>O301*H301</f>
        <v>0</v>
      </c>
      <c r="Q301" s="191">
        <v>0.01</v>
      </c>
      <c r="R301" s="191">
        <f>Q301*H301</f>
        <v>0.01</v>
      </c>
      <c r="S301" s="191">
        <v>0</v>
      </c>
      <c r="T301" s="192">
        <f>S301*H301</f>
        <v>0</v>
      </c>
      <c r="AR301" s="25" t="s">
        <v>270</v>
      </c>
      <c r="AT301" s="25" t="s">
        <v>266</v>
      </c>
      <c r="AU301" s="25" t="s">
        <v>85</v>
      </c>
      <c r="AY301" s="25" t="s">
        <v>264</v>
      </c>
      <c r="BE301" s="193">
        <f>IF(N301="základní",J301,0)</f>
        <v>0</v>
      </c>
      <c r="BF301" s="193">
        <f>IF(N301="snížená",J301,0)</f>
        <v>0</v>
      </c>
      <c r="BG301" s="193">
        <f>IF(N301="zákl. přenesená",J301,0)</f>
        <v>0</v>
      </c>
      <c r="BH301" s="193">
        <f>IF(N301="sníž. přenesená",J301,0)</f>
        <v>0</v>
      </c>
      <c r="BI301" s="193">
        <f>IF(N301="nulová",J301,0)</f>
        <v>0</v>
      </c>
      <c r="BJ301" s="25" t="s">
        <v>24</v>
      </c>
      <c r="BK301" s="193">
        <f>ROUND(I301*H301,2)</f>
        <v>0</v>
      </c>
      <c r="BL301" s="25" t="s">
        <v>270</v>
      </c>
      <c r="BM301" s="25" t="s">
        <v>3331</v>
      </c>
    </row>
    <row r="302" spans="2:65" s="1" customFormat="1" ht="54">
      <c r="B302" s="42"/>
      <c r="D302" s="195" t="s">
        <v>369</v>
      </c>
      <c r="F302" s="228" t="s">
        <v>2827</v>
      </c>
      <c r="I302" s="229"/>
      <c r="L302" s="42"/>
      <c r="M302" s="230"/>
      <c r="N302" s="43"/>
      <c r="O302" s="43"/>
      <c r="P302" s="43"/>
      <c r="Q302" s="43"/>
      <c r="R302" s="43"/>
      <c r="S302" s="43"/>
      <c r="T302" s="71"/>
      <c r="AT302" s="25" t="s">
        <v>369</v>
      </c>
      <c r="AU302" s="25" t="s">
        <v>85</v>
      </c>
    </row>
    <row r="303" spans="2:65" s="1" customFormat="1" ht="25.5" customHeight="1">
      <c r="B303" s="181"/>
      <c r="C303" s="182" t="s">
        <v>855</v>
      </c>
      <c r="D303" s="182" t="s">
        <v>266</v>
      </c>
      <c r="E303" s="183" t="s">
        <v>2828</v>
      </c>
      <c r="F303" s="184" t="s">
        <v>2829</v>
      </c>
      <c r="G303" s="185" t="s">
        <v>341</v>
      </c>
      <c r="H303" s="186">
        <v>10</v>
      </c>
      <c r="I303" s="187"/>
      <c r="J303" s="188">
        <f>ROUND(I303*H303,2)</f>
        <v>0</v>
      </c>
      <c r="K303" s="184" t="s">
        <v>278</v>
      </c>
      <c r="L303" s="42"/>
      <c r="M303" s="189" t="s">
        <v>5</v>
      </c>
      <c r="N303" s="190" t="s">
        <v>48</v>
      </c>
      <c r="O303" s="43"/>
      <c r="P303" s="191">
        <f>O303*H303</f>
        <v>0</v>
      </c>
      <c r="Q303" s="191">
        <v>1E-4</v>
      </c>
      <c r="R303" s="191">
        <f>Q303*H303</f>
        <v>1E-3</v>
      </c>
      <c r="S303" s="191">
        <v>0</v>
      </c>
      <c r="T303" s="192">
        <f>S303*H303</f>
        <v>0</v>
      </c>
      <c r="AR303" s="25" t="s">
        <v>270</v>
      </c>
      <c r="AT303" s="25" t="s">
        <v>266</v>
      </c>
      <c r="AU303" s="25" t="s">
        <v>85</v>
      </c>
      <c r="AY303" s="25" t="s">
        <v>264</v>
      </c>
      <c r="BE303" s="193">
        <f>IF(N303="základní",J303,0)</f>
        <v>0</v>
      </c>
      <c r="BF303" s="193">
        <f>IF(N303="snížená",J303,0)</f>
        <v>0</v>
      </c>
      <c r="BG303" s="193">
        <f>IF(N303="zákl. přenesená",J303,0)</f>
        <v>0</v>
      </c>
      <c r="BH303" s="193">
        <f>IF(N303="sníž. přenesená",J303,0)</f>
        <v>0</v>
      </c>
      <c r="BI303" s="193">
        <f>IF(N303="nulová",J303,0)</f>
        <v>0</v>
      </c>
      <c r="BJ303" s="25" t="s">
        <v>24</v>
      </c>
      <c r="BK303" s="193">
        <f>ROUND(I303*H303,2)</f>
        <v>0</v>
      </c>
      <c r="BL303" s="25" t="s">
        <v>270</v>
      </c>
      <c r="BM303" s="25" t="s">
        <v>2830</v>
      </c>
    </row>
    <row r="304" spans="2:65" s="12" customFormat="1">
      <c r="B304" s="194"/>
      <c r="D304" s="195" t="s">
        <v>272</v>
      </c>
      <c r="E304" s="196" t="s">
        <v>5</v>
      </c>
      <c r="F304" s="197" t="s">
        <v>2831</v>
      </c>
      <c r="H304" s="196" t="s">
        <v>5</v>
      </c>
      <c r="I304" s="198"/>
      <c r="L304" s="194"/>
      <c r="M304" s="199"/>
      <c r="N304" s="200"/>
      <c r="O304" s="200"/>
      <c r="P304" s="200"/>
      <c r="Q304" s="200"/>
      <c r="R304" s="200"/>
      <c r="S304" s="200"/>
      <c r="T304" s="201"/>
      <c r="AT304" s="196" t="s">
        <v>272</v>
      </c>
      <c r="AU304" s="196" t="s">
        <v>85</v>
      </c>
      <c r="AV304" s="12" t="s">
        <v>24</v>
      </c>
      <c r="AW304" s="12" t="s">
        <v>41</v>
      </c>
      <c r="AX304" s="12" t="s">
        <v>77</v>
      </c>
      <c r="AY304" s="196" t="s">
        <v>264</v>
      </c>
    </row>
    <row r="305" spans="2:65" s="12" customFormat="1">
      <c r="B305" s="194"/>
      <c r="D305" s="195" t="s">
        <v>272</v>
      </c>
      <c r="E305" s="196" t="s">
        <v>5</v>
      </c>
      <c r="F305" s="197" t="s">
        <v>2832</v>
      </c>
      <c r="H305" s="196" t="s">
        <v>5</v>
      </c>
      <c r="I305" s="198"/>
      <c r="L305" s="194"/>
      <c r="M305" s="199"/>
      <c r="N305" s="200"/>
      <c r="O305" s="200"/>
      <c r="P305" s="200"/>
      <c r="Q305" s="200"/>
      <c r="R305" s="200"/>
      <c r="S305" s="200"/>
      <c r="T305" s="201"/>
      <c r="AT305" s="196" t="s">
        <v>272</v>
      </c>
      <c r="AU305" s="196" t="s">
        <v>85</v>
      </c>
      <c r="AV305" s="12" t="s">
        <v>24</v>
      </c>
      <c r="AW305" s="12" t="s">
        <v>41</v>
      </c>
      <c r="AX305" s="12" t="s">
        <v>77</v>
      </c>
      <c r="AY305" s="196" t="s">
        <v>264</v>
      </c>
    </row>
    <row r="306" spans="2:65" s="13" customFormat="1">
      <c r="B306" s="202"/>
      <c r="D306" s="195" t="s">
        <v>272</v>
      </c>
      <c r="E306" s="203" t="s">
        <v>5</v>
      </c>
      <c r="F306" s="204" t="s">
        <v>29</v>
      </c>
      <c r="H306" s="205">
        <v>10</v>
      </c>
      <c r="I306" s="206"/>
      <c r="L306" s="202"/>
      <c r="M306" s="207"/>
      <c r="N306" s="208"/>
      <c r="O306" s="208"/>
      <c r="P306" s="208"/>
      <c r="Q306" s="208"/>
      <c r="R306" s="208"/>
      <c r="S306" s="208"/>
      <c r="T306" s="209"/>
      <c r="AT306" s="203" t="s">
        <v>272</v>
      </c>
      <c r="AU306" s="203" t="s">
        <v>85</v>
      </c>
      <c r="AV306" s="13" t="s">
        <v>85</v>
      </c>
      <c r="AW306" s="13" t="s">
        <v>41</v>
      </c>
      <c r="AX306" s="13" t="s">
        <v>24</v>
      </c>
      <c r="AY306" s="203" t="s">
        <v>264</v>
      </c>
    </row>
    <row r="307" spans="2:65" s="1" customFormat="1" ht="16.5" customHeight="1">
      <c r="B307" s="181"/>
      <c r="C307" s="218" t="s">
        <v>859</v>
      </c>
      <c r="D307" s="218" t="s">
        <v>345</v>
      </c>
      <c r="E307" s="219" t="s">
        <v>2833</v>
      </c>
      <c r="F307" s="220" t="s">
        <v>2834</v>
      </c>
      <c r="G307" s="221" t="s">
        <v>341</v>
      </c>
      <c r="H307" s="222">
        <v>10</v>
      </c>
      <c r="I307" s="223"/>
      <c r="J307" s="224">
        <f>ROUND(I307*H307,2)</f>
        <v>0</v>
      </c>
      <c r="K307" s="220" t="s">
        <v>278</v>
      </c>
      <c r="L307" s="225"/>
      <c r="M307" s="226" t="s">
        <v>5</v>
      </c>
      <c r="N307" s="227" t="s">
        <v>48</v>
      </c>
      <c r="O307" s="43"/>
      <c r="P307" s="191">
        <f>O307*H307</f>
        <v>0</v>
      </c>
      <c r="Q307" s="191">
        <v>4.7999999999999996E-3</v>
      </c>
      <c r="R307" s="191">
        <f>Q307*H307</f>
        <v>4.7999999999999994E-2</v>
      </c>
      <c r="S307" s="191">
        <v>0</v>
      </c>
      <c r="T307" s="192">
        <f>S307*H307</f>
        <v>0</v>
      </c>
      <c r="AR307" s="25" t="s">
        <v>322</v>
      </c>
      <c r="AT307" s="25" t="s">
        <v>345</v>
      </c>
      <c r="AU307" s="25" t="s">
        <v>85</v>
      </c>
      <c r="AY307" s="25" t="s">
        <v>264</v>
      </c>
      <c r="BE307" s="193">
        <f>IF(N307="základní",J307,0)</f>
        <v>0</v>
      </c>
      <c r="BF307" s="193">
        <f>IF(N307="snížená",J307,0)</f>
        <v>0</v>
      </c>
      <c r="BG307" s="193">
        <f>IF(N307="zákl. přenesená",J307,0)</f>
        <v>0</v>
      </c>
      <c r="BH307" s="193">
        <f>IF(N307="sníž. přenesená",J307,0)</f>
        <v>0</v>
      </c>
      <c r="BI307" s="193">
        <f>IF(N307="nulová",J307,0)</f>
        <v>0</v>
      </c>
      <c r="BJ307" s="25" t="s">
        <v>24</v>
      </c>
      <c r="BK307" s="193">
        <f>ROUND(I307*H307,2)</f>
        <v>0</v>
      </c>
      <c r="BL307" s="25" t="s">
        <v>270</v>
      </c>
      <c r="BM307" s="25" t="s">
        <v>2835</v>
      </c>
    </row>
    <row r="308" spans="2:65" s="1" customFormat="1" ht="25.5" customHeight="1">
      <c r="B308" s="181"/>
      <c r="C308" s="182" t="s">
        <v>865</v>
      </c>
      <c r="D308" s="182" t="s">
        <v>266</v>
      </c>
      <c r="E308" s="183" t="s">
        <v>2836</v>
      </c>
      <c r="F308" s="184" t="s">
        <v>2837</v>
      </c>
      <c r="G308" s="185" t="s">
        <v>341</v>
      </c>
      <c r="H308" s="186">
        <v>10</v>
      </c>
      <c r="I308" s="187"/>
      <c r="J308" s="188">
        <f>ROUND(I308*H308,2)</f>
        <v>0</v>
      </c>
      <c r="K308" s="184" t="s">
        <v>278</v>
      </c>
      <c r="L308" s="42"/>
      <c r="M308" s="189" t="s">
        <v>5</v>
      </c>
      <c r="N308" s="190" t="s">
        <v>48</v>
      </c>
      <c r="O308" s="43"/>
      <c r="P308" s="191">
        <f>O308*H308</f>
        <v>0</v>
      </c>
      <c r="Q308" s="191">
        <v>3.5729999999999998E-2</v>
      </c>
      <c r="R308" s="191">
        <f>Q308*H308</f>
        <v>0.35729999999999995</v>
      </c>
      <c r="S308" s="191">
        <v>0</v>
      </c>
      <c r="T308" s="192">
        <f>S308*H308</f>
        <v>0</v>
      </c>
      <c r="AR308" s="25" t="s">
        <v>270</v>
      </c>
      <c r="AT308" s="25" t="s">
        <v>266</v>
      </c>
      <c r="AU308" s="25" t="s">
        <v>85</v>
      </c>
      <c r="AY308" s="25" t="s">
        <v>264</v>
      </c>
      <c r="BE308" s="193">
        <f>IF(N308="základní",J308,0)</f>
        <v>0</v>
      </c>
      <c r="BF308" s="193">
        <f>IF(N308="snížená",J308,0)</f>
        <v>0</v>
      </c>
      <c r="BG308" s="193">
        <f>IF(N308="zákl. přenesená",J308,0)</f>
        <v>0</v>
      </c>
      <c r="BH308" s="193">
        <f>IF(N308="sníž. přenesená",J308,0)</f>
        <v>0</v>
      </c>
      <c r="BI308" s="193">
        <f>IF(N308="nulová",J308,0)</f>
        <v>0</v>
      </c>
      <c r="BJ308" s="25" t="s">
        <v>24</v>
      </c>
      <c r="BK308" s="193">
        <f>ROUND(I308*H308,2)</f>
        <v>0</v>
      </c>
      <c r="BL308" s="25" t="s">
        <v>270</v>
      </c>
      <c r="BM308" s="25" t="s">
        <v>2838</v>
      </c>
    </row>
    <row r="309" spans="2:65" s="13" customFormat="1">
      <c r="B309" s="202"/>
      <c r="D309" s="195" t="s">
        <v>272</v>
      </c>
      <c r="E309" s="203" t="s">
        <v>5</v>
      </c>
      <c r="F309" s="204" t="s">
        <v>3332</v>
      </c>
      <c r="H309" s="205">
        <v>1</v>
      </c>
      <c r="I309" s="206"/>
      <c r="L309" s="202"/>
      <c r="M309" s="207"/>
      <c r="N309" s="208"/>
      <c r="O309" s="208"/>
      <c r="P309" s="208"/>
      <c r="Q309" s="208"/>
      <c r="R309" s="208"/>
      <c r="S309" s="208"/>
      <c r="T309" s="209"/>
      <c r="AT309" s="203" t="s">
        <v>272</v>
      </c>
      <c r="AU309" s="203" t="s">
        <v>85</v>
      </c>
      <c r="AV309" s="13" t="s">
        <v>85</v>
      </c>
      <c r="AW309" s="13" t="s">
        <v>41</v>
      </c>
      <c r="AX309" s="13" t="s">
        <v>77</v>
      </c>
      <c r="AY309" s="203" t="s">
        <v>264</v>
      </c>
    </row>
    <row r="310" spans="2:65" s="13" customFormat="1">
      <c r="B310" s="202"/>
      <c r="D310" s="195" t="s">
        <v>272</v>
      </c>
      <c r="E310" s="203" t="s">
        <v>5</v>
      </c>
      <c r="F310" s="204" t="s">
        <v>3333</v>
      </c>
      <c r="H310" s="205">
        <v>1</v>
      </c>
      <c r="I310" s="206"/>
      <c r="L310" s="202"/>
      <c r="M310" s="207"/>
      <c r="N310" s="208"/>
      <c r="O310" s="208"/>
      <c r="P310" s="208"/>
      <c r="Q310" s="208"/>
      <c r="R310" s="208"/>
      <c r="S310" s="208"/>
      <c r="T310" s="209"/>
      <c r="AT310" s="203" t="s">
        <v>272</v>
      </c>
      <c r="AU310" s="203" t="s">
        <v>85</v>
      </c>
      <c r="AV310" s="13" t="s">
        <v>85</v>
      </c>
      <c r="AW310" s="13" t="s">
        <v>41</v>
      </c>
      <c r="AX310" s="13" t="s">
        <v>77</v>
      </c>
      <c r="AY310" s="203" t="s">
        <v>264</v>
      </c>
    </row>
    <row r="311" spans="2:65" s="13" customFormat="1">
      <c r="B311" s="202"/>
      <c r="D311" s="195" t="s">
        <v>272</v>
      </c>
      <c r="E311" s="203" t="s">
        <v>5</v>
      </c>
      <c r="F311" s="204" t="s">
        <v>3334</v>
      </c>
      <c r="H311" s="205">
        <v>1</v>
      </c>
      <c r="I311" s="206"/>
      <c r="L311" s="202"/>
      <c r="M311" s="207"/>
      <c r="N311" s="208"/>
      <c r="O311" s="208"/>
      <c r="P311" s="208"/>
      <c r="Q311" s="208"/>
      <c r="R311" s="208"/>
      <c r="S311" s="208"/>
      <c r="T311" s="209"/>
      <c r="AT311" s="203" t="s">
        <v>272</v>
      </c>
      <c r="AU311" s="203" t="s">
        <v>85</v>
      </c>
      <c r="AV311" s="13" t="s">
        <v>85</v>
      </c>
      <c r="AW311" s="13" t="s">
        <v>41</v>
      </c>
      <c r="AX311" s="13" t="s">
        <v>77</v>
      </c>
      <c r="AY311" s="203" t="s">
        <v>264</v>
      </c>
    </row>
    <row r="312" spans="2:65" s="13" customFormat="1">
      <c r="B312" s="202"/>
      <c r="D312" s="195" t="s">
        <v>272</v>
      </c>
      <c r="E312" s="203" t="s">
        <v>5</v>
      </c>
      <c r="F312" s="204" t="s">
        <v>3335</v>
      </c>
      <c r="H312" s="205">
        <v>1</v>
      </c>
      <c r="I312" s="206"/>
      <c r="L312" s="202"/>
      <c r="M312" s="207"/>
      <c r="N312" s="208"/>
      <c r="O312" s="208"/>
      <c r="P312" s="208"/>
      <c r="Q312" s="208"/>
      <c r="R312" s="208"/>
      <c r="S312" s="208"/>
      <c r="T312" s="209"/>
      <c r="AT312" s="203" t="s">
        <v>272</v>
      </c>
      <c r="AU312" s="203" t="s">
        <v>85</v>
      </c>
      <c r="AV312" s="13" t="s">
        <v>85</v>
      </c>
      <c r="AW312" s="13" t="s">
        <v>41</v>
      </c>
      <c r="AX312" s="13" t="s">
        <v>77</v>
      </c>
      <c r="AY312" s="203" t="s">
        <v>264</v>
      </c>
    </row>
    <row r="313" spans="2:65" s="13" customFormat="1">
      <c r="B313" s="202"/>
      <c r="D313" s="195" t="s">
        <v>272</v>
      </c>
      <c r="E313" s="203" t="s">
        <v>5</v>
      </c>
      <c r="F313" s="204" t="s">
        <v>3336</v>
      </c>
      <c r="H313" s="205">
        <v>1</v>
      </c>
      <c r="I313" s="206"/>
      <c r="L313" s="202"/>
      <c r="M313" s="207"/>
      <c r="N313" s="208"/>
      <c r="O313" s="208"/>
      <c r="P313" s="208"/>
      <c r="Q313" s="208"/>
      <c r="R313" s="208"/>
      <c r="S313" s="208"/>
      <c r="T313" s="209"/>
      <c r="AT313" s="203" t="s">
        <v>272</v>
      </c>
      <c r="AU313" s="203" t="s">
        <v>85</v>
      </c>
      <c r="AV313" s="13" t="s">
        <v>85</v>
      </c>
      <c r="AW313" s="13" t="s">
        <v>41</v>
      </c>
      <c r="AX313" s="13" t="s">
        <v>77</v>
      </c>
      <c r="AY313" s="203" t="s">
        <v>264</v>
      </c>
    </row>
    <row r="314" spans="2:65" s="13" customFormat="1">
      <c r="B314" s="202"/>
      <c r="D314" s="195" t="s">
        <v>272</v>
      </c>
      <c r="E314" s="203" t="s">
        <v>5</v>
      </c>
      <c r="F314" s="204" t="s">
        <v>3337</v>
      </c>
      <c r="H314" s="205">
        <v>1</v>
      </c>
      <c r="I314" s="206"/>
      <c r="L314" s="202"/>
      <c r="M314" s="207"/>
      <c r="N314" s="208"/>
      <c r="O314" s="208"/>
      <c r="P314" s="208"/>
      <c r="Q314" s="208"/>
      <c r="R314" s="208"/>
      <c r="S314" s="208"/>
      <c r="T314" s="209"/>
      <c r="AT314" s="203" t="s">
        <v>272</v>
      </c>
      <c r="AU314" s="203" t="s">
        <v>85</v>
      </c>
      <c r="AV314" s="13" t="s">
        <v>85</v>
      </c>
      <c r="AW314" s="13" t="s">
        <v>41</v>
      </c>
      <c r="AX314" s="13" t="s">
        <v>77</v>
      </c>
      <c r="AY314" s="203" t="s">
        <v>264</v>
      </c>
    </row>
    <row r="315" spans="2:65" s="13" customFormat="1">
      <c r="B315" s="202"/>
      <c r="D315" s="195" t="s">
        <v>272</v>
      </c>
      <c r="E315" s="203" t="s">
        <v>5</v>
      </c>
      <c r="F315" s="204" t="s">
        <v>3338</v>
      </c>
      <c r="H315" s="205">
        <v>1</v>
      </c>
      <c r="I315" s="206"/>
      <c r="L315" s="202"/>
      <c r="M315" s="207"/>
      <c r="N315" s="208"/>
      <c r="O315" s="208"/>
      <c r="P315" s="208"/>
      <c r="Q315" s="208"/>
      <c r="R315" s="208"/>
      <c r="S315" s="208"/>
      <c r="T315" s="209"/>
      <c r="AT315" s="203" t="s">
        <v>272</v>
      </c>
      <c r="AU315" s="203" t="s">
        <v>85</v>
      </c>
      <c r="AV315" s="13" t="s">
        <v>85</v>
      </c>
      <c r="AW315" s="13" t="s">
        <v>41</v>
      </c>
      <c r="AX315" s="13" t="s">
        <v>77</v>
      </c>
      <c r="AY315" s="203" t="s">
        <v>264</v>
      </c>
    </row>
    <row r="316" spans="2:65" s="13" customFormat="1">
      <c r="B316" s="202"/>
      <c r="D316" s="195" t="s">
        <v>272</v>
      </c>
      <c r="E316" s="203" t="s">
        <v>5</v>
      </c>
      <c r="F316" s="204" t="s">
        <v>3339</v>
      </c>
      <c r="H316" s="205">
        <v>1</v>
      </c>
      <c r="I316" s="206"/>
      <c r="L316" s="202"/>
      <c r="M316" s="207"/>
      <c r="N316" s="208"/>
      <c r="O316" s="208"/>
      <c r="P316" s="208"/>
      <c r="Q316" s="208"/>
      <c r="R316" s="208"/>
      <c r="S316" s="208"/>
      <c r="T316" s="209"/>
      <c r="AT316" s="203" t="s">
        <v>272</v>
      </c>
      <c r="AU316" s="203" t="s">
        <v>85</v>
      </c>
      <c r="AV316" s="13" t="s">
        <v>85</v>
      </c>
      <c r="AW316" s="13" t="s">
        <v>41</v>
      </c>
      <c r="AX316" s="13" t="s">
        <v>77</v>
      </c>
      <c r="AY316" s="203" t="s">
        <v>264</v>
      </c>
    </row>
    <row r="317" spans="2:65" s="13" customFormat="1">
      <c r="B317" s="202"/>
      <c r="D317" s="195" t="s">
        <v>272</v>
      </c>
      <c r="E317" s="203" t="s">
        <v>5</v>
      </c>
      <c r="F317" s="204" t="s">
        <v>3340</v>
      </c>
      <c r="H317" s="205">
        <v>1</v>
      </c>
      <c r="I317" s="206"/>
      <c r="L317" s="202"/>
      <c r="M317" s="207"/>
      <c r="N317" s="208"/>
      <c r="O317" s="208"/>
      <c r="P317" s="208"/>
      <c r="Q317" s="208"/>
      <c r="R317" s="208"/>
      <c r="S317" s="208"/>
      <c r="T317" s="209"/>
      <c r="AT317" s="203" t="s">
        <v>272</v>
      </c>
      <c r="AU317" s="203" t="s">
        <v>85</v>
      </c>
      <c r="AV317" s="13" t="s">
        <v>85</v>
      </c>
      <c r="AW317" s="13" t="s">
        <v>41</v>
      </c>
      <c r="AX317" s="13" t="s">
        <v>77</v>
      </c>
      <c r="AY317" s="203" t="s">
        <v>264</v>
      </c>
    </row>
    <row r="318" spans="2:65" s="13" customFormat="1">
      <c r="B318" s="202"/>
      <c r="D318" s="195" t="s">
        <v>272</v>
      </c>
      <c r="E318" s="203" t="s">
        <v>5</v>
      </c>
      <c r="F318" s="204" t="s">
        <v>3341</v>
      </c>
      <c r="H318" s="205">
        <v>1</v>
      </c>
      <c r="I318" s="206"/>
      <c r="L318" s="202"/>
      <c r="M318" s="207"/>
      <c r="N318" s="208"/>
      <c r="O318" s="208"/>
      <c r="P318" s="208"/>
      <c r="Q318" s="208"/>
      <c r="R318" s="208"/>
      <c r="S318" s="208"/>
      <c r="T318" s="209"/>
      <c r="AT318" s="203" t="s">
        <v>272</v>
      </c>
      <c r="AU318" s="203" t="s">
        <v>85</v>
      </c>
      <c r="AV318" s="13" t="s">
        <v>85</v>
      </c>
      <c r="AW318" s="13" t="s">
        <v>41</v>
      </c>
      <c r="AX318" s="13" t="s">
        <v>77</v>
      </c>
      <c r="AY318" s="203" t="s">
        <v>264</v>
      </c>
    </row>
    <row r="319" spans="2:65" s="14" customFormat="1">
      <c r="B319" s="210"/>
      <c r="D319" s="195" t="s">
        <v>272</v>
      </c>
      <c r="E319" s="211" t="s">
        <v>5</v>
      </c>
      <c r="F319" s="212" t="s">
        <v>290</v>
      </c>
      <c r="H319" s="213">
        <v>10</v>
      </c>
      <c r="I319" s="214"/>
      <c r="L319" s="210"/>
      <c r="M319" s="215"/>
      <c r="N319" s="216"/>
      <c r="O319" s="216"/>
      <c r="P319" s="216"/>
      <c r="Q319" s="216"/>
      <c r="R319" s="216"/>
      <c r="S319" s="216"/>
      <c r="T319" s="217"/>
      <c r="AT319" s="211" t="s">
        <v>272</v>
      </c>
      <c r="AU319" s="211" t="s">
        <v>85</v>
      </c>
      <c r="AV319" s="14" t="s">
        <v>270</v>
      </c>
      <c r="AW319" s="14" t="s">
        <v>41</v>
      </c>
      <c r="AX319" s="14" t="s">
        <v>24</v>
      </c>
      <c r="AY319" s="211" t="s">
        <v>264</v>
      </c>
    </row>
    <row r="320" spans="2:65" s="1" customFormat="1" ht="38.25" customHeight="1">
      <c r="B320" s="181"/>
      <c r="C320" s="182" t="s">
        <v>869</v>
      </c>
      <c r="D320" s="182" t="s">
        <v>266</v>
      </c>
      <c r="E320" s="183" t="s">
        <v>2858</v>
      </c>
      <c r="F320" s="184" t="s">
        <v>2859</v>
      </c>
      <c r="G320" s="185" t="s">
        <v>341</v>
      </c>
      <c r="H320" s="186">
        <v>10</v>
      </c>
      <c r="I320" s="187"/>
      <c r="J320" s="188">
        <f>ROUND(I320*H320,2)</f>
        <v>0</v>
      </c>
      <c r="K320" s="184" t="s">
        <v>334</v>
      </c>
      <c r="L320" s="42"/>
      <c r="M320" s="189" t="s">
        <v>5</v>
      </c>
      <c r="N320" s="190" t="s">
        <v>48</v>
      </c>
      <c r="O320" s="43"/>
      <c r="P320" s="191">
        <f>O320*H320</f>
        <v>0</v>
      </c>
      <c r="Q320" s="191">
        <v>0.500799824</v>
      </c>
      <c r="R320" s="191">
        <f>Q320*H320</f>
        <v>5.00799824</v>
      </c>
      <c r="S320" s="191">
        <v>0</v>
      </c>
      <c r="T320" s="192">
        <f>S320*H320</f>
        <v>0</v>
      </c>
      <c r="AR320" s="25" t="s">
        <v>270</v>
      </c>
      <c r="AT320" s="25" t="s">
        <v>266</v>
      </c>
      <c r="AU320" s="25" t="s">
        <v>85</v>
      </c>
      <c r="AY320" s="25" t="s">
        <v>264</v>
      </c>
      <c r="BE320" s="193">
        <f>IF(N320="základní",J320,0)</f>
        <v>0</v>
      </c>
      <c r="BF320" s="193">
        <f>IF(N320="snížená",J320,0)</f>
        <v>0</v>
      </c>
      <c r="BG320" s="193">
        <f>IF(N320="zákl. přenesená",J320,0)</f>
        <v>0</v>
      </c>
      <c r="BH320" s="193">
        <f>IF(N320="sníž. přenesená",J320,0)</f>
        <v>0</v>
      </c>
      <c r="BI320" s="193">
        <f>IF(N320="nulová",J320,0)</f>
        <v>0</v>
      </c>
      <c r="BJ320" s="25" t="s">
        <v>24</v>
      </c>
      <c r="BK320" s="193">
        <f>ROUND(I320*H320,2)</f>
        <v>0</v>
      </c>
      <c r="BL320" s="25" t="s">
        <v>270</v>
      </c>
      <c r="BM320" s="25" t="s">
        <v>2860</v>
      </c>
    </row>
    <row r="321" spans="2:65" s="12" customFormat="1">
      <c r="B321" s="194"/>
      <c r="D321" s="195" t="s">
        <v>272</v>
      </c>
      <c r="E321" s="196" t="s">
        <v>5</v>
      </c>
      <c r="F321" s="197" t="s">
        <v>3342</v>
      </c>
      <c r="H321" s="196" t="s">
        <v>5</v>
      </c>
      <c r="I321" s="198"/>
      <c r="L321" s="194"/>
      <c r="M321" s="199"/>
      <c r="N321" s="200"/>
      <c r="O321" s="200"/>
      <c r="P321" s="200"/>
      <c r="Q321" s="200"/>
      <c r="R321" s="200"/>
      <c r="S321" s="200"/>
      <c r="T321" s="201"/>
      <c r="AT321" s="196" t="s">
        <v>272</v>
      </c>
      <c r="AU321" s="196" t="s">
        <v>85</v>
      </c>
      <c r="AV321" s="12" t="s">
        <v>24</v>
      </c>
      <c r="AW321" s="12" t="s">
        <v>41</v>
      </c>
      <c r="AX321" s="12" t="s">
        <v>77</v>
      </c>
      <c r="AY321" s="196" t="s">
        <v>264</v>
      </c>
    </row>
    <row r="322" spans="2:65" s="13" customFormat="1">
      <c r="B322" s="202"/>
      <c r="D322" s="195" t="s">
        <v>272</v>
      </c>
      <c r="E322" s="203" t="s">
        <v>5</v>
      </c>
      <c r="F322" s="204" t="s">
        <v>29</v>
      </c>
      <c r="H322" s="205">
        <v>10</v>
      </c>
      <c r="I322" s="206"/>
      <c r="L322" s="202"/>
      <c r="M322" s="207"/>
      <c r="N322" s="208"/>
      <c r="O322" s="208"/>
      <c r="P322" s="208"/>
      <c r="Q322" s="208"/>
      <c r="R322" s="208"/>
      <c r="S322" s="208"/>
      <c r="T322" s="209"/>
      <c r="AT322" s="203" t="s">
        <v>272</v>
      </c>
      <c r="AU322" s="203" t="s">
        <v>85</v>
      </c>
      <c r="AV322" s="13" t="s">
        <v>85</v>
      </c>
      <c r="AW322" s="13" t="s">
        <v>41</v>
      </c>
      <c r="AX322" s="13" t="s">
        <v>24</v>
      </c>
      <c r="AY322" s="203" t="s">
        <v>264</v>
      </c>
    </row>
    <row r="323" spans="2:65" s="1" customFormat="1" ht="25.5" customHeight="1">
      <c r="B323" s="181"/>
      <c r="C323" s="218" t="s">
        <v>874</v>
      </c>
      <c r="D323" s="218" t="s">
        <v>345</v>
      </c>
      <c r="E323" s="219" t="s">
        <v>2862</v>
      </c>
      <c r="F323" s="220" t="s">
        <v>2863</v>
      </c>
      <c r="G323" s="221" t="s">
        <v>341</v>
      </c>
      <c r="H323" s="222">
        <v>10</v>
      </c>
      <c r="I323" s="223"/>
      <c r="J323" s="224">
        <f>ROUND(I323*H323,2)</f>
        <v>0</v>
      </c>
      <c r="K323" s="220" t="s">
        <v>278</v>
      </c>
      <c r="L323" s="225"/>
      <c r="M323" s="226" t="s">
        <v>5</v>
      </c>
      <c r="N323" s="227" t="s">
        <v>48</v>
      </c>
      <c r="O323" s="43"/>
      <c r="P323" s="191">
        <f>O323*H323</f>
        <v>0</v>
      </c>
      <c r="Q323" s="191">
        <v>0.54800000000000004</v>
      </c>
      <c r="R323" s="191">
        <f>Q323*H323</f>
        <v>5.48</v>
      </c>
      <c r="S323" s="191">
        <v>0</v>
      </c>
      <c r="T323" s="192">
        <f>S323*H323</f>
        <v>0</v>
      </c>
      <c r="AR323" s="25" t="s">
        <v>322</v>
      </c>
      <c r="AT323" s="25" t="s">
        <v>345</v>
      </c>
      <c r="AU323" s="25" t="s">
        <v>85</v>
      </c>
      <c r="AY323" s="25" t="s">
        <v>264</v>
      </c>
      <c r="BE323" s="193">
        <f>IF(N323="základní",J323,0)</f>
        <v>0</v>
      </c>
      <c r="BF323" s="193">
        <f>IF(N323="snížená",J323,0)</f>
        <v>0</v>
      </c>
      <c r="BG323" s="193">
        <f>IF(N323="zákl. přenesená",J323,0)</f>
        <v>0</v>
      </c>
      <c r="BH323" s="193">
        <f>IF(N323="sníž. přenesená",J323,0)</f>
        <v>0</v>
      </c>
      <c r="BI323" s="193">
        <f>IF(N323="nulová",J323,0)</f>
        <v>0</v>
      </c>
      <c r="BJ323" s="25" t="s">
        <v>24</v>
      </c>
      <c r="BK323" s="193">
        <f>ROUND(I323*H323,2)</f>
        <v>0</v>
      </c>
      <c r="BL323" s="25" t="s">
        <v>270</v>
      </c>
      <c r="BM323" s="25" t="s">
        <v>2864</v>
      </c>
    </row>
    <row r="324" spans="2:65" s="1" customFormat="1" ht="27">
      <c r="B324" s="42"/>
      <c r="D324" s="195" t="s">
        <v>369</v>
      </c>
      <c r="F324" s="228" t="s">
        <v>2865</v>
      </c>
      <c r="I324" s="229"/>
      <c r="L324" s="42"/>
      <c r="M324" s="230"/>
      <c r="N324" s="43"/>
      <c r="O324" s="43"/>
      <c r="P324" s="43"/>
      <c r="Q324" s="43"/>
      <c r="R324" s="43"/>
      <c r="S324" s="43"/>
      <c r="T324" s="71"/>
      <c r="AT324" s="25" t="s">
        <v>369</v>
      </c>
      <c r="AU324" s="25" t="s">
        <v>85</v>
      </c>
    </row>
    <row r="325" spans="2:65" s="12" customFormat="1">
      <c r="B325" s="194"/>
      <c r="D325" s="195" t="s">
        <v>272</v>
      </c>
      <c r="E325" s="196" t="s">
        <v>5</v>
      </c>
      <c r="F325" s="197" t="s">
        <v>2866</v>
      </c>
      <c r="H325" s="196" t="s">
        <v>5</v>
      </c>
      <c r="I325" s="198"/>
      <c r="L325" s="194"/>
      <c r="M325" s="199"/>
      <c r="N325" s="200"/>
      <c r="O325" s="200"/>
      <c r="P325" s="200"/>
      <c r="Q325" s="200"/>
      <c r="R325" s="200"/>
      <c r="S325" s="200"/>
      <c r="T325" s="201"/>
      <c r="AT325" s="196" t="s">
        <v>272</v>
      </c>
      <c r="AU325" s="196" t="s">
        <v>85</v>
      </c>
      <c r="AV325" s="12" t="s">
        <v>24</v>
      </c>
      <c r="AW325" s="12" t="s">
        <v>41</v>
      </c>
      <c r="AX325" s="12" t="s">
        <v>77</v>
      </c>
      <c r="AY325" s="196" t="s">
        <v>264</v>
      </c>
    </row>
    <row r="326" spans="2:65" s="12" customFormat="1">
      <c r="B326" s="194"/>
      <c r="D326" s="195" t="s">
        <v>272</v>
      </c>
      <c r="E326" s="196" t="s">
        <v>5</v>
      </c>
      <c r="F326" s="197" t="s">
        <v>3342</v>
      </c>
      <c r="H326" s="196" t="s">
        <v>5</v>
      </c>
      <c r="I326" s="198"/>
      <c r="L326" s="194"/>
      <c r="M326" s="199"/>
      <c r="N326" s="200"/>
      <c r="O326" s="200"/>
      <c r="P326" s="200"/>
      <c r="Q326" s="200"/>
      <c r="R326" s="200"/>
      <c r="S326" s="200"/>
      <c r="T326" s="201"/>
      <c r="AT326" s="196" t="s">
        <v>272</v>
      </c>
      <c r="AU326" s="196" t="s">
        <v>85</v>
      </c>
      <c r="AV326" s="12" t="s">
        <v>24</v>
      </c>
      <c r="AW326" s="12" t="s">
        <v>41</v>
      </c>
      <c r="AX326" s="12" t="s">
        <v>77</v>
      </c>
      <c r="AY326" s="196" t="s">
        <v>264</v>
      </c>
    </row>
    <row r="327" spans="2:65" s="13" customFormat="1">
      <c r="B327" s="202"/>
      <c r="D327" s="195" t="s">
        <v>272</v>
      </c>
      <c r="E327" s="203" t="s">
        <v>5</v>
      </c>
      <c r="F327" s="204" t="s">
        <v>29</v>
      </c>
      <c r="H327" s="205">
        <v>10</v>
      </c>
      <c r="I327" s="206"/>
      <c r="L327" s="202"/>
      <c r="M327" s="207"/>
      <c r="N327" s="208"/>
      <c r="O327" s="208"/>
      <c r="P327" s="208"/>
      <c r="Q327" s="208"/>
      <c r="R327" s="208"/>
      <c r="S327" s="208"/>
      <c r="T327" s="209"/>
      <c r="AT327" s="203" t="s">
        <v>272</v>
      </c>
      <c r="AU327" s="203" t="s">
        <v>85</v>
      </c>
      <c r="AV327" s="13" t="s">
        <v>85</v>
      </c>
      <c r="AW327" s="13" t="s">
        <v>41</v>
      </c>
      <c r="AX327" s="13" t="s">
        <v>24</v>
      </c>
      <c r="AY327" s="203" t="s">
        <v>264</v>
      </c>
    </row>
    <row r="328" spans="2:65" s="1" customFormat="1" ht="16.5" customHeight="1">
      <c r="B328" s="181"/>
      <c r="C328" s="218" t="s">
        <v>878</v>
      </c>
      <c r="D328" s="218" t="s">
        <v>345</v>
      </c>
      <c r="E328" s="219" t="s">
        <v>2872</v>
      </c>
      <c r="F328" s="220" t="s">
        <v>2873</v>
      </c>
      <c r="G328" s="221" t="s">
        <v>341</v>
      </c>
      <c r="H328" s="222">
        <v>7</v>
      </c>
      <c r="I328" s="223"/>
      <c r="J328" s="224">
        <f>ROUND(I328*H328,2)</f>
        <v>0</v>
      </c>
      <c r="K328" s="220" t="s">
        <v>278</v>
      </c>
      <c r="L328" s="225"/>
      <c r="M328" s="226" t="s">
        <v>5</v>
      </c>
      <c r="N328" s="227" t="s">
        <v>48</v>
      </c>
      <c r="O328" s="43"/>
      <c r="P328" s="191">
        <f>O328*H328</f>
        <v>0</v>
      </c>
      <c r="Q328" s="191">
        <v>0.254</v>
      </c>
      <c r="R328" s="191">
        <f>Q328*H328</f>
        <v>1.778</v>
      </c>
      <c r="S328" s="191">
        <v>0</v>
      </c>
      <c r="T328" s="192">
        <f>S328*H328</f>
        <v>0</v>
      </c>
      <c r="AR328" s="25" t="s">
        <v>322</v>
      </c>
      <c r="AT328" s="25" t="s">
        <v>345</v>
      </c>
      <c r="AU328" s="25" t="s">
        <v>85</v>
      </c>
      <c r="AY328" s="25" t="s">
        <v>264</v>
      </c>
      <c r="BE328" s="193">
        <f>IF(N328="základní",J328,0)</f>
        <v>0</v>
      </c>
      <c r="BF328" s="193">
        <f>IF(N328="snížená",J328,0)</f>
        <v>0</v>
      </c>
      <c r="BG328" s="193">
        <f>IF(N328="zákl. přenesená",J328,0)</f>
        <v>0</v>
      </c>
      <c r="BH328" s="193">
        <f>IF(N328="sníž. přenesená",J328,0)</f>
        <v>0</v>
      </c>
      <c r="BI328" s="193">
        <f>IF(N328="nulová",J328,0)</f>
        <v>0</v>
      </c>
      <c r="BJ328" s="25" t="s">
        <v>24</v>
      </c>
      <c r="BK328" s="193">
        <f>ROUND(I328*H328,2)</f>
        <v>0</v>
      </c>
      <c r="BL328" s="25" t="s">
        <v>270</v>
      </c>
      <c r="BM328" s="25" t="s">
        <v>2874</v>
      </c>
    </row>
    <row r="329" spans="2:65" s="12" customFormat="1">
      <c r="B329" s="194"/>
      <c r="D329" s="195" t="s">
        <v>272</v>
      </c>
      <c r="E329" s="196" t="s">
        <v>5</v>
      </c>
      <c r="F329" s="197" t="s">
        <v>2866</v>
      </c>
      <c r="H329" s="196" t="s">
        <v>5</v>
      </c>
      <c r="I329" s="198"/>
      <c r="L329" s="194"/>
      <c r="M329" s="199"/>
      <c r="N329" s="200"/>
      <c r="O329" s="200"/>
      <c r="P329" s="200"/>
      <c r="Q329" s="200"/>
      <c r="R329" s="200"/>
      <c r="S329" s="200"/>
      <c r="T329" s="201"/>
      <c r="AT329" s="196" t="s">
        <v>272</v>
      </c>
      <c r="AU329" s="196" t="s">
        <v>85</v>
      </c>
      <c r="AV329" s="12" t="s">
        <v>24</v>
      </c>
      <c r="AW329" s="12" t="s">
        <v>41</v>
      </c>
      <c r="AX329" s="12" t="s">
        <v>77</v>
      </c>
      <c r="AY329" s="196" t="s">
        <v>264</v>
      </c>
    </row>
    <row r="330" spans="2:65" s="12" customFormat="1">
      <c r="B330" s="194"/>
      <c r="D330" s="195" t="s">
        <v>272</v>
      </c>
      <c r="E330" s="196" t="s">
        <v>5</v>
      </c>
      <c r="F330" s="197" t="s">
        <v>3342</v>
      </c>
      <c r="H330" s="196" t="s">
        <v>5</v>
      </c>
      <c r="I330" s="198"/>
      <c r="L330" s="194"/>
      <c r="M330" s="199"/>
      <c r="N330" s="200"/>
      <c r="O330" s="200"/>
      <c r="P330" s="200"/>
      <c r="Q330" s="200"/>
      <c r="R330" s="200"/>
      <c r="S330" s="200"/>
      <c r="T330" s="201"/>
      <c r="AT330" s="196" t="s">
        <v>272</v>
      </c>
      <c r="AU330" s="196" t="s">
        <v>85</v>
      </c>
      <c r="AV330" s="12" t="s">
        <v>24</v>
      </c>
      <c r="AW330" s="12" t="s">
        <v>41</v>
      </c>
      <c r="AX330" s="12" t="s">
        <v>77</v>
      </c>
      <c r="AY330" s="196" t="s">
        <v>264</v>
      </c>
    </row>
    <row r="331" spans="2:65" s="13" customFormat="1">
      <c r="B331" s="202"/>
      <c r="D331" s="195" t="s">
        <v>272</v>
      </c>
      <c r="E331" s="203" t="s">
        <v>5</v>
      </c>
      <c r="F331" s="204" t="s">
        <v>314</v>
      </c>
      <c r="H331" s="205">
        <v>7</v>
      </c>
      <c r="I331" s="206"/>
      <c r="L331" s="202"/>
      <c r="M331" s="207"/>
      <c r="N331" s="208"/>
      <c r="O331" s="208"/>
      <c r="P331" s="208"/>
      <c r="Q331" s="208"/>
      <c r="R331" s="208"/>
      <c r="S331" s="208"/>
      <c r="T331" s="209"/>
      <c r="AT331" s="203" t="s">
        <v>272</v>
      </c>
      <c r="AU331" s="203" t="s">
        <v>85</v>
      </c>
      <c r="AV331" s="13" t="s">
        <v>85</v>
      </c>
      <c r="AW331" s="13" t="s">
        <v>41</v>
      </c>
      <c r="AX331" s="13" t="s">
        <v>24</v>
      </c>
      <c r="AY331" s="203" t="s">
        <v>264</v>
      </c>
    </row>
    <row r="332" spans="2:65" s="1" customFormat="1" ht="16.5" customHeight="1">
      <c r="B332" s="181"/>
      <c r="C332" s="218" t="s">
        <v>882</v>
      </c>
      <c r="D332" s="218" t="s">
        <v>345</v>
      </c>
      <c r="E332" s="219" t="s">
        <v>2875</v>
      </c>
      <c r="F332" s="220" t="s">
        <v>2876</v>
      </c>
      <c r="G332" s="221" t="s">
        <v>341</v>
      </c>
      <c r="H332" s="222">
        <v>4</v>
      </c>
      <c r="I332" s="223"/>
      <c r="J332" s="224">
        <f>ROUND(I332*H332,2)</f>
        <v>0</v>
      </c>
      <c r="K332" s="220" t="s">
        <v>278</v>
      </c>
      <c r="L332" s="225"/>
      <c r="M332" s="226" t="s">
        <v>5</v>
      </c>
      <c r="N332" s="227" t="s">
        <v>48</v>
      </c>
      <c r="O332" s="43"/>
      <c r="P332" s="191">
        <f>O332*H332</f>
        <v>0</v>
      </c>
      <c r="Q332" s="191">
        <v>0.50600000000000001</v>
      </c>
      <c r="R332" s="191">
        <f>Q332*H332</f>
        <v>2.024</v>
      </c>
      <c r="S332" s="191">
        <v>0</v>
      </c>
      <c r="T332" s="192">
        <f>S332*H332</f>
        <v>0</v>
      </c>
      <c r="AR332" s="25" t="s">
        <v>322</v>
      </c>
      <c r="AT332" s="25" t="s">
        <v>345</v>
      </c>
      <c r="AU332" s="25" t="s">
        <v>85</v>
      </c>
      <c r="AY332" s="25" t="s">
        <v>264</v>
      </c>
      <c r="BE332" s="193">
        <f>IF(N332="základní",J332,0)</f>
        <v>0</v>
      </c>
      <c r="BF332" s="193">
        <f>IF(N332="snížená",J332,0)</f>
        <v>0</v>
      </c>
      <c r="BG332" s="193">
        <f>IF(N332="zákl. přenesená",J332,0)</f>
        <v>0</v>
      </c>
      <c r="BH332" s="193">
        <f>IF(N332="sníž. přenesená",J332,0)</f>
        <v>0</v>
      </c>
      <c r="BI332" s="193">
        <f>IF(N332="nulová",J332,0)</f>
        <v>0</v>
      </c>
      <c r="BJ332" s="25" t="s">
        <v>24</v>
      </c>
      <c r="BK332" s="193">
        <f>ROUND(I332*H332,2)</f>
        <v>0</v>
      </c>
      <c r="BL332" s="25" t="s">
        <v>270</v>
      </c>
      <c r="BM332" s="25" t="s">
        <v>2877</v>
      </c>
    </row>
    <row r="333" spans="2:65" s="12" customFormat="1">
      <c r="B333" s="194"/>
      <c r="D333" s="195" t="s">
        <v>272</v>
      </c>
      <c r="E333" s="196" t="s">
        <v>5</v>
      </c>
      <c r="F333" s="197" t="s">
        <v>2866</v>
      </c>
      <c r="H333" s="196" t="s">
        <v>5</v>
      </c>
      <c r="I333" s="198"/>
      <c r="L333" s="194"/>
      <c r="M333" s="199"/>
      <c r="N333" s="200"/>
      <c r="O333" s="200"/>
      <c r="P333" s="200"/>
      <c r="Q333" s="200"/>
      <c r="R333" s="200"/>
      <c r="S333" s="200"/>
      <c r="T333" s="201"/>
      <c r="AT333" s="196" t="s">
        <v>272</v>
      </c>
      <c r="AU333" s="196" t="s">
        <v>85</v>
      </c>
      <c r="AV333" s="12" t="s">
        <v>24</v>
      </c>
      <c r="AW333" s="12" t="s">
        <v>41</v>
      </c>
      <c r="AX333" s="12" t="s">
        <v>77</v>
      </c>
      <c r="AY333" s="196" t="s">
        <v>264</v>
      </c>
    </row>
    <row r="334" spans="2:65" s="12" customFormat="1">
      <c r="B334" s="194"/>
      <c r="D334" s="195" t="s">
        <v>272</v>
      </c>
      <c r="E334" s="196" t="s">
        <v>5</v>
      </c>
      <c r="F334" s="197" t="s">
        <v>3342</v>
      </c>
      <c r="H334" s="196" t="s">
        <v>5</v>
      </c>
      <c r="I334" s="198"/>
      <c r="L334" s="194"/>
      <c r="M334" s="199"/>
      <c r="N334" s="200"/>
      <c r="O334" s="200"/>
      <c r="P334" s="200"/>
      <c r="Q334" s="200"/>
      <c r="R334" s="200"/>
      <c r="S334" s="200"/>
      <c r="T334" s="201"/>
      <c r="AT334" s="196" t="s">
        <v>272</v>
      </c>
      <c r="AU334" s="196" t="s">
        <v>85</v>
      </c>
      <c r="AV334" s="12" t="s">
        <v>24</v>
      </c>
      <c r="AW334" s="12" t="s">
        <v>41</v>
      </c>
      <c r="AX334" s="12" t="s">
        <v>77</v>
      </c>
      <c r="AY334" s="196" t="s">
        <v>264</v>
      </c>
    </row>
    <row r="335" spans="2:65" s="13" customFormat="1">
      <c r="B335" s="202"/>
      <c r="D335" s="195" t="s">
        <v>272</v>
      </c>
      <c r="E335" s="203" t="s">
        <v>5</v>
      </c>
      <c r="F335" s="204" t="s">
        <v>270</v>
      </c>
      <c r="H335" s="205">
        <v>4</v>
      </c>
      <c r="I335" s="206"/>
      <c r="L335" s="202"/>
      <c r="M335" s="207"/>
      <c r="N335" s="208"/>
      <c r="O335" s="208"/>
      <c r="P335" s="208"/>
      <c r="Q335" s="208"/>
      <c r="R335" s="208"/>
      <c r="S335" s="208"/>
      <c r="T335" s="209"/>
      <c r="AT335" s="203" t="s">
        <v>272</v>
      </c>
      <c r="AU335" s="203" t="s">
        <v>85</v>
      </c>
      <c r="AV335" s="13" t="s">
        <v>85</v>
      </c>
      <c r="AW335" s="13" t="s">
        <v>41</v>
      </c>
      <c r="AX335" s="13" t="s">
        <v>24</v>
      </c>
      <c r="AY335" s="203" t="s">
        <v>264</v>
      </c>
    </row>
    <row r="336" spans="2:65" s="1" customFormat="1" ht="16.5" customHeight="1">
      <c r="B336" s="181"/>
      <c r="C336" s="218" t="s">
        <v>888</v>
      </c>
      <c r="D336" s="218" t="s">
        <v>345</v>
      </c>
      <c r="E336" s="219" t="s">
        <v>2878</v>
      </c>
      <c r="F336" s="220" t="s">
        <v>2879</v>
      </c>
      <c r="G336" s="221" t="s">
        <v>341</v>
      </c>
      <c r="H336" s="222">
        <v>18</v>
      </c>
      <c r="I336" s="223"/>
      <c r="J336" s="224">
        <f>ROUND(I336*H336,2)</f>
        <v>0</v>
      </c>
      <c r="K336" s="220" t="s">
        <v>278</v>
      </c>
      <c r="L336" s="225"/>
      <c r="M336" s="226" t="s">
        <v>5</v>
      </c>
      <c r="N336" s="227" t="s">
        <v>48</v>
      </c>
      <c r="O336" s="43"/>
      <c r="P336" s="191">
        <f>O336*H336</f>
        <v>0</v>
      </c>
      <c r="Q336" s="191">
        <v>3.9E-2</v>
      </c>
      <c r="R336" s="191">
        <f>Q336*H336</f>
        <v>0.70199999999999996</v>
      </c>
      <c r="S336" s="191">
        <v>0</v>
      </c>
      <c r="T336" s="192">
        <f>S336*H336</f>
        <v>0</v>
      </c>
      <c r="AR336" s="25" t="s">
        <v>322</v>
      </c>
      <c r="AT336" s="25" t="s">
        <v>345</v>
      </c>
      <c r="AU336" s="25" t="s">
        <v>85</v>
      </c>
      <c r="AY336" s="25" t="s">
        <v>264</v>
      </c>
      <c r="BE336" s="193">
        <f>IF(N336="základní",J336,0)</f>
        <v>0</v>
      </c>
      <c r="BF336" s="193">
        <f>IF(N336="snížená",J336,0)</f>
        <v>0</v>
      </c>
      <c r="BG336" s="193">
        <f>IF(N336="zákl. přenesená",J336,0)</f>
        <v>0</v>
      </c>
      <c r="BH336" s="193">
        <f>IF(N336="sníž. přenesená",J336,0)</f>
        <v>0</v>
      </c>
      <c r="BI336" s="193">
        <f>IF(N336="nulová",J336,0)</f>
        <v>0</v>
      </c>
      <c r="BJ336" s="25" t="s">
        <v>24</v>
      </c>
      <c r="BK336" s="193">
        <f>ROUND(I336*H336,2)</f>
        <v>0</v>
      </c>
      <c r="BL336" s="25" t="s">
        <v>270</v>
      </c>
      <c r="BM336" s="25" t="s">
        <v>2880</v>
      </c>
    </row>
    <row r="337" spans="2:65" s="1" customFormat="1" ht="27">
      <c r="B337" s="42"/>
      <c r="D337" s="195" t="s">
        <v>369</v>
      </c>
      <c r="F337" s="228" t="s">
        <v>2881</v>
      </c>
      <c r="I337" s="229"/>
      <c r="L337" s="42"/>
      <c r="M337" s="230"/>
      <c r="N337" s="43"/>
      <c r="O337" s="43"/>
      <c r="P337" s="43"/>
      <c r="Q337" s="43"/>
      <c r="R337" s="43"/>
      <c r="S337" s="43"/>
      <c r="T337" s="71"/>
      <c r="AT337" s="25" t="s">
        <v>369</v>
      </c>
      <c r="AU337" s="25" t="s">
        <v>85</v>
      </c>
    </row>
    <row r="338" spans="2:65" s="12" customFormat="1">
      <c r="B338" s="194"/>
      <c r="D338" s="195" t="s">
        <v>272</v>
      </c>
      <c r="E338" s="196" t="s">
        <v>5</v>
      </c>
      <c r="F338" s="197" t="s">
        <v>2866</v>
      </c>
      <c r="H338" s="196" t="s">
        <v>5</v>
      </c>
      <c r="I338" s="198"/>
      <c r="L338" s="194"/>
      <c r="M338" s="199"/>
      <c r="N338" s="200"/>
      <c r="O338" s="200"/>
      <c r="P338" s="200"/>
      <c r="Q338" s="200"/>
      <c r="R338" s="200"/>
      <c r="S338" s="200"/>
      <c r="T338" s="201"/>
      <c r="AT338" s="196" t="s">
        <v>272</v>
      </c>
      <c r="AU338" s="196" t="s">
        <v>85</v>
      </c>
      <c r="AV338" s="12" t="s">
        <v>24</v>
      </c>
      <c r="AW338" s="12" t="s">
        <v>41</v>
      </c>
      <c r="AX338" s="12" t="s">
        <v>77</v>
      </c>
      <c r="AY338" s="196" t="s">
        <v>264</v>
      </c>
    </row>
    <row r="339" spans="2:65" s="12" customFormat="1">
      <c r="B339" s="194"/>
      <c r="D339" s="195" t="s">
        <v>272</v>
      </c>
      <c r="E339" s="196" t="s">
        <v>5</v>
      </c>
      <c r="F339" s="197" t="s">
        <v>3342</v>
      </c>
      <c r="H339" s="196" t="s">
        <v>5</v>
      </c>
      <c r="I339" s="198"/>
      <c r="L339" s="194"/>
      <c r="M339" s="199"/>
      <c r="N339" s="200"/>
      <c r="O339" s="200"/>
      <c r="P339" s="200"/>
      <c r="Q339" s="200"/>
      <c r="R339" s="200"/>
      <c r="S339" s="200"/>
      <c r="T339" s="201"/>
      <c r="AT339" s="196" t="s">
        <v>272</v>
      </c>
      <c r="AU339" s="196" t="s">
        <v>85</v>
      </c>
      <c r="AV339" s="12" t="s">
        <v>24</v>
      </c>
      <c r="AW339" s="12" t="s">
        <v>41</v>
      </c>
      <c r="AX339" s="12" t="s">
        <v>77</v>
      </c>
      <c r="AY339" s="196" t="s">
        <v>264</v>
      </c>
    </row>
    <row r="340" spans="2:65" s="13" customFormat="1">
      <c r="B340" s="202"/>
      <c r="D340" s="195" t="s">
        <v>272</v>
      </c>
      <c r="E340" s="203" t="s">
        <v>5</v>
      </c>
      <c r="F340" s="204" t="s">
        <v>387</v>
      </c>
      <c r="H340" s="205">
        <v>18</v>
      </c>
      <c r="I340" s="206"/>
      <c r="L340" s="202"/>
      <c r="M340" s="207"/>
      <c r="N340" s="208"/>
      <c r="O340" s="208"/>
      <c r="P340" s="208"/>
      <c r="Q340" s="208"/>
      <c r="R340" s="208"/>
      <c r="S340" s="208"/>
      <c r="T340" s="209"/>
      <c r="AT340" s="203" t="s">
        <v>272</v>
      </c>
      <c r="AU340" s="203" t="s">
        <v>85</v>
      </c>
      <c r="AV340" s="13" t="s">
        <v>85</v>
      </c>
      <c r="AW340" s="13" t="s">
        <v>41</v>
      </c>
      <c r="AX340" s="13" t="s">
        <v>24</v>
      </c>
      <c r="AY340" s="203" t="s">
        <v>264</v>
      </c>
    </row>
    <row r="341" spans="2:65" s="1" customFormat="1" ht="16.5" customHeight="1">
      <c r="B341" s="181"/>
      <c r="C341" s="218" t="s">
        <v>892</v>
      </c>
      <c r="D341" s="218" t="s">
        <v>345</v>
      </c>
      <c r="E341" s="219" t="s">
        <v>2882</v>
      </c>
      <c r="F341" s="220" t="s">
        <v>2883</v>
      </c>
      <c r="G341" s="221" t="s">
        <v>341</v>
      </c>
      <c r="H341" s="222">
        <v>10</v>
      </c>
      <c r="I341" s="223"/>
      <c r="J341" s="224">
        <f>ROUND(I341*H341,2)</f>
        <v>0</v>
      </c>
      <c r="K341" s="220" t="s">
        <v>278</v>
      </c>
      <c r="L341" s="225"/>
      <c r="M341" s="226" t="s">
        <v>5</v>
      </c>
      <c r="N341" s="227" t="s">
        <v>48</v>
      </c>
      <c r="O341" s="43"/>
      <c r="P341" s="191">
        <f>O341*H341</f>
        <v>0</v>
      </c>
      <c r="Q341" s="191">
        <v>1.35</v>
      </c>
      <c r="R341" s="191">
        <f>Q341*H341</f>
        <v>13.5</v>
      </c>
      <c r="S341" s="191">
        <v>0</v>
      </c>
      <c r="T341" s="192">
        <f>S341*H341</f>
        <v>0</v>
      </c>
      <c r="AR341" s="25" t="s">
        <v>322</v>
      </c>
      <c r="AT341" s="25" t="s">
        <v>345</v>
      </c>
      <c r="AU341" s="25" t="s">
        <v>85</v>
      </c>
      <c r="AY341" s="25" t="s">
        <v>264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5" t="s">
        <v>24</v>
      </c>
      <c r="BK341" s="193">
        <f>ROUND(I341*H341,2)</f>
        <v>0</v>
      </c>
      <c r="BL341" s="25" t="s">
        <v>270</v>
      </c>
      <c r="BM341" s="25" t="s">
        <v>2884</v>
      </c>
    </row>
    <row r="342" spans="2:65" s="12" customFormat="1">
      <c r="B342" s="194"/>
      <c r="D342" s="195" t="s">
        <v>272</v>
      </c>
      <c r="E342" s="196" t="s">
        <v>5</v>
      </c>
      <c r="F342" s="197" t="s">
        <v>2866</v>
      </c>
      <c r="H342" s="196" t="s">
        <v>5</v>
      </c>
      <c r="I342" s="198"/>
      <c r="L342" s="194"/>
      <c r="M342" s="199"/>
      <c r="N342" s="200"/>
      <c r="O342" s="200"/>
      <c r="P342" s="200"/>
      <c r="Q342" s="200"/>
      <c r="R342" s="200"/>
      <c r="S342" s="200"/>
      <c r="T342" s="201"/>
      <c r="AT342" s="196" t="s">
        <v>272</v>
      </c>
      <c r="AU342" s="196" t="s">
        <v>85</v>
      </c>
      <c r="AV342" s="12" t="s">
        <v>24</v>
      </c>
      <c r="AW342" s="12" t="s">
        <v>41</v>
      </c>
      <c r="AX342" s="12" t="s">
        <v>77</v>
      </c>
      <c r="AY342" s="196" t="s">
        <v>264</v>
      </c>
    </row>
    <row r="343" spans="2:65" s="12" customFormat="1">
      <c r="B343" s="194"/>
      <c r="D343" s="195" t="s">
        <v>272</v>
      </c>
      <c r="E343" s="196" t="s">
        <v>5</v>
      </c>
      <c r="F343" s="197" t="s">
        <v>3342</v>
      </c>
      <c r="H343" s="196" t="s">
        <v>5</v>
      </c>
      <c r="I343" s="198"/>
      <c r="L343" s="194"/>
      <c r="M343" s="199"/>
      <c r="N343" s="200"/>
      <c r="O343" s="200"/>
      <c r="P343" s="200"/>
      <c r="Q343" s="200"/>
      <c r="R343" s="200"/>
      <c r="S343" s="200"/>
      <c r="T343" s="201"/>
      <c r="AT343" s="196" t="s">
        <v>272</v>
      </c>
      <c r="AU343" s="196" t="s">
        <v>85</v>
      </c>
      <c r="AV343" s="12" t="s">
        <v>24</v>
      </c>
      <c r="AW343" s="12" t="s">
        <v>41</v>
      </c>
      <c r="AX343" s="12" t="s">
        <v>77</v>
      </c>
      <c r="AY343" s="196" t="s">
        <v>264</v>
      </c>
    </row>
    <row r="344" spans="2:65" s="13" customFormat="1">
      <c r="B344" s="202"/>
      <c r="D344" s="195" t="s">
        <v>272</v>
      </c>
      <c r="E344" s="203" t="s">
        <v>5</v>
      </c>
      <c r="F344" s="204" t="s">
        <v>29</v>
      </c>
      <c r="H344" s="205">
        <v>10</v>
      </c>
      <c r="I344" s="206"/>
      <c r="L344" s="202"/>
      <c r="M344" s="207"/>
      <c r="N344" s="208"/>
      <c r="O344" s="208"/>
      <c r="P344" s="208"/>
      <c r="Q344" s="208"/>
      <c r="R344" s="208"/>
      <c r="S344" s="208"/>
      <c r="T344" s="209"/>
      <c r="AT344" s="203" t="s">
        <v>272</v>
      </c>
      <c r="AU344" s="203" t="s">
        <v>85</v>
      </c>
      <c r="AV344" s="13" t="s">
        <v>85</v>
      </c>
      <c r="AW344" s="13" t="s">
        <v>41</v>
      </c>
      <c r="AX344" s="13" t="s">
        <v>24</v>
      </c>
      <c r="AY344" s="203" t="s">
        <v>264</v>
      </c>
    </row>
    <row r="345" spans="2:65" s="1" customFormat="1" ht="25.5" customHeight="1">
      <c r="B345" s="181"/>
      <c r="C345" s="182" t="s">
        <v>896</v>
      </c>
      <c r="D345" s="182" t="s">
        <v>266</v>
      </c>
      <c r="E345" s="183" t="s">
        <v>2892</v>
      </c>
      <c r="F345" s="184" t="s">
        <v>2893</v>
      </c>
      <c r="G345" s="185" t="s">
        <v>341</v>
      </c>
      <c r="H345" s="186">
        <v>10</v>
      </c>
      <c r="I345" s="187"/>
      <c r="J345" s="188">
        <f>ROUND(I345*H345,2)</f>
        <v>0</v>
      </c>
      <c r="K345" s="184" t="s">
        <v>278</v>
      </c>
      <c r="L345" s="42"/>
      <c r="M345" s="189" t="s">
        <v>5</v>
      </c>
      <c r="N345" s="190" t="s">
        <v>48</v>
      </c>
      <c r="O345" s="43"/>
      <c r="P345" s="191">
        <f>O345*H345</f>
        <v>0</v>
      </c>
      <c r="Q345" s="191">
        <v>7.0200000000000002E-3</v>
      </c>
      <c r="R345" s="191">
        <f>Q345*H345</f>
        <v>7.0199999999999999E-2</v>
      </c>
      <c r="S345" s="191">
        <v>0</v>
      </c>
      <c r="T345" s="192">
        <f>S345*H345</f>
        <v>0</v>
      </c>
      <c r="AR345" s="25" t="s">
        <v>270</v>
      </c>
      <c r="AT345" s="25" t="s">
        <v>266</v>
      </c>
      <c r="AU345" s="25" t="s">
        <v>85</v>
      </c>
      <c r="AY345" s="25" t="s">
        <v>264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5" t="s">
        <v>24</v>
      </c>
      <c r="BK345" s="193">
        <f>ROUND(I345*H345,2)</f>
        <v>0</v>
      </c>
      <c r="BL345" s="25" t="s">
        <v>270</v>
      </c>
      <c r="BM345" s="25" t="s">
        <v>2894</v>
      </c>
    </row>
    <row r="346" spans="2:65" s="12" customFormat="1">
      <c r="B346" s="194"/>
      <c r="D346" s="195" t="s">
        <v>272</v>
      </c>
      <c r="E346" s="196" t="s">
        <v>5</v>
      </c>
      <c r="F346" s="197" t="s">
        <v>2866</v>
      </c>
      <c r="H346" s="196" t="s">
        <v>5</v>
      </c>
      <c r="I346" s="198"/>
      <c r="L346" s="194"/>
      <c r="M346" s="199"/>
      <c r="N346" s="200"/>
      <c r="O346" s="200"/>
      <c r="P346" s="200"/>
      <c r="Q346" s="200"/>
      <c r="R346" s="200"/>
      <c r="S346" s="200"/>
      <c r="T346" s="201"/>
      <c r="AT346" s="196" t="s">
        <v>272</v>
      </c>
      <c r="AU346" s="196" t="s">
        <v>85</v>
      </c>
      <c r="AV346" s="12" t="s">
        <v>24</v>
      </c>
      <c r="AW346" s="12" t="s">
        <v>41</v>
      </c>
      <c r="AX346" s="12" t="s">
        <v>77</v>
      </c>
      <c r="AY346" s="196" t="s">
        <v>264</v>
      </c>
    </row>
    <row r="347" spans="2:65" s="12" customFormat="1">
      <c r="B347" s="194"/>
      <c r="D347" s="195" t="s">
        <v>272</v>
      </c>
      <c r="E347" s="196" t="s">
        <v>5</v>
      </c>
      <c r="F347" s="197" t="s">
        <v>3342</v>
      </c>
      <c r="H347" s="196" t="s">
        <v>5</v>
      </c>
      <c r="I347" s="198"/>
      <c r="L347" s="194"/>
      <c r="M347" s="199"/>
      <c r="N347" s="200"/>
      <c r="O347" s="200"/>
      <c r="P347" s="200"/>
      <c r="Q347" s="200"/>
      <c r="R347" s="200"/>
      <c r="S347" s="200"/>
      <c r="T347" s="201"/>
      <c r="AT347" s="196" t="s">
        <v>272</v>
      </c>
      <c r="AU347" s="196" t="s">
        <v>85</v>
      </c>
      <c r="AV347" s="12" t="s">
        <v>24</v>
      </c>
      <c r="AW347" s="12" t="s">
        <v>41</v>
      </c>
      <c r="AX347" s="12" t="s">
        <v>77</v>
      </c>
      <c r="AY347" s="196" t="s">
        <v>264</v>
      </c>
    </row>
    <row r="348" spans="2:65" s="13" customFormat="1">
      <c r="B348" s="202"/>
      <c r="D348" s="195" t="s">
        <v>272</v>
      </c>
      <c r="E348" s="203" t="s">
        <v>5</v>
      </c>
      <c r="F348" s="204" t="s">
        <v>3343</v>
      </c>
      <c r="H348" s="205">
        <v>10</v>
      </c>
      <c r="I348" s="206"/>
      <c r="L348" s="202"/>
      <c r="M348" s="207"/>
      <c r="N348" s="208"/>
      <c r="O348" s="208"/>
      <c r="P348" s="208"/>
      <c r="Q348" s="208"/>
      <c r="R348" s="208"/>
      <c r="S348" s="208"/>
      <c r="T348" s="209"/>
      <c r="AT348" s="203" t="s">
        <v>272</v>
      </c>
      <c r="AU348" s="203" t="s">
        <v>85</v>
      </c>
      <c r="AV348" s="13" t="s">
        <v>85</v>
      </c>
      <c r="AW348" s="13" t="s">
        <v>41</v>
      </c>
      <c r="AX348" s="13" t="s">
        <v>24</v>
      </c>
      <c r="AY348" s="203" t="s">
        <v>264</v>
      </c>
    </row>
    <row r="349" spans="2:65" s="1" customFormat="1" ht="16.5" customHeight="1">
      <c r="B349" s="181"/>
      <c r="C349" s="218" t="s">
        <v>900</v>
      </c>
      <c r="D349" s="218" t="s">
        <v>345</v>
      </c>
      <c r="E349" s="219" t="s">
        <v>2896</v>
      </c>
      <c r="F349" s="220" t="s">
        <v>2897</v>
      </c>
      <c r="G349" s="221" t="s">
        <v>341</v>
      </c>
      <c r="H349" s="222">
        <v>10</v>
      </c>
      <c r="I349" s="223"/>
      <c r="J349" s="224">
        <f>ROUND(I349*H349,2)</f>
        <v>0</v>
      </c>
      <c r="K349" s="220" t="s">
        <v>278</v>
      </c>
      <c r="L349" s="225"/>
      <c r="M349" s="226" t="s">
        <v>5</v>
      </c>
      <c r="N349" s="227" t="s">
        <v>48</v>
      </c>
      <c r="O349" s="43"/>
      <c r="P349" s="191">
        <f>O349*H349</f>
        <v>0</v>
      </c>
      <c r="Q349" s="191">
        <v>0.19600000000000001</v>
      </c>
      <c r="R349" s="191">
        <f>Q349*H349</f>
        <v>1.96</v>
      </c>
      <c r="S349" s="191">
        <v>0</v>
      </c>
      <c r="T349" s="192">
        <f>S349*H349</f>
        <v>0</v>
      </c>
      <c r="AR349" s="25" t="s">
        <v>322</v>
      </c>
      <c r="AT349" s="25" t="s">
        <v>345</v>
      </c>
      <c r="AU349" s="25" t="s">
        <v>85</v>
      </c>
      <c r="AY349" s="25" t="s">
        <v>264</v>
      </c>
      <c r="BE349" s="193">
        <f>IF(N349="základní",J349,0)</f>
        <v>0</v>
      </c>
      <c r="BF349" s="193">
        <f>IF(N349="snížená",J349,0)</f>
        <v>0</v>
      </c>
      <c r="BG349" s="193">
        <f>IF(N349="zákl. přenesená",J349,0)</f>
        <v>0</v>
      </c>
      <c r="BH349" s="193">
        <f>IF(N349="sníž. přenesená",J349,0)</f>
        <v>0</v>
      </c>
      <c r="BI349" s="193">
        <f>IF(N349="nulová",J349,0)</f>
        <v>0</v>
      </c>
      <c r="BJ349" s="25" t="s">
        <v>24</v>
      </c>
      <c r="BK349" s="193">
        <f>ROUND(I349*H349,2)</f>
        <v>0</v>
      </c>
      <c r="BL349" s="25" t="s">
        <v>270</v>
      </c>
      <c r="BM349" s="25" t="s">
        <v>2898</v>
      </c>
    </row>
    <row r="350" spans="2:65" s="1" customFormat="1" ht="16.5" customHeight="1">
      <c r="B350" s="181"/>
      <c r="C350" s="182" t="s">
        <v>904</v>
      </c>
      <c r="D350" s="182" t="s">
        <v>266</v>
      </c>
      <c r="E350" s="183" t="s">
        <v>2899</v>
      </c>
      <c r="F350" s="184" t="s">
        <v>2900</v>
      </c>
      <c r="G350" s="185" t="s">
        <v>308</v>
      </c>
      <c r="H350" s="186">
        <v>90.3</v>
      </c>
      <c r="I350" s="187"/>
      <c r="J350" s="188">
        <f>ROUND(I350*H350,2)</f>
        <v>0</v>
      </c>
      <c r="K350" s="184" t="s">
        <v>309</v>
      </c>
      <c r="L350" s="42"/>
      <c r="M350" s="189" t="s">
        <v>5</v>
      </c>
      <c r="N350" s="190" t="s">
        <v>48</v>
      </c>
      <c r="O350" s="43"/>
      <c r="P350" s="191">
        <f>O350*H350</f>
        <v>0</v>
      </c>
      <c r="Q350" s="191">
        <v>0</v>
      </c>
      <c r="R350" s="191">
        <f>Q350*H350</f>
        <v>0</v>
      </c>
      <c r="S350" s="191">
        <v>0</v>
      </c>
      <c r="T350" s="192">
        <f>S350*H350</f>
        <v>0</v>
      </c>
      <c r="AR350" s="25" t="s">
        <v>270</v>
      </c>
      <c r="AT350" s="25" t="s">
        <v>266</v>
      </c>
      <c r="AU350" s="25" t="s">
        <v>85</v>
      </c>
      <c r="AY350" s="25" t="s">
        <v>264</v>
      </c>
      <c r="BE350" s="193">
        <f>IF(N350="základní",J350,0)</f>
        <v>0</v>
      </c>
      <c r="BF350" s="193">
        <f>IF(N350="snížená",J350,0)</f>
        <v>0</v>
      </c>
      <c r="BG350" s="193">
        <f>IF(N350="zákl. přenesená",J350,0)</f>
        <v>0</v>
      </c>
      <c r="BH350" s="193">
        <f>IF(N350="sníž. přenesená",J350,0)</f>
        <v>0</v>
      </c>
      <c r="BI350" s="193">
        <f>IF(N350="nulová",J350,0)</f>
        <v>0</v>
      </c>
      <c r="BJ350" s="25" t="s">
        <v>24</v>
      </c>
      <c r="BK350" s="193">
        <f>ROUND(I350*H350,2)</f>
        <v>0</v>
      </c>
      <c r="BL350" s="25" t="s">
        <v>270</v>
      </c>
      <c r="BM350" s="25" t="s">
        <v>2901</v>
      </c>
    </row>
    <row r="351" spans="2:65" s="12" customFormat="1">
      <c r="B351" s="194"/>
      <c r="D351" s="195" t="s">
        <v>272</v>
      </c>
      <c r="E351" s="196" t="s">
        <v>5</v>
      </c>
      <c r="F351" s="197" t="s">
        <v>3293</v>
      </c>
      <c r="H351" s="196" t="s">
        <v>5</v>
      </c>
      <c r="I351" s="198"/>
      <c r="L351" s="194"/>
      <c r="M351" s="199"/>
      <c r="N351" s="200"/>
      <c r="O351" s="200"/>
      <c r="P351" s="200"/>
      <c r="Q351" s="200"/>
      <c r="R351" s="200"/>
      <c r="S351" s="200"/>
      <c r="T351" s="201"/>
      <c r="AT351" s="196" t="s">
        <v>272</v>
      </c>
      <c r="AU351" s="196" t="s">
        <v>85</v>
      </c>
      <c r="AV351" s="12" t="s">
        <v>24</v>
      </c>
      <c r="AW351" s="12" t="s">
        <v>41</v>
      </c>
      <c r="AX351" s="12" t="s">
        <v>77</v>
      </c>
      <c r="AY351" s="196" t="s">
        <v>264</v>
      </c>
    </row>
    <row r="352" spans="2:65" s="13" customFormat="1">
      <c r="B352" s="202"/>
      <c r="D352" s="195" t="s">
        <v>272</v>
      </c>
      <c r="E352" s="203" t="s">
        <v>5</v>
      </c>
      <c r="F352" s="204" t="s">
        <v>3318</v>
      </c>
      <c r="H352" s="205">
        <v>90.3</v>
      </c>
      <c r="I352" s="206"/>
      <c r="L352" s="202"/>
      <c r="M352" s="207"/>
      <c r="N352" s="208"/>
      <c r="O352" s="208"/>
      <c r="P352" s="208"/>
      <c r="Q352" s="208"/>
      <c r="R352" s="208"/>
      <c r="S352" s="208"/>
      <c r="T352" s="209"/>
      <c r="AT352" s="203" t="s">
        <v>272</v>
      </c>
      <c r="AU352" s="203" t="s">
        <v>85</v>
      </c>
      <c r="AV352" s="13" t="s">
        <v>85</v>
      </c>
      <c r="AW352" s="13" t="s">
        <v>41</v>
      </c>
      <c r="AX352" s="13" t="s">
        <v>24</v>
      </c>
      <c r="AY352" s="203" t="s">
        <v>264</v>
      </c>
    </row>
    <row r="353" spans="2:65" s="1" customFormat="1" ht="25.5" customHeight="1">
      <c r="B353" s="181"/>
      <c r="C353" s="182" t="s">
        <v>908</v>
      </c>
      <c r="D353" s="182" t="s">
        <v>266</v>
      </c>
      <c r="E353" s="183" t="s">
        <v>2903</v>
      </c>
      <c r="F353" s="184" t="s">
        <v>2904</v>
      </c>
      <c r="G353" s="185" t="s">
        <v>308</v>
      </c>
      <c r="H353" s="186">
        <v>303.27</v>
      </c>
      <c r="I353" s="187"/>
      <c r="J353" s="188">
        <f>ROUND(I353*H353,2)</f>
        <v>0</v>
      </c>
      <c r="K353" s="184" t="s">
        <v>309</v>
      </c>
      <c r="L353" s="42"/>
      <c r="M353" s="189" t="s">
        <v>5</v>
      </c>
      <c r="N353" s="190" t="s">
        <v>48</v>
      </c>
      <c r="O353" s="43"/>
      <c r="P353" s="191">
        <f>O353*H353</f>
        <v>0</v>
      </c>
      <c r="Q353" s="191">
        <v>0</v>
      </c>
      <c r="R353" s="191">
        <f>Q353*H353</f>
        <v>0</v>
      </c>
      <c r="S353" s="191">
        <v>0</v>
      </c>
      <c r="T353" s="192">
        <f>S353*H353</f>
        <v>0</v>
      </c>
      <c r="AR353" s="25" t="s">
        <v>270</v>
      </c>
      <c r="AT353" s="25" t="s">
        <v>266</v>
      </c>
      <c r="AU353" s="25" t="s">
        <v>85</v>
      </c>
      <c r="AY353" s="25" t="s">
        <v>264</v>
      </c>
      <c r="BE353" s="193">
        <f>IF(N353="základní",J353,0)</f>
        <v>0</v>
      </c>
      <c r="BF353" s="193">
        <f>IF(N353="snížená",J353,0)</f>
        <v>0</v>
      </c>
      <c r="BG353" s="193">
        <f>IF(N353="zákl. přenesená",J353,0)</f>
        <v>0</v>
      </c>
      <c r="BH353" s="193">
        <f>IF(N353="sníž. přenesená",J353,0)</f>
        <v>0</v>
      </c>
      <c r="BI353" s="193">
        <f>IF(N353="nulová",J353,0)</f>
        <v>0</v>
      </c>
      <c r="BJ353" s="25" t="s">
        <v>24</v>
      </c>
      <c r="BK353" s="193">
        <f>ROUND(I353*H353,2)</f>
        <v>0</v>
      </c>
      <c r="BL353" s="25" t="s">
        <v>270</v>
      </c>
      <c r="BM353" s="25" t="s">
        <v>2905</v>
      </c>
    </row>
    <row r="354" spans="2:65" s="12" customFormat="1">
      <c r="B354" s="194"/>
      <c r="D354" s="195" t="s">
        <v>272</v>
      </c>
      <c r="E354" s="196" t="s">
        <v>5</v>
      </c>
      <c r="F354" s="197" t="s">
        <v>3344</v>
      </c>
      <c r="H354" s="196" t="s">
        <v>5</v>
      </c>
      <c r="I354" s="198"/>
      <c r="L354" s="194"/>
      <c r="M354" s="199"/>
      <c r="N354" s="200"/>
      <c r="O354" s="200"/>
      <c r="P354" s="200"/>
      <c r="Q354" s="200"/>
      <c r="R354" s="200"/>
      <c r="S354" s="200"/>
      <c r="T354" s="201"/>
      <c r="AT354" s="196" t="s">
        <v>272</v>
      </c>
      <c r="AU354" s="196" t="s">
        <v>85</v>
      </c>
      <c r="AV354" s="12" t="s">
        <v>24</v>
      </c>
      <c r="AW354" s="12" t="s">
        <v>41</v>
      </c>
      <c r="AX354" s="12" t="s">
        <v>77</v>
      </c>
      <c r="AY354" s="196" t="s">
        <v>264</v>
      </c>
    </row>
    <row r="355" spans="2:65" s="13" customFormat="1">
      <c r="B355" s="202"/>
      <c r="D355" s="195" t="s">
        <v>272</v>
      </c>
      <c r="E355" s="203" t="s">
        <v>5</v>
      </c>
      <c r="F355" s="204" t="s">
        <v>3345</v>
      </c>
      <c r="H355" s="205">
        <v>303.27</v>
      </c>
      <c r="I355" s="206"/>
      <c r="L355" s="202"/>
      <c r="M355" s="207"/>
      <c r="N355" s="208"/>
      <c r="O355" s="208"/>
      <c r="P355" s="208"/>
      <c r="Q355" s="208"/>
      <c r="R355" s="208"/>
      <c r="S355" s="208"/>
      <c r="T355" s="209"/>
      <c r="AT355" s="203" t="s">
        <v>272</v>
      </c>
      <c r="AU355" s="203" t="s">
        <v>85</v>
      </c>
      <c r="AV355" s="13" t="s">
        <v>85</v>
      </c>
      <c r="AW355" s="13" t="s">
        <v>41</v>
      </c>
      <c r="AX355" s="13" t="s">
        <v>24</v>
      </c>
      <c r="AY355" s="203" t="s">
        <v>264</v>
      </c>
    </row>
    <row r="356" spans="2:65" s="1" customFormat="1" ht="25.5" customHeight="1">
      <c r="B356" s="181"/>
      <c r="C356" s="182" t="s">
        <v>914</v>
      </c>
      <c r="D356" s="182" t="s">
        <v>266</v>
      </c>
      <c r="E356" s="183" t="s">
        <v>3346</v>
      </c>
      <c r="F356" s="184" t="s">
        <v>3347</v>
      </c>
      <c r="G356" s="185" t="s">
        <v>341</v>
      </c>
      <c r="H356" s="186">
        <v>26</v>
      </c>
      <c r="I356" s="187"/>
      <c r="J356" s="188">
        <f>ROUND(I356*H356,2)</f>
        <v>0</v>
      </c>
      <c r="K356" s="184" t="s">
        <v>278</v>
      </c>
      <c r="L356" s="42"/>
      <c r="M356" s="189" t="s">
        <v>5</v>
      </c>
      <c r="N356" s="190" t="s">
        <v>48</v>
      </c>
      <c r="O356" s="43"/>
      <c r="P356" s="191">
        <f>O356*H356</f>
        <v>0</v>
      </c>
      <c r="Q356" s="191">
        <v>9.0000000000000006E-5</v>
      </c>
      <c r="R356" s="191">
        <f>Q356*H356</f>
        <v>2.3400000000000001E-3</v>
      </c>
      <c r="S356" s="191">
        <v>0</v>
      </c>
      <c r="T356" s="192">
        <f>S356*H356</f>
        <v>0</v>
      </c>
      <c r="AR356" s="25" t="s">
        <v>270</v>
      </c>
      <c r="AT356" s="25" t="s">
        <v>266</v>
      </c>
      <c r="AU356" s="25" t="s">
        <v>85</v>
      </c>
      <c r="AY356" s="25" t="s">
        <v>264</v>
      </c>
      <c r="BE356" s="193">
        <f>IF(N356="základní",J356,0)</f>
        <v>0</v>
      </c>
      <c r="BF356" s="193">
        <f>IF(N356="snížená",J356,0)</f>
        <v>0</v>
      </c>
      <c r="BG356" s="193">
        <f>IF(N356="zákl. přenesená",J356,0)</f>
        <v>0</v>
      </c>
      <c r="BH356" s="193">
        <f>IF(N356="sníž. přenesená",J356,0)</f>
        <v>0</v>
      </c>
      <c r="BI356" s="193">
        <f>IF(N356="nulová",J356,0)</f>
        <v>0</v>
      </c>
      <c r="BJ356" s="25" t="s">
        <v>24</v>
      </c>
      <c r="BK356" s="193">
        <f>ROUND(I356*H356,2)</f>
        <v>0</v>
      </c>
      <c r="BL356" s="25" t="s">
        <v>270</v>
      </c>
      <c r="BM356" s="25" t="s">
        <v>3348</v>
      </c>
    </row>
    <row r="357" spans="2:65" s="12" customFormat="1">
      <c r="B357" s="194"/>
      <c r="D357" s="195" t="s">
        <v>272</v>
      </c>
      <c r="E357" s="196" t="s">
        <v>5</v>
      </c>
      <c r="F357" s="197" t="s">
        <v>3349</v>
      </c>
      <c r="H357" s="196" t="s">
        <v>5</v>
      </c>
      <c r="I357" s="198"/>
      <c r="L357" s="194"/>
      <c r="M357" s="199"/>
      <c r="N357" s="200"/>
      <c r="O357" s="200"/>
      <c r="P357" s="200"/>
      <c r="Q357" s="200"/>
      <c r="R357" s="200"/>
      <c r="S357" s="200"/>
      <c r="T357" s="201"/>
      <c r="AT357" s="196" t="s">
        <v>272</v>
      </c>
      <c r="AU357" s="196" t="s">
        <v>85</v>
      </c>
      <c r="AV357" s="12" t="s">
        <v>24</v>
      </c>
      <c r="AW357" s="12" t="s">
        <v>41</v>
      </c>
      <c r="AX357" s="12" t="s">
        <v>77</v>
      </c>
      <c r="AY357" s="196" t="s">
        <v>264</v>
      </c>
    </row>
    <row r="358" spans="2:65" s="13" customFormat="1">
      <c r="B358" s="202"/>
      <c r="D358" s="195" t="s">
        <v>272</v>
      </c>
      <c r="E358" s="203" t="s">
        <v>5</v>
      </c>
      <c r="F358" s="204" t="s">
        <v>636</v>
      </c>
      <c r="H358" s="205">
        <v>26</v>
      </c>
      <c r="I358" s="206"/>
      <c r="L358" s="202"/>
      <c r="M358" s="207"/>
      <c r="N358" s="208"/>
      <c r="O358" s="208"/>
      <c r="P358" s="208"/>
      <c r="Q358" s="208"/>
      <c r="R358" s="208"/>
      <c r="S358" s="208"/>
      <c r="T358" s="209"/>
      <c r="AT358" s="203" t="s">
        <v>272</v>
      </c>
      <c r="AU358" s="203" t="s">
        <v>85</v>
      </c>
      <c r="AV358" s="13" t="s">
        <v>85</v>
      </c>
      <c r="AW358" s="13" t="s">
        <v>41</v>
      </c>
      <c r="AX358" s="13" t="s">
        <v>24</v>
      </c>
      <c r="AY358" s="203" t="s">
        <v>264</v>
      </c>
    </row>
    <row r="359" spans="2:65" s="1" customFormat="1" ht="25.5" customHeight="1">
      <c r="B359" s="181"/>
      <c r="C359" s="182" t="s">
        <v>919</v>
      </c>
      <c r="D359" s="182" t="s">
        <v>266</v>
      </c>
      <c r="E359" s="183" t="s">
        <v>3350</v>
      </c>
      <c r="F359" s="184" t="s">
        <v>3351</v>
      </c>
      <c r="G359" s="185" t="s">
        <v>341</v>
      </c>
      <c r="H359" s="186">
        <v>2</v>
      </c>
      <c r="I359" s="187"/>
      <c r="J359" s="188">
        <f>ROUND(I359*H359,2)</f>
        <v>0</v>
      </c>
      <c r="K359" s="184" t="s">
        <v>278</v>
      </c>
      <c r="L359" s="42"/>
      <c r="M359" s="189" t="s">
        <v>5</v>
      </c>
      <c r="N359" s="190" t="s">
        <v>48</v>
      </c>
      <c r="O359" s="43"/>
      <c r="P359" s="191">
        <f>O359*H359</f>
        <v>0</v>
      </c>
      <c r="Q359" s="191">
        <v>1.6199999999999999E-3</v>
      </c>
      <c r="R359" s="191">
        <f>Q359*H359</f>
        <v>3.2399999999999998E-3</v>
      </c>
      <c r="S359" s="191">
        <v>0</v>
      </c>
      <c r="T359" s="192">
        <f>S359*H359</f>
        <v>0</v>
      </c>
      <c r="AR359" s="25" t="s">
        <v>270</v>
      </c>
      <c r="AT359" s="25" t="s">
        <v>266</v>
      </c>
      <c r="AU359" s="25" t="s">
        <v>85</v>
      </c>
      <c r="AY359" s="25" t="s">
        <v>264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25" t="s">
        <v>24</v>
      </c>
      <c r="BK359" s="193">
        <f>ROUND(I359*H359,2)</f>
        <v>0</v>
      </c>
      <c r="BL359" s="25" t="s">
        <v>270</v>
      </c>
      <c r="BM359" s="25" t="s">
        <v>3352</v>
      </c>
    </row>
    <row r="360" spans="2:65" s="11" customFormat="1" ht="29.85" customHeight="1">
      <c r="B360" s="168"/>
      <c r="D360" s="169" t="s">
        <v>76</v>
      </c>
      <c r="E360" s="179" t="s">
        <v>331</v>
      </c>
      <c r="F360" s="179" t="s">
        <v>2045</v>
      </c>
      <c r="I360" s="171"/>
      <c r="J360" s="180">
        <f>BK360</f>
        <v>0</v>
      </c>
      <c r="L360" s="168"/>
      <c r="M360" s="173"/>
      <c r="N360" s="174"/>
      <c r="O360" s="174"/>
      <c r="P360" s="175">
        <f>SUM(P361:P376)</f>
        <v>0</v>
      </c>
      <c r="Q360" s="174"/>
      <c r="R360" s="175">
        <f>SUM(R361:R376)</f>
        <v>0</v>
      </c>
      <c r="S360" s="174"/>
      <c r="T360" s="176">
        <f>SUM(T361:T376)</f>
        <v>0</v>
      </c>
      <c r="AR360" s="169" t="s">
        <v>24</v>
      </c>
      <c r="AT360" s="177" t="s">
        <v>76</v>
      </c>
      <c r="AU360" s="177" t="s">
        <v>24</v>
      </c>
      <c r="AY360" s="169" t="s">
        <v>264</v>
      </c>
      <c r="BK360" s="178">
        <f>SUM(BK361:BK376)</f>
        <v>0</v>
      </c>
    </row>
    <row r="361" spans="2:65" s="1" customFormat="1" ht="25.5" customHeight="1">
      <c r="B361" s="181"/>
      <c r="C361" s="182" t="s">
        <v>924</v>
      </c>
      <c r="D361" s="182" t="s">
        <v>266</v>
      </c>
      <c r="E361" s="183" t="s">
        <v>2906</v>
      </c>
      <c r="F361" s="184" t="s">
        <v>2907</v>
      </c>
      <c r="G361" s="185" t="s">
        <v>341</v>
      </c>
      <c r="H361" s="186">
        <v>3</v>
      </c>
      <c r="I361" s="187"/>
      <c r="J361" s="188">
        <f>ROUND(I361*H361,2)</f>
        <v>0</v>
      </c>
      <c r="K361" s="184" t="s">
        <v>309</v>
      </c>
      <c r="L361" s="42"/>
      <c r="M361" s="189" t="s">
        <v>5</v>
      </c>
      <c r="N361" s="190" t="s">
        <v>48</v>
      </c>
      <c r="O361" s="43"/>
      <c r="P361" s="191">
        <f>O361*H361</f>
        <v>0</v>
      </c>
      <c r="Q361" s="191">
        <v>0</v>
      </c>
      <c r="R361" s="191">
        <f>Q361*H361</f>
        <v>0</v>
      </c>
      <c r="S361" s="191">
        <v>0</v>
      </c>
      <c r="T361" s="192">
        <f>S361*H361</f>
        <v>0</v>
      </c>
      <c r="AR361" s="25" t="s">
        <v>270</v>
      </c>
      <c r="AT361" s="25" t="s">
        <v>266</v>
      </c>
      <c r="AU361" s="25" t="s">
        <v>85</v>
      </c>
      <c r="AY361" s="25" t="s">
        <v>264</v>
      </c>
      <c r="BE361" s="193">
        <f>IF(N361="základní",J361,0)</f>
        <v>0</v>
      </c>
      <c r="BF361" s="193">
        <f>IF(N361="snížená",J361,0)</f>
        <v>0</v>
      </c>
      <c r="BG361" s="193">
        <f>IF(N361="zákl. přenesená",J361,0)</f>
        <v>0</v>
      </c>
      <c r="BH361" s="193">
        <f>IF(N361="sníž. přenesená",J361,0)</f>
        <v>0</v>
      </c>
      <c r="BI361" s="193">
        <f>IF(N361="nulová",J361,0)</f>
        <v>0</v>
      </c>
      <c r="BJ361" s="25" t="s">
        <v>24</v>
      </c>
      <c r="BK361" s="193">
        <f>ROUND(I361*H361,2)</f>
        <v>0</v>
      </c>
      <c r="BL361" s="25" t="s">
        <v>270</v>
      </c>
      <c r="BM361" s="25" t="s">
        <v>3353</v>
      </c>
    </row>
    <row r="362" spans="2:65" s="1" customFormat="1" ht="27">
      <c r="B362" s="42"/>
      <c r="D362" s="195" t="s">
        <v>369</v>
      </c>
      <c r="F362" s="228" t="s">
        <v>2909</v>
      </c>
      <c r="I362" s="229"/>
      <c r="L362" s="42"/>
      <c r="M362" s="230"/>
      <c r="N362" s="43"/>
      <c r="O362" s="43"/>
      <c r="P362" s="43"/>
      <c r="Q362" s="43"/>
      <c r="R362" s="43"/>
      <c r="S362" s="43"/>
      <c r="T362" s="71"/>
      <c r="AT362" s="25" t="s">
        <v>369</v>
      </c>
      <c r="AU362" s="25" t="s">
        <v>85</v>
      </c>
    </row>
    <row r="363" spans="2:65" s="1" customFormat="1" ht="16.5" customHeight="1">
      <c r="B363" s="181"/>
      <c r="C363" s="182" t="s">
        <v>929</v>
      </c>
      <c r="D363" s="182" t="s">
        <v>266</v>
      </c>
      <c r="E363" s="183" t="s">
        <v>2910</v>
      </c>
      <c r="F363" s="184" t="s">
        <v>2911</v>
      </c>
      <c r="G363" s="185" t="s">
        <v>308</v>
      </c>
      <c r="H363" s="186">
        <v>620</v>
      </c>
      <c r="I363" s="187"/>
      <c r="J363" s="188">
        <f>ROUND(I363*H363,2)</f>
        <v>0</v>
      </c>
      <c r="K363" s="184" t="s">
        <v>309</v>
      </c>
      <c r="L363" s="42"/>
      <c r="M363" s="189" t="s">
        <v>5</v>
      </c>
      <c r="N363" s="190" t="s">
        <v>48</v>
      </c>
      <c r="O363" s="43"/>
      <c r="P363" s="191">
        <f>O363*H363</f>
        <v>0</v>
      </c>
      <c r="Q363" s="191">
        <v>0</v>
      </c>
      <c r="R363" s="191">
        <f>Q363*H363</f>
        <v>0</v>
      </c>
      <c r="S363" s="191">
        <v>0</v>
      </c>
      <c r="T363" s="192">
        <f>S363*H363</f>
        <v>0</v>
      </c>
      <c r="AR363" s="25" t="s">
        <v>270</v>
      </c>
      <c r="AT363" s="25" t="s">
        <v>266</v>
      </c>
      <c r="AU363" s="25" t="s">
        <v>85</v>
      </c>
      <c r="AY363" s="25" t="s">
        <v>264</v>
      </c>
      <c r="BE363" s="193">
        <f>IF(N363="základní",J363,0)</f>
        <v>0</v>
      </c>
      <c r="BF363" s="193">
        <f>IF(N363="snížená",J363,0)</f>
        <v>0</v>
      </c>
      <c r="BG363" s="193">
        <f>IF(N363="zákl. přenesená",J363,0)</f>
        <v>0</v>
      </c>
      <c r="BH363" s="193">
        <f>IF(N363="sníž. přenesená",J363,0)</f>
        <v>0</v>
      </c>
      <c r="BI363" s="193">
        <f>IF(N363="nulová",J363,0)</f>
        <v>0</v>
      </c>
      <c r="BJ363" s="25" t="s">
        <v>24</v>
      </c>
      <c r="BK363" s="193">
        <f>ROUND(I363*H363,2)</f>
        <v>0</v>
      </c>
      <c r="BL363" s="25" t="s">
        <v>270</v>
      </c>
      <c r="BM363" s="25" t="s">
        <v>3354</v>
      </c>
    </row>
    <row r="364" spans="2:65" s="12" customFormat="1">
      <c r="B364" s="194"/>
      <c r="D364" s="195" t="s">
        <v>272</v>
      </c>
      <c r="E364" s="196" t="s">
        <v>5</v>
      </c>
      <c r="F364" s="197" t="s">
        <v>3116</v>
      </c>
      <c r="H364" s="196" t="s">
        <v>5</v>
      </c>
      <c r="I364" s="198"/>
      <c r="L364" s="194"/>
      <c r="M364" s="199"/>
      <c r="N364" s="200"/>
      <c r="O364" s="200"/>
      <c r="P364" s="200"/>
      <c r="Q364" s="200"/>
      <c r="R364" s="200"/>
      <c r="S364" s="200"/>
      <c r="T364" s="201"/>
      <c r="AT364" s="196" t="s">
        <v>272</v>
      </c>
      <c r="AU364" s="196" t="s">
        <v>85</v>
      </c>
      <c r="AV364" s="12" t="s">
        <v>24</v>
      </c>
      <c r="AW364" s="12" t="s">
        <v>41</v>
      </c>
      <c r="AX364" s="12" t="s">
        <v>77</v>
      </c>
      <c r="AY364" s="196" t="s">
        <v>264</v>
      </c>
    </row>
    <row r="365" spans="2:65" s="13" customFormat="1">
      <c r="B365" s="202"/>
      <c r="D365" s="195" t="s">
        <v>272</v>
      </c>
      <c r="E365" s="203" t="s">
        <v>5</v>
      </c>
      <c r="F365" s="204" t="s">
        <v>3222</v>
      </c>
      <c r="H365" s="205">
        <v>620</v>
      </c>
      <c r="I365" s="206"/>
      <c r="L365" s="202"/>
      <c r="M365" s="207"/>
      <c r="N365" s="208"/>
      <c r="O365" s="208"/>
      <c r="P365" s="208"/>
      <c r="Q365" s="208"/>
      <c r="R365" s="208"/>
      <c r="S365" s="208"/>
      <c r="T365" s="209"/>
      <c r="AT365" s="203" t="s">
        <v>272</v>
      </c>
      <c r="AU365" s="203" t="s">
        <v>85</v>
      </c>
      <c r="AV365" s="13" t="s">
        <v>85</v>
      </c>
      <c r="AW365" s="13" t="s">
        <v>41</v>
      </c>
      <c r="AX365" s="13" t="s">
        <v>24</v>
      </c>
      <c r="AY365" s="203" t="s">
        <v>264</v>
      </c>
    </row>
    <row r="366" spans="2:65" s="1" customFormat="1" ht="16.5" customHeight="1">
      <c r="B366" s="181"/>
      <c r="C366" s="182" t="s">
        <v>936</v>
      </c>
      <c r="D366" s="182" t="s">
        <v>266</v>
      </c>
      <c r="E366" s="183" t="s">
        <v>2915</v>
      </c>
      <c r="F366" s="184" t="s">
        <v>2916</v>
      </c>
      <c r="G366" s="185" t="s">
        <v>293</v>
      </c>
      <c r="H366" s="186">
        <v>900</v>
      </c>
      <c r="I366" s="187"/>
      <c r="J366" s="188">
        <f>ROUND(I366*H366,2)</f>
        <v>0</v>
      </c>
      <c r="K366" s="184" t="s">
        <v>309</v>
      </c>
      <c r="L366" s="42"/>
      <c r="M366" s="189" t="s">
        <v>5</v>
      </c>
      <c r="N366" s="190" t="s">
        <v>48</v>
      </c>
      <c r="O366" s="43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AR366" s="25" t="s">
        <v>270</v>
      </c>
      <c r="AT366" s="25" t="s">
        <v>266</v>
      </c>
      <c r="AU366" s="25" t="s">
        <v>85</v>
      </c>
      <c r="AY366" s="25" t="s">
        <v>264</v>
      </c>
      <c r="BE366" s="193">
        <f>IF(N366="základní",J366,0)</f>
        <v>0</v>
      </c>
      <c r="BF366" s="193">
        <f>IF(N366="snížená",J366,0)</f>
        <v>0</v>
      </c>
      <c r="BG366" s="193">
        <f>IF(N366="zákl. přenesená",J366,0)</f>
        <v>0</v>
      </c>
      <c r="BH366" s="193">
        <f>IF(N366="sníž. přenesená",J366,0)</f>
        <v>0</v>
      </c>
      <c r="BI366" s="193">
        <f>IF(N366="nulová",J366,0)</f>
        <v>0</v>
      </c>
      <c r="BJ366" s="25" t="s">
        <v>24</v>
      </c>
      <c r="BK366" s="193">
        <f>ROUND(I366*H366,2)</f>
        <v>0</v>
      </c>
      <c r="BL366" s="25" t="s">
        <v>270</v>
      </c>
      <c r="BM366" s="25" t="s">
        <v>3355</v>
      </c>
    </row>
    <row r="367" spans="2:65" s="12" customFormat="1">
      <c r="B367" s="194"/>
      <c r="D367" s="195" t="s">
        <v>272</v>
      </c>
      <c r="E367" s="196" t="s">
        <v>5</v>
      </c>
      <c r="F367" s="197" t="s">
        <v>3224</v>
      </c>
      <c r="H367" s="196" t="s">
        <v>5</v>
      </c>
      <c r="I367" s="198"/>
      <c r="L367" s="194"/>
      <c r="M367" s="199"/>
      <c r="N367" s="200"/>
      <c r="O367" s="200"/>
      <c r="P367" s="200"/>
      <c r="Q367" s="200"/>
      <c r="R367" s="200"/>
      <c r="S367" s="200"/>
      <c r="T367" s="201"/>
      <c r="AT367" s="196" t="s">
        <v>272</v>
      </c>
      <c r="AU367" s="196" t="s">
        <v>85</v>
      </c>
      <c r="AV367" s="12" t="s">
        <v>24</v>
      </c>
      <c r="AW367" s="12" t="s">
        <v>41</v>
      </c>
      <c r="AX367" s="12" t="s">
        <v>77</v>
      </c>
      <c r="AY367" s="196" t="s">
        <v>264</v>
      </c>
    </row>
    <row r="368" spans="2:65" s="13" customFormat="1">
      <c r="B368" s="202"/>
      <c r="D368" s="195" t="s">
        <v>272</v>
      </c>
      <c r="E368" s="203" t="s">
        <v>5</v>
      </c>
      <c r="F368" s="204" t="s">
        <v>3225</v>
      </c>
      <c r="H368" s="205">
        <v>900</v>
      </c>
      <c r="I368" s="206"/>
      <c r="L368" s="202"/>
      <c r="M368" s="207"/>
      <c r="N368" s="208"/>
      <c r="O368" s="208"/>
      <c r="P368" s="208"/>
      <c r="Q368" s="208"/>
      <c r="R368" s="208"/>
      <c r="S368" s="208"/>
      <c r="T368" s="209"/>
      <c r="AT368" s="203" t="s">
        <v>272</v>
      </c>
      <c r="AU368" s="203" t="s">
        <v>85</v>
      </c>
      <c r="AV368" s="13" t="s">
        <v>85</v>
      </c>
      <c r="AW368" s="13" t="s">
        <v>41</v>
      </c>
      <c r="AX368" s="13" t="s">
        <v>24</v>
      </c>
      <c r="AY368" s="203" t="s">
        <v>264</v>
      </c>
    </row>
    <row r="369" spans="2:65" s="1" customFormat="1" ht="16.5" customHeight="1">
      <c r="B369" s="181"/>
      <c r="C369" s="182" t="s">
        <v>940</v>
      </c>
      <c r="D369" s="182" t="s">
        <v>266</v>
      </c>
      <c r="E369" s="183" t="s">
        <v>2920</v>
      </c>
      <c r="F369" s="184" t="s">
        <v>2921</v>
      </c>
      <c r="G369" s="185" t="s">
        <v>341</v>
      </c>
      <c r="H369" s="186">
        <v>2</v>
      </c>
      <c r="I369" s="187"/>
      <c r="J369" s="188">
        <f>ROUND(I369*H369,2)</f>
        <v>0</v>
      </c>
      <c r="K369" s="184" t="s">
        <v>309</v>
      </c>
      <c r="L369" s="42"/>
      <c r="M369" s="189" t="s">
        <v>5</v>
      </c>
      <c r="N369" s="190" t="s">
        <v>48</v>
      </c>
      <c r="O369" s="43"/>
      <c r="P369" s="191">
        <f>O369*H369</f>
        <v>0</v>
      </c>
      <c r="Q369" s="191">
        <v>0</v>
      </c>
      <c r="R369" s="191">
        <f>Q369*H369</f>
        <v>0</v>
      </c>
      <c r="S369" s="191">
        <v>0</v>
      </c>
      <c r="T369" s="192">
        <f>S369*H369</f>
        <v>0</v>
      </c>
      <c r="AR369" s="25" t="s">
        <v>270</v>
      </c>
      <c r="AT369" s="25" t="s">
        <v>266</v>
      </c>
      <c r="AU369" s="25" t="s">
        <v>85</v>
      </c>
      <c r="AY369" s="25" t="s">
        <v>264</v>
      </c>
      <c r="BE369" s="193">
        <f>IF(N369="základní",J369,0)</f>
        <v>0</v>
      </c>
      <c r="BF369" s="193">
        <f>IF(N369="snížená",J369,0)</f>
        <v>0</v>
      </c>
      <c r="BG369" s="193">
        <f>IF(N369="zákl. přenesená",J369,0)</f>
        <v>0</v>
      </c>
      <c r="BH369" s="193">
        <f>IF(N369="sníž. přenesená",J369,0)</f>
        <v>0</v>
      </c>
      <c r="BI369" s="193">
        <f>IF(N369="nulová",J369,0)</f>
        <v>0</v>
      </c>
      <c r="BJ369" s="25" t="s">
        <v>24</v>
      </c>
      <c r="BK369" s="193">
        <f>ROUND(I369*H369,2)</f>
        <v>0</v>
      </c>
      <c r="BL369" s="25" t="s">
        <v>270</v>
      </c>
      <c r="BM369" s="25" t="s">
        <v>3356</v>
      </c>
    </row>
    <row r="370" spans="2:65" s="1" customFormat="1" ht="25.5" customHeight="1">
      <c r="B370" s="181"/>
      <c r="C370" s="182" t="s">
        <v>946</v>
      </c>
      <c r="D370" s="182" t="s">
        <v>266</v>
      </c>
      <c r="E370" s="183" t="s">
        <v>2923</v>
      </c>
      <c r="F370" s="184" t="s">
        <v>2924</v>
      </c>
      <c r="G370" s="185" t="s">
        <v>308</v>
      </c>
      <c r="H370" s="186">
        <v>696.54</v>
      </c>
      <c r="I370" s="187"/>
      <c r="J370" s="188">
        <f>ROUND(I370*H370,2)</f>
        <v>0</v>
      </c>
      <c r="K370" s="184" t="s">
        <v>278</v>
      </c>
      <c r="L370" s="42"/>
      <c r="M370" s="189" t="s">
        <v>5</v>
      </c>
      <c r="N370" s="190" t="s">
        <v>48</v>
      </c>
      <c r="O370" s="43"/>
      <c r="P370" s="191">
        <f>O370*H370</f>
        <v>0</v>
      </c>
      <c r="Q370" s="191">
        <v>0</v>
      </c>
      <c r="R370" s="191">
        <f>Q370*H370</f>
        <v>0</v>
      </c>
      <c r="S370" s="191">
        <v>0</v>
      </c>
      <c r="T370" s="192">
        <f>S370*H370</f>
        <v>0</v>
      </c>
      <c r="AR370" s="25" t="s">
        <v>270</v>
      </c>
      <c r="AT370" s="25" t="s">
        <v>266</v>
      </c>
      <c r="AU370" s="25" t="s">
        <v>85</v>
      </c>
      <c r="AY370" s="25" t="s">
        <v>264</v>
      </c>
      <c r="BE370" s="193">
        <f>IF(N370="základní",J370,0)</f>
        <v>0</v>
      </c>
      <c r="BF370" s="193">
        <f>IF(N370="snížená",J370,0)</f>
        <v>0</v>
      </c>
      <c r="BG370" s="193">
        <f>IF(N370="zákl. přenesená",J370,0)</f>
        <v>0</v>
      </c>
      <c r="BH370" s="193">
        <f>IF(N370="sníž. přenesená",J370,0)</f>
        <v>0</v>
      </c>
      <c r="BI370" s="193">
        <f>IF(N370="nulová",J370,0)</f>
        <v>0</v>
      </c>
      <c r="BJ370" s="25" t="s">
        <v>24</v>
      </c>
      <c r="BK370" s="193">
        <f>ROUND(I370*H370,2)</f>
        <v>0</v>
      </c>
      <c r="BL370" s="25" t="s">
        <v>270</v>
      </c>
      <c r="BM370" s="25" t="s">
        <v>2925</v>
      </c>
    </row>
    <row r="371" spans="2:65" s="12" customFormat="1">
      <c r="B371" s="194"/>
      <c r="D371" s="195" t="s">
        <v>272</v>
      </c>
      <c r="E371" s="196" t="s">
        <v>5</v>
      </c>
      <c r="F371" s="197" t="s">
        <v>2926</v>
      </c>
      <c r="H371" s="196" t="s">
        <v>5</v>
      </c>
      <c r="I371" s="198"/>
      <c r="L371" s="194"/>
      <c r="M371" s="199"/>
      <c r="N371" s="200"/>
      <c r="O371" s="200"/>
      <c r="P371" s="200"/>
      <c r="Q371" s="200"/>
      <c r="R371" s="200"/>
      <c r="S371" s="200"/>
      <c r="T371" s="201"/>
      <c r="AT371" s="196" t="s">
        <v>272</v>
      </c>
      <c r="AU371" s="196" t="s">
        <v>85</v>
      </c>
      <c r="AV371" s="12" t="s">
        <v>24</v>
      </c>
      <c r="AW371" s="12" t="s">
        <v>41</v>
      </c>
      <c r="AX371" s="12" t="s">
        <v>77</v>
      </c>
      <c r="AY371" s="196" t="s">
        <v>264</v>
      </c>
    </row>
    <row r="372" spans="2:65" s="12" customFormat="1">
      <c r="B372" s="194"/>
      <c r="D372" s="195" t="s">
        <v>272</v>
      </c>
      <c r="E372" s="196" t="s">
        <v>5</v>
      </c>
      <c r="F372" s="197" t="s">
        <v>2972</v>
      </c>
      <c r="H372" s="196" t="s">
        <v>5</v>
      </c>
      <c r="I372" s="198"/>
      <c r="L372" s="194"/>
      <c r="M372" s="199"/>
      <c r="N372" s="200"/>
      <c r="O372" s="200"/>
      <c r="P372" s="200"/>
      <c r="Q372" s="200"/>
      <c r="R372" s="200"/>
      <c r="S372" s="200"/>
      <c r="T372" s="201"/>
      <c r="AT372" s="196" t="s">
        <v>272</v>
      </c>
      <c r="AU372" s="196" t="s">
        <v>85</v>
      </c>
      <c r="AV372" s="12" t="s">
        <v>24</v>
      </c>
      <c r="AW372" s="12" t="s">
        <v>41</v>
      </c>
      <c r="AX372" s="12" t="s">
        <v>77</v>
      </c>
      <c r="AY372" s="196" t="s">
        <v>264</v>
      </c>
    </row>
    <row r="373" spans="2:65" s="13" customFormat="1">
      <c r="B373" s="202"/>
      <c r="D373" s="195" t="s">
        <v>272</v>
      </c>
      <c r="E373" s="203" t="s">
        <v>5</v>
      </c>
      <c r="F373" s="204" t="s">
        <v>3357</v>
      </c>
      <c r="H373" s="205">
        <v>576.54</v>
      </c>
      <c r="I373" s="206"/>
      <c r="L373" s="202"/>
      <c r="M373" s="207"/>
      <c r="N373" s="208"/>
      <c r="O373" s="208"/>
      <c r="P373" s="208"/>
      <c r="Q373" s="208"/>
      <c r="R373" s="208"/>
      <c r="S373" s="208"/>
      <c r="T373" s="209"/>
      <c r="AT373" s="203" t="s">
        <v>272</v>
      </c>
      <c r="AU373" s="203" t="s">
        <v>85</v>
      </c>
      <c r="AV373" s="13" t="s">
        <v>85</v>
      </c>
      <c r="AW373" s="13" t="s">
        <v>41</v>
      </c>
      <c r="AX373" s="13" t="s">
        <v>77</v>
      </c>
      <c r="AY373" s="203" t="s">
        <v>264</v>
      </c>
    </row>
    <row r="374" spans="2:65" s="12" customFormat="1">
      <c r="B374" s="194"/>
      <c r="D374" s="195" t="s">
        <v>272</v>
      </c>
      <c r="E374" s="196" t="s">
        <v>5</v>
      </c>
      <c r="F374" s="197" t="s">
        <v>3358</v>
      </c>
      <c r="H374" s="196" t="s">
        <v>5</v>
      </c>
      <c r="I374" s="198"/>
      <c r="L374" s="194"/>
      <c r="M374" s="199"/>
      <c r="N374" s="200"/>
      <c r="O374" s="200"/>
      <c r="P374" s="200"/>
      <c r="Q374" s="200"/>
      <c r="R374" s="200"/>
      <c r="S374" s="200"/>
      <c r="T374" s="201"/>
      <c r="AT374" s="196" t="s">
        <v>272</v>
      </c>
      <c r="AU374" s="196" t="s">
        <v>85</v>
      </c>
      <c r="AV374" s="12" t="s">
        <v>24</v>
      </c>
      <c r="AW374" s="12" t="s">
        <v>41</v>
      </c>
      <c r="AX374" s="12" t="s">
        <v>77</v>
      </c>
      <c r="AY374" s="196" t="s">
        <v>264</v>
      </c>
    </row>
    <row r="375" spans="2:65" s="13" customFormat="1">
      <c r="B375" s="202"/>
      <c r="D375" s="195" t="s">
        <v>272</v>
      </c>
      <c r="E375" s="203" t="s">
        <v>5</v>
      </c>
      <c r="F375" s="204" t="s">
        <v>3359</v>
      </c>
      <c r="H375" s="205">
        <v>120</v>
      </c>
      <c r="I375" s="206"/>
      <c r="L375" s="202"/>
      <c r="M375" s="207"/>
      <c r="N375" s="208"/>
      <c r="O375" s="208"/>
      <c r="P375" s="208"/>
      <c r="Q375" s="208"/>
      <c r="R375" s="208"/>
      <c r="S375" s="208"/>
      <c r="T375" s="209"/>
      <c r="AT375" s="203" t="s">
        <v>272</v>
      </c>
      <c r="AU375" s="203" t="s">
        <v>85</v>
      </c>
      <c r="AV375" s="13" t="s">
        <v>85</v>
      </c>
      <c r="AW375" s="13" t="s">
        <v>41</v>
      </c>
      <c r="AX375" s="13" t="s">
        <v>77</v>
      </c>
      <c r="AY375" s="203" t="s">
        <v>264</v>
      </c>
    </row>
    <row r="376" spans="2:65" s="14" customFormat="1">
      <c r="B376" s="210"/>
      <c r="D376" s="195" t="s">
        <v>272</v>
      </c>
      <c r="E376" s="211" t="s">
        <v>5</v>
      </c>
      <c r="F376" s="212" t="s">
        <v>290</v>
      </c>
      <c r="H376" s="213">
        <v>696.54</v>
      </c>
      <c r="I376" s="214"/>
      <c r="L376" s="210"/>
      <c r="M376" s="215"/>
      <c r="N376" s="216"/>
      <c r="O376" s="216"/>
      <c r="P376" s="216"/>
      <c r="Q376" s="216"/>
      <c r="R376" s="216"/>
      <c r="S376" s="216"/>
      <c r="T376" s="217"/>
      <c r="AT376" s="211" t="s">
        <v>272</v>
      </c>
      <c r="AU376" s="211" t="s">
        <v>85</v>
      </c>
      <c r="AV376" s="14" t="s">
        <v>270</v>
      </c>
      <c r="AW376" s="14" t="s">
        <v>41</v>
      </c>
      <c r="AX376" s="14" t="s">
        <v>24</v>
      </c>
      <c r="AY376" s="211" t="s">
        <v>264</v>
      </c>
    </row>
    <row r="377" spans="2:65" s="11" customFormat="1" ht="29.85" customHeight="1">
      <c r="B377" s="168"/>
      <c r="D377" s="169" t="s">
        <v>76</v>
      </c>
      <c r="E377" s="179" t="s">
        <v>621</v>
      </c>
      <c r="F377" s="179" t="s">
        <v>622</v>
      </c>
      <c r="I377" s="171"/>
      <c r="J377" s="180">
        <f>BK377</f>
        <v>0</v>
      </c>
      <c r="L377" s="168"/>
      <c r="M377" s="173"/>
      <c r="N377" s="174"/>
      <c r="O377" s="174"/>
      <c r="P377" s="175">
        <f>SUM(P378:P395)</f>
        <v>0</v>
      </c>
      <c r="Q377" s="174"/>
      <c r="R377" s="175">
        <f>SUM(R378:R395)</f>
        <v>0</v>
      </c>
      <c r="S377" s="174"/>
      <c r="T377" s="176">
        <f>SUM(T378:T395)</f>
        <v>0</v>
      </c>
      <c r="AR377" s="169" t="s">
        <v>24</v>
      </c>
      <c r="AT377" s="177" t="s">
        <v>76</v>
      </c>
      <c r="AU377" s="177" t="s">
        <v>24</v>
      </c>
      <c r="AY377" s="169" t="s">
        <v>264</v>
      </c>
      <c r="BK377" s="178">
        <f>SUM(BK378:BK395)</f>
        <v>0</v>
      </c>
    </row>
    <row r="378" spans="2:65" s="1" customFormat="1" ht="25.5" customHeight="1">
      <c r="B378" s="181"/>
      <c r="C378" s="182" t="s">
        <v>954</v>
      </c>
      <c r="D378" s="182" t="s">
        <v>266</v>
      </c>
      <c r="E378" s="183" t="s">
        <v>2156</v>
      </c>
      <c r="F378" s="184" t="s">
        <v>2157</v>
      </c>
      <c r="G378" s="185" t="s">
        <v>317</v>
      </c>
      <c r="H378" s="186">
        <v>390.06200000000001</v>
      </c>
      <c r="I378" s="187"/>
      <c r="J378" s="188">
        <f>ROUND(I378*H378,2)</f>
        <v>0</v>
      </c>
      <c r="K378" s="184" t="s">
        <v>278</v>
      </c>
      <c r="L378" s="42"/>
      <c r="M378" s="189" t="s">
        <v>5</v>
      </c>
      <c r="N378" s="190" t="s">
        <v>48</v>
      </c>
      <c r="O378" s="43"/>
      <c r="P378" s="191">
        <f>O378*H378</f>
        <v>0</v>
      </c>
      <c r="Q378" s="191">
        <v>0</v>
      </c>
      <c r="R378" s="191">
        <f>Q378*H378</f>
        <v>0</v>
      </c>
      <c r="S378" s="191">
        <v>0</v>
      </c>
      <c r="T378" s="192">
        <f>S378*H378</f>
        <v>0</v>
      </c>
      <c r="AR378" s="25" t="s">
        <v>270</v>
      </c>
      <c r="AT378" s="25" t="s">
        <v>266</v>
      </c>
      <c r="AU378" s="25" t="s">
        <v>85</v>
      </c>
      <c r="AY378" s="25" t="s">
        <v>264</v>
      </c>
      <c r="BE378" s="193">
        <f>IF(N378="základní",J378,0)</f>
        <v>0</v>
      </c>
      <c r="BF378" s="193">
        <f>IF(N378="snížená",J378,0)</f>
        <v>0</v>
      </c>
      <c r="BG378" s="193">
        <f>IF(N378="zákl. přenesená",J378,0)</f>
        <v>0</v>
      </c>
      <c r="BH378" s="193">
        <f>IF(N378="sníž. přenesená",J378,0)</f>
        <v>0</v>
      </c>
      <c r="BI378" s="193">
        <f>IF(N378="nulová",J378,0)</f>
        <v>0</v>
      </c>
      <c r="BJ378" s="25" t="s">
        <v>24</v>
      </c>
      <c r="BK378" s="193">
        <f>ROUND(I378*H378,2)</f>
        <v>0</v>
      </c>
      <c r="BL378" s="25" t="s">
        <v>270</v>
      </c>
      <c r="BM378" s="25" t="s">
        <v>2932</v>
      </c>
    </row>
    <row r="379" spans="2:65" s="13" customFormat="1">
      <c r="B379" s="202"/>
      <c r="D379" s="195" t="s">
        <v>272</v>
      </c>
      <c r="E379" s="203" t="s">
        <v>5</v>
      </c>
      <c r="F379" s="204" t="s">
        <v>3360</v>
      </c>
      <c r="H379" s="205">
        <v>390.06200000000001</v>
      </c>
      <c r="I379" s="206"/>
      <c r="L379" s="202"/>
      <c r="M379" s="207"/>
      <c r="N379" s="208"/>
      <c r="O379" s="208"/>
      <c r="P379" s="208"/>
      <c r="Q379" s="208"/>
      <c r="R379" s="208"/>
      <c r="S379" s="208"/>
      <c r="T379" s="209"/>
      <c r="AT379" s="203" t="s">
        <v>272</v>
      </c>
      <c r="AU379" s="203" t="s">
        <v>85</v>
      </c>
      <c r="AV379" s="13" t="s">
        <v>85</v>
      </c>
      <c r="AW379" s="13" t="s">
        <v>41</v>
      </c>
      <c r="AX379" s="13" t="s">
        <v>24</v>
      </c>
      <c r="AY379" s="203" t="s">
        <v>264</v>
      </c>
    </row>
    <row r="380" spans="2:65" s="1" customFormat="1" ht="25.5" customHeight="1">
      <c r="B380" s="181"/>
      <c r="C380" s="182" t="s">
        <v>962</v>
      </c>
      <c r="D380" s="182" t="s">
        <v>266</v>
      </c>
      <c r="E380" s="183" t="s">
        <v>2160</v>
      </c>
      <c r="F380" s="184" t="s">
        <v>2161</v>
      </c>
      <c r="G380" s="185" t="s">
        <v>317</v>
      </c>
      <c r="H380" s="186">
        <v>3510.558</v>
      </c>
      <c r="I380" s="187"/>
      <c r="J380" s="188">
        <f>ROUND(I380*H380,2)</f>
        <v>0</v>
      </c>
      <c r="K380" s="184" t="s">
        <v>278</v>
      </c>
      <c r="L380" s="42"/>
      <c r="M380" s="189" t="s">
        <v>5</v>
      </c>
      <c r="N380" s="190" t="s">
        <v>48</v>
      </c>
      <c r="O380" s="43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AR380" s="25" t="s">
        <v>270</v>
      </c>
      <c r="AT380" s="25" t="s">
        <v>266</v>
      </c>
      <c r="AU380" s="25" t="s">
        <v>85</v>
      </c>
      <c r="AY380" s="25" t="s">
        <v>264</v>
      </c>
      <c r="BE380" s="193">
        <f>IF(N380="základní",J380,0)</f>
        <v>0</v>
      </c>
      <c r="BF380" s="193">
        <f>IF(N380="snížená",J380,0)</f>
        <v>0</v>
      </c>
      <c r="BG380" s="193">
        <f>IF(N380="zákl. přenesená",J380,0)</f>
        <v>0</v>
      </c>
      <c r="BH380" s="193">
        <f>IF(N380="sníž. přenesená",J380,0)</f>
        <v>0</v>
      </c>
      <c r="BI380" s="193">
        <f>IF(N380="nulová",J380,0)</f>
        <v>0</v>
      </c>
      <c r="BJ380" s="25" t="s">
        <v>24</v>
      </c>
      <c r="BK380" s="193">
        <f>ROUND(I380*H380,2)</f>
        <v>0</v>
      </c>
      <c r="BL380" s="25" t="s">
        <v>270</v>
      </c>
      <c r="BM380" s="25" t="s">
        <v>2934</v>
      </c>
    </row>
    <row r="381" spans="2:65" s="12" customFormat="1">
      <c r="B381" s="194"/>
      <c r="D381" s="195" t="s">
        <v>272</v>
      </c>
      <c r="E381" s="196" t="s">
        <v>5</v>
      </c>
      <c r="F381" s="197" t="s">
        <v>2163</v>
      </c>
      <c r="H381" s="196" t="s">
        <v>5</v>
      </c>
      <c r="I381" s="198"/>
      <c r="L381" s="194"/>
      <c r="M381" s="199"/>
      <c r="N381" s="200"/>
      <c r="O381" s="200"/>
      <c r="P381" s="200"/>
      <c r="Q381" s="200"/>
      <c r="R381" s="200"/>
      <c r="S381" s="200"/>
      <c r="T381" s="201"/>
      <c r="AT381" s="196" t="s">
        <v>272</v>
      </c>
      <c r="AU381" s="196" t="s">
        <v>85</v>
      </c>
      <c r="AV381" s="12" t="s">
        <v>24</v>
      </c>
      <c r="AW381" s="12" t="s">
        <v>41</v>
      </c>
      <c r="AX381" s="12" t="s">
        <v>77</v>
      </c>
      <c r="AY381" s="196" t="s">
        <v>264</v>
      </c>
    </row>
    <row r="382" spans="2:65" s="12" customFormat="1">
      <c r="B382" s="194"/>
      <c r="D382" s="195" t="s">
        <v>272</v>
      </c>
      <c r="E382" s="196" t="s">
        <v>5</v>
      </c>
      <c r="F382" s="197" t="s">
        <v>2164</v>
      </c>
      <c r="H382" s="196" t="s">
        <v>5</v>
      </c>
      <c r="I382" s="198"/>
      <c r="L382" s="194"/>
      <c r="M382" s="199"/>
      <c r="N382" s="200"/>
      <c r="O382" s="200"/>
      <c r="P382" s="200"/>
      <c r="Q382" s="200"/>
      <c r="R382" s="200"/>
      <c r="S382" s="200"/>
      <c r="T382" s="201"/>
      <c r="AT382" s="196" t="s">
        <v>272</v>
      </c>
      <c r="AU382" s="196" t="s">
        <v>85</v>
      </c>
      <c r="AV382" s="12" t="s">
        <v>24</v>
      </c>
      <c r="AW382" s="12" t="s">
        <v>41</v>
      </c>
      <c r="AX382" s="12" t="s">
        <v>77</v>
      </c>
      <c r="AY382" s="196" t="s">
        <v>264</v>
      </c>
    </row>
    <row r="383" spans="2:65" s="13" customFormat="1">
      <c r="B383" s="202"/>
      <c r="D383" s="195" t="s">
        <v>272</v>
      </c>
      <c r="E383" s="203" t="s">
        <v>5</v>
      </c>
      <c r="F383" s="204" t="s">
        <v>3361</v>
      </c>
      <c r="H383" s="205">
        <v>3510.558</v>
      </c>
      <c r="I383" s="206"/>
      <c r="L383" s="202"/>
      <c r="M383" s="207"/>
      <c r="N383" s="208"/>
      <c r="O383" s="208"/>
      <c r="P383" s="208"/>
      <c r="Q383" s="208"/>
      <c r="R383" s="208"/>
      <c r="S383" s="208"/>
      <c r="T383" s="209"/>
      <c r="AT383" s="203" t="s">
        <v>272</v>
      </c>
      <c r="AU383" s="203" t="s">
        <v>85</v>
      </c>
      <c r="AV383" s="13" t="s">
        <v>85</v>
      </c>
      <c r="AW383" s="13" t="s">
        <v>41</v>
      </c>
      <c r="AX383" s="13" t="s">
        <v>24</v>
      </c>
      <c r="AY383" s="203" t="s">
        <v>264</v>
      </c>
    </row>
    <row r="384" spans="2:65" s="1" customFormat="1" ht="25.5" customHeight="1">
      <c r="B384" s="181"/>
      <c r="C384" s="182" t="s">
        <v>972</v>
      </c>
      <c r="D384" s="182" t="s">
        <v>266</v>
      </c>
      <c r="E384" s="183" t="s">
        <v>2166</v>
      </c>
      <c r="F384" s="184" t="s">
        <v>2167</v>
      </c>
      <c r="G384" s="185" t="s">
        <v>317</v>
      </c>
      <c r="H384" s="186">
        <v>313.44299999999998</v>
      </c>
      <c r="I384" s="187"/>
      <c r="J384" s="188">
        <f>ROUND(I384*H384,2)</f>
        <v>0</v>
      </c>
      <c r="K384" s="184" t="s">
        <v>278</v>
      </c>
      <c r="L384" s="42"/>
      <c r="M384" s="189" t="s">
        <v>5</v>
      </c>
      <c r="N384" s="190" t="s">
        <v>48</v>
      </c>
      <c r="O384" s="43"/>
      <c r="P384" s="191">
        <f>O384*H384</f>
        <v>0</v>
      </c>
      <c r="Q384" s="191">
        <v>0</v>
      </c>
      <c r="R384" s="191">
        <f>Q384*H384</f>
        <v>0</v>
      </c>
      <c r="S384" s="191">
        <v>0</v>
      </c>
      <c r="T384" s="192">
        <f>S384*H384</f>
        <v>0</v>
      </c>
      <c r="AR384" s="25" t="s">
        <v>270</v>
      </c>
      <c r="AT384" s="25" t="s">
        <v>266</v>
      </c>
      <c r="AU384" s="25" t="s">
        <v>85</v>
      </c>
      <c r="AY384" s="25" t="s">
        <v>264</v>
      </c>
      <c r="BE384" s="193">
        <f>IF(N384="základní",J384,0)</f>
        <v>0</v>
      </c>
      <c r="BF384" s="193">
        <f>IF(N384="snížená",J384,0)</f>
        <v>0</v>
      </c>
      <c r="BG384" s="193">
        <f>IF(N384="zákl. přenesená",J384,0)</f>
        <v>0</v>
      </c>
      <c r="BH384" s="193">
        <f>IF(N384="sníž. přenesená",J384,0)</f>
        <v>0</v>
      </c>
      <c r="BI384" s="193">
        <f>IF(N384="nulová",J384,0)</f>
        <v>0</v>
      </c>
      <c r="BJ384" s="25" t="s">
        <v>24</v>
      </c>
      <c r="BK384" s="193">
        <f>ROUND(I384*H384,2)</f>
        <v>0</v>
      </c>
      <c r="BL384" s="25" t="s">
        <v>270</v>
      </c>
      <c r="BM384" s="25" t="s">
        <v>2936</v>
      </c>
    </row>
    <row r="385" spans="2:65" s="13" customFormat="1">
      <c r="B385" s="202"/>
      <c r="D385" s="195" t="s">
        <v>272</v>
      </c>
      <c r="E385" s="203" t="s">
        <v>5</v>
      </c>
      <c r="F385" s="204" t="s">
        <v>3362</v>
      </c>
      <c r="H385" s="205">
        <v>313.44299999999998</v>
      </c>
      <c r="I385" s="206"/>
      <c r="L385" s="202"/>
      <c r="M385" s="207"/>
      <c r="N385" s="208"/>
      <c r="O385" s="208"/>
      <c r="P385" s="208"/>
      <c r="Q385" s="208"/>
      <c r="R385" s="208"/>
      <c r="S385" s="208"/>
      <c r="T385" s="209"/>
      <c r="AT385" s="203" t="s">
        <v>272</v>
      </c>
      <c r="AU385" s="203" t="s">
        <v>85</v>
      </c>
      <c r="AV385" s="13" t="s">
        <v>85</v>
      </c>
      <c r="AW385" s="13" t="s">
        <v>41</v>
      </c>
      <c r="AX385" s="13" t="s">
        <v>24</v>
      </c>
      <c r="AY385" s="203" t="s">
        <v>264</v>
      </c>
    </row>
    <row r="386" spans="2:65" s="1" customFormat="1" ht="25.5" customHeight="1">
      <c r="B386" s="181"/>
      <c r="C386" s="182" t="s">
        <v>977</v>
      </c>
      <c r="D386" s="182" t="s">
        <v>266</v>
      </c>
      <c r="E386" s="183" t="s">
        <v>2170</v>
      </c>
      <c r="F386" s="184" t="s">
        <v>2161</v>
      </c>
      <c r="G386" s="185" t="s">
        <v>317</v>
      </c>
      <c r="H386" s="186">
        <v>2820.9870000000001</v>
      </c>
      <c r="I386" s="187"/>
      <c r="J386" s="188">
        <f>ROUND(I386*H386,2)</f>
        <v>0</v>
      </c>
      <c r="K386" s="184" t="s">
        <v>278</v>
      </c>
      <c r="L386" s="42"/>
      <c r="M386" s="189" t="s">
        <v>5</v>
      </c>
      <c r="N386" s="190" t="s">
        <v>48</v>
      </c>
      <c r="O386" s="43"/>
      <c r="P386" s="191">
        <f>O386*H386</f>
        <v>0</v>
      </c>
      <c r="Q386" s="191">
        <v>0</v>
      </c>
      <c r="R386" s="191">
        <f>Q386*H386</f>
        <v>0</v>
      </c>
      <c r="S386" s="191">
        <v>0</v>
      </c>
      <c r="T386" s="192">
        <f>S386*H386</f>
        <v>0</v>
      </c>
      <c r="AR386" s="25" t="s">
        <v>270</v>
      </c>
      <c r="AT386" s="25" t="s">
        <v>266</v>
      </c>
      <c r="AU386" s="25" t="s">
        <v>85</v>
      </c>
      <c r="AY386" s="25" t="s">
        <v>264</v>
      </c>
      <c r="BE386" s="193">
        <f>IF(N386="základní",J386,0)</f>
        <v>0</v>
      </c>
      <c r="BF386" s="193">
        <f>IF(N386="snížená",J386,0)</f>
        <v>0</v>
      </c>
      <c r="BG386" s="193">
        <f>IF(N386="zákl. přenesená",J386,0)</f>
        <v>0</v>
      </c>
      <c r="BH386" s="193">
        <f>IF(N386="sníž. přenesená",J386,0)</f>
        <v>0</v>
      </c>
      <c r="BI386" s="193">
        <f>IF(N386="nulová",J386,0)</f>
        <v>0</v>
      </c>
      <c r="BJ386" s="25" t="s">
        <v>24</v>
      </c>
      <c r="BK386" s="193">
        <f>ROUND(I386*H386,2)</f>
        <v>0</v>
      </c>
      <c r="BL386" s="25" t="s">
        <v>270</v>
      </c>
      <c r="BM386" s="25" t="s">
        <v>2939</v>
      </c>
    </row>
    <row r="387" spans="2:65" s="12" customFormat="1">
      <c r="B387" s="194"/>
      <c r="D387" s="195" t="s">
        <v>272</v>
      </c>
      <c r="E387" s="196" t="s">
        <v>5</v>
      </c>
      <c r="F387" s="197" t="s">
        <v>2172</v>
      </c>
      <c r="H387" s="196" t="s">
        <v>5</v>
      </c>
      <c r="I387" s="198"/>
      <c r="L387" s="194"/>
      <c r="M387" s="199"/>
      <c r="N387" s="200"/>
      <c r="O387" s="200"/>
      <c r="P387" s="200"/>
      <c r="Q387" s="200"/>
      <c r="R387" s="200"/>
      <c r="S387" s="200"/>
      <c r="T387" s="201"/>
      <c r="AT387" s="196" t="s">
        <v>272</v>
      </c>
      <c r="AU387" s="196" t="s">
        <v>85</v>
      </c>
      <c r="AV387" s="12" t="s">
        <v>24</v>
      </c>
      <c r="AW387" s="12" t="s">
        <v>41</v>
      </c>
      <c r="AX387" s="12" t="s">
        <v>77</v>
      </c>
      <c r="AY387" s="196" t="s">
        <v>264</v>
      </c>
    </row>
    <row r="388" spans="2:65" s="12" customFormat="1">
      <c r="B388" s="194"/>
      <c r="D388" s="195" t="s">
        <v>272</v>
      </c>
      <c r="E388" s="196" t="s">
        <v>5</v>
      </c>
      <c r="F388" s="197" t="s">
        <v>2164</v>
      </c>
      <c r="H388" s="196" t="s">
        <v>5</v>
      </c>
      <c r="I388" s="198"/>
      <c r="L388" s="194"/>
      <c r="M388" s="199"/>
      <c r="N388" s="200"/>
      <c r="O388" s="200"/>
      <c r="P388" s="200"/>
      <c r="Q388" s="200"/>
      <c r="R388" s="200"/>
      <c r="S388" s="200"/>
      <c r="T388" s="201"/>
      <c r="AT388" s="196" t="s">
        <v>272</v>
      </c>
      <c r="AU388" s="196" t="s">
        <v>85</v>
      </c>
      <c r="AV388" s="12" t="s">
        <v>24</v>
      </c>
      <c r="AW388" s="12" t="s">
        <v>41</v>
      </c>
      <c r="AX388" s="12" t="s">
        <v>77</v>
      </c>
      <c r="AY388" s="196" t="s">
        <v>264</v>
      </c>
    </row>
    <row r="389" spans="2:65" s="13" customFormat="1">
      <c r="B389" s="202"/>
      <c r="D389" s="195" t="s">
        <v>272</v>
      </c>
      <c r="E389" s="203" t="s">
        <v>5</v>
      </c>
      <c r="F389" s="204" t="s">
        <v>3363</v>
      </c>
      <c r="H389" s="205">
        <v>2820.9870000000001</v>
      </c>
      <c r="I389" s="206"/>
      <c r="L389" s="202"/>
      <c r="M389" s="207"/>
      <c r="N389" s="208"/>
      <c r="O389" s="208"/>
      <c r="P389" s="208"/>
      <c r="Q389" s="208"/>
      <c r="R389" s="208"/>
      <c r="S389" s="208"/>
      <c r="T389" s="209"/>
      <c r="AT389" s="203" t="s">
        <v>272</v>
      </c>
      <c r="AU389" s="203" t="s">
        <v>85</v>
      </c>
      <c r="AV389" s="13" t="s">
        <v>85</v>
      </c>
      <c r="AW389" s="13" t="s">
        <v>41</v>
      </c>
      <c r="AX389" s="13" t="s">
        <v>24</v>
      </c>
      <c r="AY389" s="203" t="s">
        <v>264</v>
      </c>
    </row>
    <row r="390" spans="2:65" s="1" customFormat="1" ht="16.5" customHeight="1">
      <c r="B390" s="181"/>
      <c r="C390" s="182" t="s">
        <v>984</v>
      </c>
      <c r="D390" s="182" t="s">
        <v>266</v>
      </c>
      <c r="E390" s="183" t="s">
        <v>2174</v>
      </c>
      <c r="F390" s="184" t="s">
        <v>2175</v>
      </c>
      <c r="G390" s="185" t="s">
        <v>317</v>
      </c>
      <c r="H390" s="186">
        <v>717.43600000000004</v>
      </c>
      <c r="I390" s="187"/>
      <c r="J390" s="188">
        <f>ROUND(I390*H390,2)</f>
        <v>0</v>
      </c>
      <c r="K390" s="184" t="s">
        <v>278</v>
      </c>
      <c r="L390" s="42"/>
      <c r="M390" s="189" t="s">
        <v>5</v>
      </c>
      <c r="N390" s="190" t="s">
        <v>48</v>
      </c>
      <c r="O390" s="43"/>
      <c r="P390" s="191">
        <f>O390*H390</f>
        <v>0</v>
      </c>
      <c r="Q390" s="191">
        <v>0</v>
      </c>
      <c r="R390" s="191">
        <f>Q390*H390</f>
        <v>0</v>
      </c>
      <c r="S390" s="191">
        <v>0</v>
      </c>
      <c r="T390" s="192">
        <f>S390*H390</f>
        <v>0</v>
      </c>
      <c r="AR390" s="25" t="s">
        <v>270</v>
      </c>
      <c r="AT390" s="25" t="s">
        <v>266</v>
      </c>
      <c r="AU390" s="25" t="s">
        <v>85</v>
      </c>
      <c r="AY390" s="25" t="s">
        <v>264</v>
      </c>
      <c r="BE390" s="193">
        <f>IF(N390="základní",J390,0)</f>
        <v>0</v>
      </c>
      <c r="BF390" s="193">
        <f>IF(N390="snížená",J390,0)</f>
        <v>0</v>
      </c>
      <c r="BG390" s="193">
        <f>IF(N390="zákl. přenesená",J390,0)</f>
        <v>0</v>
      </c>
      <c r="BH390" s="193">
        <f>IF(N390="sníž. přenesená",J390,0)</f>
        <v>0</v>
      </c>
      <c r="BI390" s="193">
        <f>IF(N390="nulová",J390,0)</f>
        <v>0</v>
      </c>
      <c r="BJ390" s="25" t="s">
        <v>24</v>
      </c>
      <c r="BK390" s="193">
        <f>ROUND(I390*H390,2)</f>
        <v>0</v>
      </c>
      <c r="BL390" s="25" t="s">
        <v>270</v>
      </c>
      <c r="BM390" s="25" t="s">
        <v>2946</v>
      </c>
    </row>
    <row r="391" spans="2:65" s="1" customFormat="1" ht="25.5" customHeight="1">
      <c r="B391" s="181"/>
      <c r="C391" s="182" t="s">
        <v>991</v>
      </c>
      <c r="D391" s="182" t="s">
        <v>266</v>
      </c>
      <c r="E391" s="183" t="s">
        <v>2177</v>
      </c>
      <c r="F391" s="184" t="s">
        <v>2178</v>
      </c>
      <c r="G391" s="185" t="s">
        <v>317</v>
      </c>
      <c r="H391" s="186">
        <v>313.44299999999998</v>
      </c>
      <c r="I391" s="187"/>
      <c r="J391" s="188">
        <f>ROUND(I391*H391,2)</f>
        <v>0</v>
      </c>
      <c r="K391" s="184" t="s">
        <v>5</v>
      </c>
      <c r="L391" s="42"/>
      <c r="M391" s="189" t="s">
        <v>5</v>
      </c>
      <c r="N391" s="190" t="s">
        <v>48</v>
      </c>
      <c r="O391" s="43"/>
      <c r="P391" s="191">
        <f>O391*H391</f>
        <v>0</v>
      </c>
      <c r="Q391" s="191">
        <v>0</v>
      </c>
      <c r="R391" s="191">
        <f>Q391*H391</f>
        <v>0</v>
      </c>
      <c r="S391" s="191">
        <v>0</v>
      </c>
      <c r="T391" s="192">
        <f>S391*H391</f>
        <v>0</v>
      </c>
      <c r="AR391" s="25" t="s">
        <v>270</v>
      </c>
      <c r="AT391" s="25" t="s">
        <v>266</v>
      </c>
      <c r="AU391" s="25" t="s">
        <v>85</v>
      </c>
      <c r="AY391" s="25" t="s">
        <v>264</v>
      </c>
      <c r="BE391" s="193">
        <f>IF(N391="základní",J391,0)</f>
        <v>0</v>
      </c>
      <c r="BF391" s="193">
        <f>IF(N391="snížená",J391,0)</f>
        <v>0</v>
      </c>
      <c r="BG391" s="193">
        <f>IF(N391="zákl. přenesená",J391,0)</f>
        <v>0</v>
      </c>
      <c r="BH391" s="193">
        <f>IF(N391="sníž. přenesená",J391,0)</f>
        <v>0</v>
      </c>
      <c r="BI391" s="193">
        <f>IF(N391="nulová",J391,0)</f>
        <v>0</v>
      </c>
      <c r="BJ391" s="25" t="s">
        <v>24</v>
      </c>
      <c r="BK391" s="193">
        <f>ROUND(I391*H391,2)</f>
        <v>0</v>
      </c>
      <c r="BL391" s="25" t="s">
        <v>270</v>
      </c>
      <c r="BM391" s="25" t="s">
        <v>3364</v>
      </c>
    </row>
    <row r="392" spans="2:65" s="12" customFormat="1">
      <c r="B392" s="194"/>
      <c r="D392" s="195" t="s">
        <v>272</v>
      </c>
      <c r="E392" s="196" t="s">
        <v>5</v>
      </c>
      <c r="F392" s="197" t="s">
        <v>2180</v>
      </c>
      <c r="H392" s="196" t="s">
        <v>5</v>
      </c>
      <c r="I392" s="198"/>
      <c r="L392" s="194"/>
      <c r="M392" s="199"/>
      <c r="N392" s="200"/>
      <c r="O392" s="200"/>
      <c r="P392" s="200"/>
      <c r="Q392" s="200"/>
      <c r="R392" s="200"/>
      <c r="S392" s="200"/>
      <c r="T392" s="201"/>
      <c r="AT392" s="196" t="s">
        <v>272</v>
      </c>
      <c r="AU392" s="196" t="s">
        <v>85</v>
      </c>
      <c r="AV392" s="12" t="s">
        <v>24</v>
      </c>
      <c r="AW392" s="12" t="s">
        <v>41</v>
      </c>
      <c r="AX392" s="12" t="s">
        <v>77</v>
      </c>
      <c r="AY392" s="196" t="s">
        <v>264</v>
      </c>
    </row>
    <row r="393" spans="2:65" s="13" customFormat="1">
      <c r="B393" s="202"/>
      <c r="D393" s="195" t="s">
        <v>272</v>
      </c>
      <c r="E393" s="203" t="s">
        <v>5</v>
      </c>
      <c r="F393" s="204" t="s">
        <v>3362</v>
      </c>
      <c r="H393" s="205">
        <v>313.44299999999998</v>
      </c>
      <c r="I393" s="206"/>
      <c r="L393" s="202"/>
      <c r="M393" s="207"/>
      <c r="N393" s="208"/>
      <c r="O393" s="208"/>
      <c r="P393" s="208"/>
      <c r="Q393" s="208"/>
      <c r="R393" s="208"/>
      <c r="S393" s="208"/>
      <c r="T393" s="209"/>
      <c r="AT393" s="203" t="s">
        <v>272</v>
      </c>
      <c r="AU393" s="203" t="s">
        <v>85</v>
      </c>
      <c r="AV393" s="13" t="s">
        <v>85</v>
      </c>
      <c r="AW393" s="13" t="s">
        <v>41</v>
      </c>
      <c r="AX393" s="13" t="s">
        <v>24</v>
      </c>
      <c r="AY393" s="203" t="s">
        <v>264</v>
      </c>
    </row>
    <row r="394" spans="2:65" s="1" customFormat="1" ht="16.5" customHeight="1">
      <c r="B394" s="181"/>
      <c r="C394" s="182" t="s">
        <v>997</v>
      </c>
      <c r="D394" s="182" t="s">
        <v>266</v>
      </c>
      <c r="E394" s="183" t="s">
        <v>2181</v>
      </c>
      <c r="F394" s="184" t="s">
        <v>2182</v>
      </c>
      <c r="G394" s="185" t="s">
        <v>317</v>
      </c>
      <c r="H394" s="186">
        <v>390.06200000000001</v>
      </c>
      <c r="I394" s="187"/>
      <c r="J394" s="188">
        <f>ROUND(I394*H394,2)</f>
        <v>0</v>
      </c>
      <c r="K394" s="184" t="s">
        <v>278</v>
      </c>
      <c r="L394" s="42"/>
      <c r="M394" s="189" t="s">
        <v>5</v>
      </c>
      <c r="N394" s="190" t="s">
        <v>48</v>
      </c>
      <c r="O394" s="43"/>
      <c r="P394" s="191">
        <f>O394*H394</f>
        <v>0</v>
      </c>
      <c r="Q394" s="191">
        <v>0</v>
      </c>
      <c r="R394" s="191">
        <f>Q394*H394</f>
        <v>0</v>
      </c>
      <c r="S394" s="191">
        <v>0</v>
      </c>
      <c r="T394" s="192">
        <f>S394*H394</f>
        <v>0</v>
      </c>
      <c r="AR394" s="25" t="s">
        <v>270</v>
      </c>
      <c r="AT394" s="25" t="s">
        <v>266</v>
      </c>
      <c r="AU394" s="25" t="s">
        <v>85</v>
      </c>
      <c r="AY394" s="25" t="s">
        <v>264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25" t="s">
        <v>24</v>
      </c>
      <c r="BK394" s="193">
        <f>ROUND(I394*H394,2)</f>
        <v>0</v>
      </c>
      <c r="BL394" s="25" t="s">
        <v>270</v>
      </c>
      <c r="BM394" s="25" t="s">
        <v>2957</v>
      </c>
    </row>
    <row r="395" spans="2:65" s="13" customFormat="1">
      <c r="B395" s="202"/>
      <c r="D395" s="195" t="s">
        <v>272</v>
      </c>
      <c r="E395" s="203" t="s">
        <v>5</v>
      </c>
      <c r="F395" s="204" t="s">
        <v>3360</v>
      </c>
      <c r="H395" s="205">
        <v>390.06200000000001</v>
      </c>
      <c r="I395" s="206"/>
      <c r="L395" s="202"/>
      <c r="M395" s="207"/>
      <c r="N395" s="208"/>
      <c r="O395" s="208"/>
      <c r="P395" s="208"/>
      <c r="Q395" s="208"/>
      <c r="R395" s="208"/>
      <c r="S395" s="208"/>
      <c r="T395" s="209"/>
      <c r="AT395" s="203" t="s">
        <v>272</v>
      </c>
      <c r="AU395" s="203" t="s">
        <v>85</v>
      </c>
      <c r="AV395" s="13" t="s">
        <v>85</v>
      </c>
      <c r="AW395" s="13" t="s">
        <v>41</v>
      </c>
      <c r="AX395" s="13" t="s">
        <v>24</v>
      </c>
      <c r="AY395" s="203" t="s">
        <v>264</v>
      </c>
    </row>
    <row r="396" spans="2:65" s="11" customFormat="1" ht="29.85" customHeight="1">
      <c r="B396" s="168"/>
      <c r="D396" s="169" t="s">
        <v>76</v>
      </c>
      <c r="E396" s="179" t="s">
        <v>377</v>
      </c>
      <c r="F396" s="179" t="s">
        <v>378</v>
      </c>
      <c r="I396" s="171"/>
      <c r="J396" s="180">
        <f>BK396</f>
        <v>0</v>
      </c>
      <c r="L396" s="168"/>
      <c r="M396" s="173"/>
      <c r="N396" s="174"/>
      <c r="O396" s="174"/>
      <c r="P396" s="175">
        <f>P397</f>
        <v>0</v>
      </c>
      <c r="Q396" s="174"/>
      <c r="R396" s="175">
        <f>R397</f>
        <v>0</v>
      </c>
      <c r="S396" s="174"/>
      <c r="T396" s="176">
        <f>T397</f>
        <v>0</v>
      </c>
      <c r="AR396" s="169" t="s">
        <v>24</v>
      </c>
      <c r="AT396" s="177" t="s">
        <v>76</v>
      </c>
      <c r="AU396" s="177" t="s">
        <v>24</v>
      </c>
      <c r="AY396" s="169" t="s">
        <v>264</v>
      </c>
      <c r="BK396" s="178">
        <f>BK397</f>
        <v>0</v>
      </c>
    </row>
    <row r="397" spans="2:65" s="1" customFormat="1" ht="38.25" customHeight="1">
      <c r="B397" s="181"/>
      <c r="C397" s="182" t="s">
        <v>1001</v>
      </c>
      <c r="D397" s="182" t="s">
        <v>266</v>
      </c>
      <c r="E397" s="183" t="s">
        <v>2401</v>
      </c>
      <c r="F397" s="184" t="s">
        <v>2402</v>
      </c>
      <c r="G397" s="185" t="s">
        <v>317</v>
      </c>
      <c r="H397" s="186">
        <v>35.884999999999998</v>
      </c>
      <c r="I397" s="187"/>
      <c r="J397" s="188">
        <f>ROUND(I397*H397,2)</f>
        <v>0</v>
      </c>
      <c r="K397" s="184" t="s">
        <v>278</v>
      </c>
      <c r="L397" s="42"/>
      <c r="M397" s="189" t="s">
        <v>5</v>
      </c>
      <c r="N397" s="190" t="s">
        <v>48</v>
      </c>
      <c r="O397" s="43"/>
      <c r="P397" s="191">
        <f>O397*H397</f>
        <v>0</v>
      </c>
      <c r="Q397" s="191">
        <v>0</v>
      </c>
      <c r="R397" s="191">
        <f>Q397*H397</f>
        <v>0</v>
      </c>
      <c r="S397" s="191">
        <v>0</v>
      </c>
      <c r="T397" s="192">
        <f>S397*H397</f>
        <v>0</v>
      </c>
      <c r="AR397" s="25" t="s">
        <v>270</v>
      </c>
      <c r="AT397" s="25" t="s">
        <v>266</v>
      </c>
      <c r="AU397" s="25" t="s">
        <v>85</v>
      </c>
      <c r="AY397" s="25" t="s">
        <v>264</v>
      </c>
      <c r="BE397" s="193">
        <f>IF(N397="základní",J397,0)</f>
        <v>0</v>
      </c>
      <c r="BF397" s="193">
        <f>IF(N397="snížená",J397,0)</f>
        <v>0</v>
      </c>
      <c r="BG397" s="193">
        <f>IF(N397="zákl. přenesená",J397,0)</f>
        <v>0</v>
      </c>
      <c r="BH397" s="193">
        <f>IF(N397="sníž. přenesená",J397,0)</f>
        <v>0</v>
      </c>
      <c r="BI397" s="193">
        <f>IF(N397="nulová",J397,0)</f>
        <v>0</v>
      </c>
      <c r="BJ397" s="25" t="s">
        <v>24</v>
      </c>
      <c r="BK397" s="193">
        <f>ROUND(I397*H397,2)</f>
        <v>0</v>
      </c>
      <c r="BL397" s="25" t="s">
        <v>270</v>
      </c>
      <c r="BM397" s="25" t="s">
        <v>2958</v>
      </c>
    </row>
    <row r="398" spans="2:65" s="11" customFormat="1" ht="37.35" customHeight="1">
      <c r="B398" s="168"/>
      <c r="D398" s="169" t="s">
        <v>76</v>
      </c>
      <c r="E398" s="170" t="s">
        <v>2227</v>
      </c>
      <c r="F398" s="170" t="s">
        <v>2228</v>
      </c>
      <c r="I398" s="171"/>
      <c r="J398" s="172">
        <f>BK398</f>
        <v>0</v>
      </c>
      <c r="L398" s="168"/>
      <c r="M398" s="173"/>
      <c r="N398" s="174"/>
      <c r="O398" s="174"/>
      <c r="P398" s="175">
        <f>P399</f>
        <v>0</v>
      </c>
      <c r="Q398" s="174"/>
      <c r="R398" s="175">
        <f>R399</f>
        <v>0</v>
      </c>
      <c r="S398" s="174"/>
      <c r="T398" s="176">
        <f>T399</f>
        <v>0</v>
      </c>
      <c r="AR398" s="169" t="s">
        <v>270</v>
      </c>
      <c r="AT398" s="177" t="s">
        <v>76</v>
      </c>
      <c r="AU398" s="177" t="s">
        <v>77</v>
      </c>
      <c r="AY398" s="169" t="s">
        <v>264</v>
      </c>
      <c r="BK398" s="178">
        <f>BK399</f>
        <v>0</v>
      </c>
    </row>
    <row r="399" spans="2:65" s="11" customFormat="1" ht="19.899999999999999" customHeight="1">
      <c r="B399" s="168"/>
      <c r="D399" s="169" t="s">
        <v>76</v>
      </c>
      <c r="E399" s="179" t="s">
        <v>2229</v>
      </c>
      <c r="F399" s="179" t="s">
        <v>2228</v>
      </c>
      <c r="I399" s="171"/>
      <c r="J399" s="180">
        <f>BK399</f>
        <v>0</v>
      </c>
      <c r="L399" s="168"/>
      <c r="M399" s="173"/>
      <c r="N399" s="174"/>
      <c r="O399" s="174"/>
      <c r="P399" s="175">
        <f>SUM(P400:P410)</f>
        <v>0</v>
      </c>
      <c r="Q399" s="174"/>
      <c r="R399" s="175">
        <f>SUM(R400:R410)</f>
        <v>0</v>
      </c>
      <c r="S399" s="174"/>
      <c r="T399" s="176">
        <f>SUM(T400:T410)</f>
        <v>0</v>
      </c>
      <c r="AR399" s="169" t="s">
        <v>270</v>
      </c>
      <c r="AT399" s="177" t="s">
        <v>76</v>
      </c>
      <c r="AU399" s="177" t="s">
        <v>24</v>
      </c>
      <c r="AY399" s="169" t="s">
        <v>264</v>
      </c>
      <c r="BK399" s="178">
        <f>SUM(BK400:BK410)</f>
        <v>0</v>
      </c>
    </row>
    <row r="400" spans="2:65" s="1" customFormat="1" ht="16.5" customHeight="1">
      <c r="B400" s="181"/>
      <c r="C400" s="182" t="s">
        <v>1006</v>
      </c>
      <c r="D400" s="182" t="s">
        <v>266</v>
      </c>
      <c r="E400" s="183" t="s">
        <v>2630</v>
      </c>
      <c r="F400" s="184" t="s">
        <v>2631</v>
      </c>
      <c r="G400" s="185" t="s">
        <v>293</v>
      </c>
      <c r="H400" s="186">
        <v>900</v>
      </c>
      <c r="I400" s="187"/>
      <c r="J400" s="188">
        <f>ROUND(I400*H400,2)</f>
        <v>0</v>
      </c>
      <c r="K400" s="184" t="s">
        <v>309</v>
      </c>
      <c r="L400" s="42"/>
      <c r="M400" s="189" t="s">
        <v>5</v>
      </c>
      <c r="N400" s="190" t="s">
        <v>48</v>
      </c>
      <c r="O400" s="43"/>
      <c r="P400" s="191">
        <f>O400*H400</f>
        <v>0</v>
      </c>
      <c r="Q400" s="191">
        <v>0</v>
      </c>
      <c r="R400" s="191">
        <f>Q400*H400</f>
        <v>0</v>
      </c>
      <c r="S400" s="191">
        <v>0</v>
      </c>
      <c r="T400" s="192">
        <f>S400*H400</f>
        <v>0</v>
      </c>
      <c r="AR400" s="25" t="s">
        <v>2232</v>
      </c>
      <c r="AT400" s="25" t="s">
        <v>266</v>
      </c>
      <c r="AU400" s="25" t="s">
        <v>85</v>
      </c>
      <c r="AY400" s="25" t="s">
        <v>264</v>
      </c>
      <c r="BE400" s="193">
        <f>IF(N400="základní",J400,0)</f>
        <v>0</v>
      </c>
      <c r="BF400" s="193">
        <f>IF(N400="snížená",J400,0)</f>
        <v>0</v>
      </c>
      <c r="BG400" s="193">
        <f>IF(N400="zákl. přenesená",J400,0)</f>
        <v>0</v>
      </c>
      <c r="BH400" s="193">
        <f>IF(N400="sníž. přenesená",J400,0)</f>
        <v>0</v>
      </c>
      <c r="BI400" s="193">
        <f>IF(N400="nulová",J400,0)</f>
        <v>0</v>
      </c>
      <c r="BJ400" s="25" t="s">
        <v>24</v>
      </c>
      <c r="BK400" s="193">
        <f>ROUND(I400*H400,2)</f>
        <v>0</v>
      </c>
      <c r="BL400" s="25" t="s">
        <v>2232</v>
      </c>
      <c r="BM400" s="25" t="s">
        <v>2959</v>
      </c>
    </row>
    <row r="401" spans="2:65" s="12" customFormat="1">
      <c r="B401" s="194"/>
      <c r="D401" s="195" t="s">
        <v>272</v>
      </c>
      <c r="E401" s="196" t="s">
        <v>5</v>
      </c>
      <c r="F401" s="197" t="s">
        <v>3234</v>
      </c>
      <c r="H401" s="196" t="s">
        <v>5</v>
      </c>
      <c r="I401" s="198"/>
      <c r="L401" s="194"/>
      <c r="M401" s="199"/>
      <c r="N401" s="200"/>
      <c r="O401" s="200"/>
      <c r="P401" s="200"/>
      <c r="Q401" s="200"/>
      <c r="R401" s="200"/>
      <c r="S401" s="200"/>
      <c r="T401" s="201"/>
      <c r="AT401" s="196" t="s">
        <v>272</v>
      </c>
      <c r="AU401" s="196" t="s">
        <v>85</v>
      </c>
      <c r="AV401" s="12" t="s">
        <v>24</v>
      </c>
      <c r="AW401" s="12" t="s">
        <v>41</v>
      </c>
      <c r="AX401" s="12" t="s">
        <v>77</v>
      </c>
      <c r="AY401" s="196" t="s">
        <v>264</v>
      </c>
    </row>
    <row r="402" spans="2:65" s="12" customFormat="1">
      <c r="B402" s="194"/>
      <c r="D402" s="195" t="s">
        <v>272</v>
      </c>
      <c r="E402" s="196" t="s">
        <v>5</v>
      </c>
      <c r="F402" s="197" t="s">
        <v>2961</v>
      </c>
      <c r="H402" s="196" t="s">
        <v>5</v>
      </c>
      <c r="I402" s="198"/>
      <c r="L402" s="194"/>
      <c r="M402" s="199"/>
      <c r="N402" s="200"/>
      <c r="O402" s="200"/>
      <c r="P402" s="200"/>
      <c r="Q402" s="200"/>
      <c r="R402" s="200"/>
      <c r="S402" s="200"/>
      <c r="T402" s="201"/>
      <c r="AT402" s="196" t="s">
        <v>272</v>
      </c>
      <c r="AU402" s="196" t="s">
        <v>85</v>
      </c>
      <c r="AV402" s="12" t="s">
        <v>24</v>
      </c>
      <c r="AW402" s="12" t="s">
        <v>41</v>
      </c>
      <c r="AX402" s="12" t="s">
        <v>77</v>
      </c>
      <c r="AY402" s="196" t="s">
        <v>264</v>
      </c>
    </row>
    <row r="403" spans="2:65" s="13" customFormat="1">
      <c r="B403" s="202"/>
      <c r="D403" s="195" t="s">
        <v>272</v>
      </c>
      <c r="E403" s="203" t="s">
        <v>5</v>
      </c>
      <c r="F403" s="204" t="s">
        <v>3225</v>
      </c>
      <c r="H403" s="205">
        <v>900</v>
      </c>
      <c r="I403" s="206"/>
      <c r="L403" s="202"/>
      <c r="M403" s="207"/>
      <c r="N403" s="208"/>
      <c r="O403" s="208"/>
      <c r="P403" s="208"/>
      <c r="Q403" s="208"/>
      <c r="R403" s="208"/>
      <c r="S403" s="208"/>
      <c r="T403" s="209"/>
      <c r="AT403" s="203" t="s">
        <v>272</v>
      </c>
      <c r="AU403" s="203" t="s">
        <v>85</v>
      </c>
      <c r="AV403" s="13" t="s">
        <v>85</v>
      </c>
      <c r="AW403" s="13" t="s">
        <v>41</v>
      </c>
      <c r="AX403" s="13" t="s">
        <v>24</v>
      </c>
      <c r="AY403" s="203" t="s">
        <v>264</v>
      </c>
    </row>
    <row r="404" spans="2:65" s="1" customFormat="1" ht="16.5" customHeight="1">
      <c r="B404" s="181"/>
      <c r="C404" s="182" t="s">
        <v>1015</v>
      </c>
      <c r="D404" s="182" t="s">
        <v>266</v>
      </c>
      <c r="E404" s="183" t="s">
        <v>2966</v>
      </c>
      <c r="F404" s="184" t="s">
        <v>2967</v>
      </c>
      <c r="G404" s="185" t="s">
        <v>308</v>
      </c>
      <c r="H404" s="186">
        <v>378.57</v>
      </c>
      <c r="I404" s="187"/>
      <c r="J404" s="188">
        <f>ROUND(I404*H404,2)</f>
        <v>0</v>
      </c>
      <c r="K404" s="184" t="s">
        <v>309</v>
      </c>
      <c r="L404" s="42"/>
      <c r="M404" s="189" t="s">
        <v>5</v>
      </c>
      <c r="N404" s="190" t="s">
        <v>48</v>
      </c>
      <c r="O404" s="43"/>
      <c r="P404" s="191">
        <f>O404*H404</f>
        <v>0</v>
      </c>
      <c r="Q404" s="191">
        <v>0</v>
      </c>
      <c r="R404" s="191">
        <f>Q404*H404</f>
        <v>0</v>
      </c>
      <c r="S404" s="191">
        <v>0</v>
      </c>
      <c r="T404" s="192">
        <f>S404*H404</f>
        <v>0</v>
      </c>
      <c r="AR404" s="25" t="s">
        <v>2232</v>
      </c>
      <c r="AT404" s="25" t="s">
        <v>266</v>
      </c>
      <c r="AU404" s="25" t="s">
        <v>85</v>
      </c>
      <c r="AY404" s="25" t="s">
        <v>264</v>
      </c>
      <c r="BE404" s="193">
        <f>IF(N404="základní",J404,0)</f>
        <v>0</v>
      </c>
      <c r="BF404" s="193">
        <f>IF(N404="snížená",J404,0)</f>
        <v>0</v>
      </c>
      <c r="BG404" s="193">
        <f>IF(N404="zákl. přenesená",J404,0)</f>
        <v>0</v>
      </c>
      <c r="BH404" s="193">
        <f>IF(N404="sníž. přenesená",J404,0)</f>
        <v>0</v>
      </c>
      <c r="BI404" s="193">
        <f>IF(N404="nulová",J404,0)</f>
        <v>0</v>
      </c>
      <c r="BJ404" s="25" t="s">
        <v>24</v>
      </c>
      <c r="BK404" s="193">
        <f>ROUND(I404*H404,2)</f>
        <v>0</v>
      </c>
      <c r="BL404" s="25" t="s">
        <v>2232</v>
      </c>
      <c r="BM404" s="25" t="s">
        <v>2968</v>
      </c>
    </row>
    <row r="405" spans="2:65" s="1" customFormat="1" ht="27">
      <c r="B405" s="42"/>
      <c r="D405" s="195" t="s">
        <v>369</v>
      </c>
      <c r="F405" s="228" t="s">
        <v>2234</v>
      </c>
      <c r="I405" s="229"/>
      <c r="L405" s="42"/>
      <c r="M405" s="230"/>
      <c r="N405" s="43"/>
      <c r="O405" s="43"/>
      <c r="P405" s="43"/>
      <c r="Q405" s="43"/>
      <c r="R405" s="43"/>
      <c r="S405" s="43"/>
      <c r="T405" s="71"/>
      <c r="AT405" s="25" t="s">
        <v>369</v>
      </c>
      <c r="AU405" s="25" t="s">
        <v>85</v>
      </c>
    </row>
    <row r="406" spans="2:65" s="12" customFormat="1">
      <c r="B406" s="194"/>
      <c r="D406" s="195" t="s">
        <v>272</v>
      </c>
      <c r="E406" s="196" t="s">
        <v>5</v>
      </c>
      <c r="F406" s="197" t="s">
        <v>3365</v>
      </c>
      <c r="H406" s="196" t="s">
        <v>5</v>
      </c>
      <c r="I406" s="198"/>
      <c r="L406" s="194"/>
      <c r="M406" s="199"/>
      <c r="N406" s="200"/>
      <c r="O406" s="200"/>
      <c r="P406" s="200"/>
      <c r="Q406" s="200"/>
      <c r="R406" s="200"/>
      <c r="S406" s="200"/>
      <c r="T406" s="201"/>
      <c r="AT406" s="196" t="s">
        <v>272</v>
      </c>
      <c r="AU406" s="196" t="s">
        <v>85</v>
      </c>
      <c r="AV406" s="12" t="s">
        <v>24</v>
      </c>
      <c r="AW406" s="12" t="s">
        <v>41</v>
      </c>
      <c r="AX406" s="12" t="s">
        <v>77</v>
      </c>
      <c r="AY406" s="196" t="s">
        <v>264</v>
      </c>
    </row>
    <row r="407" spans="2:65" s="13" customFormat="1">
      <c r="B407" s="202"/>
      <c r="D407" s="195" t="s">
        <v>272</v>
      </c>
      <c r="E407" s="203" t="s">
        <v>5</v>
      </c>
      <c r="F407" s="204" t="s">
        <v>3327</v>
      </c>
      <c r="H407" s="205">
        <v>288.27</v>
      </c>
      <c r="I407" s="206"/>
      <c r="L407" s="202"/>
      <c r="M407" s="207"/>
      <c r="N407" s="208"/>
      <c r="O407" s="208"/>
      <c r="P407" s="208"/>
      <c r="Q407" s="208"/>
      <c r="R407" s="208"/>
      <c r="S407" s="208"/>
      <c r="T407" s="209"/>
      <c r="AT407" s="203" t="s">
        <v>272</v>
      </c>
      <c r="AU407" s="203" t="s">
        <v>85</v>
      </c>
      <c r="AV407" s="13" t="s">
        <v>85</v>
      </c>
      <c r="AW407" s="13" t="s">
        <v>41</v>
      </c>
      <c r="AX407" s="13" t="s">
        <v>77</v>
      </c>
      <c r="AY407" s="203" t="s">
        <v>264</v>
      </c>
    </row>
    <row r="408" spans="2:65" s="12" customFormat="1">
      <c r="B408" s="194"/>
      <c r="D408" s="195" t="s">
        <v>272</v>
      </c>
      <c r="E408" s="196" t="s">
        <v>5</v>
      </c>
      <c r="F408" s="197" t="s">
        <v>3293</v>
      </c>
      <c r="H408" s="196" t="s">
        <v>5</v>
      </c>
      <c r="I408" s="198"/>
      <c r="L408" s="194"/>
      <c r="M408" s="199"/>
      <c r="N408" s="200"/>
      <c r="O408" s="200"/>
      <c r="P408" s="200"/>
      <c r="Q408" s="200"/>
      <c r="R408" s="200"/>
      <c r="S408" s="200"/>
      <c r="T408" s="201"/>
      <c r="AT408" s="196" t="s">
        <v>272</v>
      </c>
      <c r="AU408" s="196" t="s">
        <v>85</v>
      </c>
      <c r="AV408" s="12" t="s">
        <v>24</v>
      </c>
      <c r="AW408" s="12" t="s">
        <v>41</v>
      </c>
      <c r="AX408" s="12" t="s">
        <v>77</v>
      </c>
      <c r="AY408" s="196" t="s">
        <v>264</v>
      </c>
    </row>
    <row r="409" spans="2:65" s="13" customFormat="1">
      <c r="B409" s="202"/>
      <c r="D409" s="195" t="s">
        <v>272</v>
      </c>
      <c r="E409" s="203" t="s">
        <v>5</v>
      </c>
      <c r="F409" s="204" t="s">
        <v>3318</v>
      </c>
      <c r="H409" s="205">
        <v>90.3</v>
      </c>
      <c r="I409" s="206"/>
      <c r="L409" s="202"/>
      <c r="M409" s="207"/>
      <c r="N409" s="208"/>
      <c r="O409" s="208"/>
      <c r="P409" s="208"/>
      <c r="Q409" s="208"/>
      <c r="R409" s="208"/>
      <c r="S409" s="208"/>
      <c r="T409" s="209"/>
      <c r="AT409" s="203" t="s">
        <v>272</v>
      </c>
      <c r="AU409" s="203" t="s">
        <v>85</v>
      </c>
      <c r="AV409" s="13" t="s">
        <v>85</v>
      </c>
      <c r="AW409" s="13" t="s">
        <v>41</v>
      </c>
      <c r="AX409" s="13" t="s">
        <v>77</v>
      </c>
      <c r="AY409" s="203" t="s">
        <v>264</v>
      </c>
    </row>
    <row r="410" spans="2:65" s="14" customFormat="1">
      <c r="B410" s="210"/>
      <c r="D410" s="195" t="s">
        <v>272</v>
      </c>
      <c r="E410" s="211" t="s">
        <v>5</v>
      </c>
      <c r="F410" s="212" t="s">
        <v>290</v>
      </c>
      <c r="H410" s="213">
        <v>378.57</v>
      </c>
      <c r="I410" s="214"/>
      <c r="L410" s="210"/>
      <c r="M410" s="244"/>
      <c r="N410" s="245"/>
      <c r="O410" s="245"/>
      <c r="P410" s="245"/>
      <c r="Q410" s="245"/>
      <c r="R410" s="245"/>
      <c r="S410" s="245"/>
      <c r="T410" s="246"/>
      <c r="AT410" s="211" t="s">
        <v>272</v>
      </c>
      <c r="AU410" s="211" t="s">
        <v>85</v>
      </c>
      <c r="AV410" s="14" t="s">
        <v>270</v>
      </c>
      <c r="AW410" s="14" t="s">
        <v>41</v>
      </c>
      <c r="AX410" s="14" t="s">
        <v>24</v>
      </c>
      <c r="AY410" s="211" t="s">
        <v>264</v>
      </c>
    </row>
    <row r="411" spans="2:65" s="1" customFormat="1" ht="6.95" customHeight="1">
      <c r="B411" s="57"/>
      <c r="C411" s="58"/>
      <c r="D411" s="58"/>
      <c r="E411" s="58"/>
      <c r="F411" s="58"/>
      <c r="G411" s="58"/>
      <c r="H411" s="58"/>
      <c r="I411" s="135"/>
      <c r="J411" s="58"/>
      <c r="K411" s="58"/>
      <c r="L411" s="42"/>
    </row>
  </sheetData>
  <autoFilter ref="C95:K410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2:H82"/>
    <mergeCell ref="E86:H86"/>
    <mergeCell ref="E84:H84"/>
    <mergeCell ref="E88:H88"/>
    <mergeCell ref="J59:J60"/>
  </mergeCells>
  <hyperlinks>
    <hyperlink ref="F1:G1" location="C2" display="1) Krycí list soupisu"/>
    <hyperlink ref="G1:H1" location="C62" display="2) Rekapitulace"/>
    <hyperlink ref="J1" location="C9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15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192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2645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3247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3366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174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ROUND(J96,2)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ROUND(SUM(BE96:BE214), 2)</f>
        <v>0</v>
      </c>
      <c r="G34" s="43"/>
      <c r="H34" s="43"/>
      <c r="I34" s="127">
        <v>0.21</v>
      </c>
      <c r="J34" s="126">
        <f>ROUND(ROUND((SUM(BE96:BE214)),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ROUND(SUM(BF96:BF214), 2)</f>
        <v>0</v>
      </c>
      <c r="G35" s="43"/>
      <c r="H35" s="43"/>
      <c r="I35" s="127">
        <v>0.15</v>
      </c>
      <c r="J35" s="126">
        <f>ROUND(ROUND((SUM(BF96:BF214)),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ROUND(SUM(BG96:BG214),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ROUND(SUM(BH96:BH214),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ROUND(SUM(BI96:BI214),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2645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3247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3042 - Stoka A3 - Obnova povrchů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J96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J97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J98</f>
        <v>0</v>
      </c>
      <c r="K66" s="156"/>
    </row>
    <row r="67" spans="2:12" s="9" customFormat="1" ht="19.899999999999999" customHeight="1">
      <c r="B67" s="150"/>
      <c r="C67" s="151"/>
      <c r="D67" s="152" t="s">
        <v>1553</v>
      </c>
      <c r="E67" s="153"/>
      <c r="F67" s="153"/>
      <c r="G67" s="153"/>
      <c r="H67" s="153"/>
      <c r="I67" s="154"/>
      <c r="J67" s="155">
        <f>J106</f>
        <v>0</v>
      </c>
      <c r="K67" s="156"/>
    </row>
    <row r="68" spans="2:12" s="9" customFormat="1" ht="19.899999999999999" customHeight="1">
      <c r="B68" s="150"/>
      <c r="C68" s="151"/>
      <c r="D68" s="152" t="s">
        <v>2970</v>
      </c>
      <c r="E68" s="153"/>
      <c r="F68" s="153"/>
      <c r="G68" s="153"/>
      <c r="H68" s="153"/>
      <c r="I68" s="154"/>
      <c r="J68" s="155">
        <f>J132</f>
        <v>0</v>
      </c>
      <c r="K68" s="156"/>
    </row>
    <row r="69" spans="2:12" s="9" customFormat="1" ht="19.899999999999999" customHeight="1">
      <c r="B69" s="150"/>
      <c r="C69" s="151"/>
      <c r="D69" s="152" t="s">
        <v>2017</v>
      </c>
      <c r="E69" s="153"/>
      <c r="F69" s="153"/>
      <c r="G69" s="153"/>
      <c r="H69" s="153"/>
      <c r="I69" s="154"/>
      <c r="J69" s="155">
        <f>J141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J207</f>
        <v>0</v>
      </c>
      <c r="K70" s="156"/>
    </row>
    <row r="71" spans="2:12" s="8" customFormat="1" ht="24.95" customHeight="1">
      <c r="B71" s="143"/>
      <c r="C71" s="144"/>
      <c r="D71" s="145" t="s">
        <v>2066</v>
      </c>
      <c r="E71" s="146"/>
      <c r="F71" s="146"/>
      <c r="G71" s="146"/>
      <c r="H71" s="146"/>
      <c r="I71" s="147"/>
      <c r="J71" s="148">
        <f>J209</f>
        <v>0</v>
      </c>
      <c r="K71" s="149"/>
    </row>
    <row r="72" spans="2:12" s="9" customFormat="1" ht="19.899999999999999" customHeight="1">
      <c r="B72" s="150"/>
      <c r="C72" s="151"/>
      <c r="D72" s="152" t="s">
        <v>2067</v>
      </c>
      <c r="E72" s="153"/>
      <c r="F72" s="153"/>
      <c r="G72" s="153"/>
      <c r="H72" s="153"/>
      <c r="I72" s="154"/>
      <c r="J72" s="155">
        <f>J210</f>
        <v>0</v>
      </c>
      <c r="K72" s="156"/>
    </row>
    <row r="73" spans="2:12" s="1" customFormat="1" ht="21.75" customHeight="1">
      <c r="B73" s="42"/>
      <c r="C73" s="43"/>
      <c r="D73" s="43"/>
      <c r="E73" s="43"/>
      <c r="F73" s="43"/>
      <c r="G73" s="43"/>
      <c r="H73" s="43"/>
      <c r="I73" s="114"/>
      <c r="J73" s="43"/>
      <c r="K73" s="46"/>
    </row>
    <row r="74" spans="2:12" s="1" customFormat="1" ht="6.95" customHeight="1">
      <c r="B74" s="57"/>
      <c r="C74" s="58"/>
      <c r="D74" s="58"/>
      <c r="E74" s="58"/>
      <c r="F74" s="58"/>
      <c r="G74" s="58"/>
      <c r="H74" s="58"/>
      <c r="I74" s="135"/>
      <c r="J74" s="58"/>
      <c r="K74" s="59"/>
    </row>
    <row r="78" spans="2:12" s="1" customFormat="1" ht="6.95" customHeight="1">
      <c r="B78" s="60"/>
      <c r="C78" s="61"/>
      <c r="D78" s="61"/>
      <c r="E78" s="61"/>
      <c r="F78" s="61"/>
      <c r="G78" s="61"/>
      <c r="H78" s="61"/>
      <c r="I78" s="136"/>
      <c r="J78" s="61"/>
      <c r="K78" s="61"/>
      <c r="L78" s="42"/>
    </row>
    <row r="79" spans="2:12" s="1" customFormat="1" ht="36.950000000000003" customHeight="1">
      <c r="B79" s="42"/>
      <c r="C79" s="62" t="s">
        <v>248</v>
      </c>
      <c r="L79" s="42"/>
    </row>
    <row r="80" spans="2:12" s="1" customFormat="1" ht="6.95" customHeight="1">
      <c r="B80" s="42"/>
      <c r="L80" s="42"/>
    </row>
    <row r="81" spans="2:63" s="1" customFormat="1" ht="14.45" customHeight="1">
      <c r="B81" s="42"/>
      <c r="C81" s="64" t="s">
        <v>19</v>
      </c>
      <c r="L81" s="42"/>
    </row>
    <row r="82" spans="2:63" s="1" customFormat="1" ht="16.5" customHeight="1">
      <c r="B82" s="42"/>
      <c r="E82" s="374" t="str">
        <f>E7</f>
        <v>Tehov - Odkanalizování a čištění vod</v>
      </c>
      <c r="F82" s="375"/>
      <c r="G82" s="375"/>
      <c r="H82" s="375"/>
      <c r="L82" s="42"/>
    </row>
    <row r="83" spans="2:63" ht="15">
      <c r="B83" s="29"/>
      <c r="C83" s="64" t="s">
        <v>227</v>
      </c>
      <c r="L83" s="29"/>
    </row>
    <row r="84" spans="2:63" ht="16.5" customHeight="1">
      <c r="B84" s="29"/>
      <c r="E84" s="374" t="s">
        <v>2645</v>
      </c>
      <c r="F84" s="337"/>
      <c r="G84" s="337"/>
      <c r="H84" s="337"/>
      <c r="L84" s="29"/>
    </row>
    <row r="85" spans="2:63" ht="15">
      <c r="B85" s="29"/>
      <c r="C85" s="64" t="s">
        <v>229</v>
      </c>
      <c r="L85" s="29"/>
    </row>
    <row r="86" spans="2:63" s="1" customFormat="1" ht="16.5" customHeight="1">
      <c r="B86" s="42"/>
      <c r="E86" s="376" t="s">
        <v>3247</v>
      </c>
      <c r="F86" s="377"/>
      <c r="G86" s="377"/>
      <c r="H86" s="377"/>
      <c r="L86" s="42"/>
    </row>
    <row r="87" spans="2:63" s="1" customFormat="1" ht="14.45" customHeight="1">
      <c r="B87" s="42"/>
      <c r="C87" s="64" t="s">
        <v>231</v>
      </c>
      <c r="L87" s="42"/>
    </row>
    <row r="88" spans="2:63" s="1" customFormat="1" ht="17.25" customHeight="1">
      <c r="B88" s="42"/>
      <c r="E88" s="349" t="str">
        <f>E13</f>
        <v>3042 - Stoka A3 - Obnova povrchů</v>
      </c>
      <c r="F88" s="377"/>
      <c r="G88" s="377"/>
      <c r="H88" s="377"/>
      <c r="L88" s="42"/>
    </row>
    <row r="89" spans="2:63" s="1" customFormat="1" ht="6.95" customHeight="1">
      <c r="B89" s="42"/>
      <c r="L89" s="42"/>
    </row>
    <row r="90" spans="2:63" s="1" customFormat="1" ht="18" customHeight="1">
      <c r="B90" s="42"/>
      <c r="C90" s="64" t="s">
        <v>25</v>
      </c>
      <c r="F90" s="157" t="str">
        <f>F16</f>
        <v>Tehov</v>
      </c>
      <c r="I90" s="158" t="s">
        <v>27</v>
      </c>
      <c r="J90" s="68" t="str">
        <f>IF(J16="","",J16)</f>
        <v>1.6.2017</v>
      </c>
      <c r="L90" s="42"/>
    </row>
    <row r="91" spans="2:63" s="1" customFormat="1" ht="6.95" customHeight="1">
      <c r="B91" s="42"/>
      <c r="L91" s="42"/>
    </row>
    <row r="92" spans="2:63" s="1" customFormat="1" ht="15">
      <c r="B92" s="42"/>
      <c r="C92" s="64" t="s">
        <v>31</v>
      </c>
      <c r="F92" s="157" t="str">
        <f>E19</f>
        <v>Obec Tehov</v>
      </c>
      <c r="I92" s="158" t="s">
        <v>38</v>
      </c>
      <c r="J92" s="157" t="str">
        <f>E25</f>
        <v>Ing. Pavel Douša</v>
      </c>
      <c r="L92" s="42"/>
    </row>
    <row r="93" spans="2:63" s="1" customFormat="1" ht="14.45" customHeight="1">
      <c r="B93" s="42"/>
      <c r="C93" s="64" t="s">
        <v>36</v>
      </c>
      <c r="F93" s="157" t="str">
        <f>IF(E22="","",E22)</f>
        <v/>
      </c>
      <c r="L93" s="42"/>
    </row>
    <row r="94" spans="2:63" s="1" customFormat="1" ht="10.35" customHeight="1">
      <c r="B94" s="42"/>
      <c r="L94" s="42"/>
    </row>
    <row r="95" spans="2:63" s="10" customFormat="1" ht="29.25" customHeight="1">
      <c r="B95" s="159"/>
      <c r="C95" s="160" t="s">
        <v>249</v>
      </c>
      <c r="D95" s="161" t="s">
        <v>62</v>
      </c>
      <c r="E95" s="161" t="s">
        <v>58</v>
      </c>
      <c r="F95" s="161" t="s">
        <v>250</v>
      </c>
      <c r="G95" s="161" t="s">
        <v>251</v>
      </c>
      <c r="H95" s="161" t="s">
        <v>252</v>
      </c>
      <c r="I95" s="162" t="s">
        <v>253</v>
      </c>
      <c r="J95" s="161" t="s">
        <v>236</v>
      </c>
      <c r="K95" s="163" t="s">
        <v>254</v>
      </c>
      <c r="L95" s="159"/>
      <c r="M95" s="74" t="s">
        <v>255</v>
      </c>
      <c r="N95" s="75" t="s">
        <v>47</v>
      </c>
      <c r="O95" s="75" t="s">
        <v>256</v>
      </c>
      <c r="P95" s="75" t="s">
        <v>257</v>
      </c>
      <c r="Q95" s="75" t="s">
        <v>258</v>
      </c>
      <c r="R95" s="75" t="s">
        <v>259</v>
      </c>
      <c r="S95" s="75" t="s">
        <v>260</v>
      </c>
      <c r="T95" s="76" t="s">
        <v>261</v>
      </c>
    </row>
    <row r="96" spans="2:63" s="1" customFormat="1" ht="29.25" customHeight="1">
      <c r="B96" s="42"/>
      <c r="C96" s="78" t="s">
        <v>237</v>
      </c>
      <c r="J96" s="164">
        <f>BK96</f>
        <v>0</v>
      </c>
      <c r="L96" s="42"/>
      <c r="M96" s="77"/>
      <c r="N96" s="69"/>
      <c r="O96" s="69"/>
      <c r="P96" s="165">
        <f>P97+P209</f>
        <v>0</v>
      </c>
      <c r="Q96" s="69"/>
      <c r="R96" s="165">
        <f>R97+R209</f>
        <v>236.59253439999998</v>
      </c>
      <c r="S96" s="69"/>
      <c r="T96" s="166">
        <f>T97+T209</f>
        <v>0</v>
      </c>
      <c r="AT96" s="25" t="s">
        <v>76</v>
      </c>
      <c r="AU96" s="25" t="s">
        <v>238</v>
      </c>
      <c r="BK96" s="167">
        <f>BK97+BK209</f>
        <v>0</v>
      </c>
    </row>
    <row r="97" spans="2:65" s="11" customFormat="1" ht="37.35" customHeight="1">
      <c r="B97" s="168"/>
      <c r="D97" s="169" t="s">
        <v>76</v>
      </c>
      <c r="E97" s="170" t="s">
        <v>262</v>
      </c>
      <c r="F97" s="170" t="s">
        <v>263</v>
      </c>
      <c r="I97" s="171"/>
      <c r="J97" s="172">
        <f>BK97</f>
        <v>0</v>
      </c>
      <c r="L97" s="168"/>
      <c r="M97" s="173"/>
      <c r="N97" s="174"/>
      <c r="O97" s="174"/>
      <c r="P97" s="175">
        <f>P98+P106+P132+P141+P207</f>
        <v>0</v>
      </c>
      <c r="Q97" s="174"/>
      <c r="R97" s="175">
        <f>R98+R106+R132+R141+R207</f>
        <v>236.59253439999998</v>
      </c>
      <c r="S97" s="174"/>
      <c r="T97" s="176">
        <f>T98+T106+T132+T141+T207</f>
        <v>0</v>
      </c>
      <c r="AR97" s="169" t="s">
        <v>24</v>
      </c>
      <c r="AT97" s="177" t="s">
        <v>76</v>
      </c>
      <c r="AU97" s="177" t="s">
        <v>77</v>
      </c>
      <c r="AY97" s="169" t="s">
        <v>264</v>
      </c>
      <c r="BK97" s="178">
        <f>BK98+BK106+BK132+BK141+BK207</f>
        <v>0</v>
      </c>
    </row>
    <row r="98" spans="2:65" s="11" customFormat="1" ht="19.899999999999999" customHeight="1">
      <c r="B98" s="168"/>
      <c r="D98" s="169" t="s">
        <v>76</v>
      </c>
      <c r="E98" s="179" t="s">
        <v>24</v>
      </c>
      <c r="F98" s="179" t="s">
        <v>1558</v>
      </c>
      <c r="I98" s="171"/>
      <c r="J98" s="180">
        <f>BK98</f>
        <v>0</v>
      </c>
      <c r="L98" s="168"/>
      <c r="M98" s="173"/>
      <c r="N98" s="174"/>
      <c r="O98" s="174"/>
      <c r="P98" s="175">
        <f>SUM(P99:P105)</f>
        <v>0</v>
      </c>
      <c r="Q98" s="174"/>
      <c r="R98" s="175">
        <f>SUM(R99:R105)</f>
        <v>0</v>
      </c>
      <c r="S98" s="174"/>
      <c r="T98" s="176">
        <f>SUM(T99:T105)</f>
        <v>0</v>
      </c>
      <c r="AR98" s="169" t="s">
        <v>24</v>
      </c>
      <c r="AT98" s="177" t="s">
        <v>76</v>
      </c>
      <c r="AU98" s="177" t="s">
        <v>24</v>
      </c>
      <c r="AY98" s="169" t="s">
        <v>264</v>
      </c>
      <c r="BK98" s="178">
        <f>SUM(BK99:BK105)</f>
        <v>0</v>
      </c>
    </row>
    <row r="99" spans="2:65" s="1" customFormat="1" ht="16.5" customHeight="1">
      <c r="B99" s="181"/>
      <c r="C99" s="182" t="s">
        <v>24</v>
      </c>
      <c r="D99" s="182" t="s">
        <v>266</v>
      </c>
      <c r="E99" s="183" t="s">
        <v>2019</v>
      </c>
      <c r="F99" s="184" t="s">
        <v>2020</v>
      </c>
      <c r="G99" s="185" t="s">
        <v>293</v>
      </c>
      <c r="H99" s="186">
        <v>696.54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</v>
      </c>
      <c r="T99" s="192">
        <f>S99*H99</f>
        <v>0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2971</v>
      </c>
    </row>
    <row r="100" spans="2:65" s="12" customFormat="1">
      <c r="B100" s="194"/>
      <c r="D100" s="195" t="s">
        <v>272</v>
      </c>
      <c r="E100" s="196" t="s">
        <v>5</v>
      </c>
      <c r="F100" s="197" t="s">
        <v>3131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2" customFormat="1">
      <c r="B101" s="194"/>
      <c r="D101" s="195" t="s">
        <v>272</v>
      </c>
      <c r="E101" s="196" t="s">
        <v>5</v>
      </c>
      <c r="F101" s="197" t="s">
        <v>2972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3" customFormat="1">
      <c r="B102" s="202"/>
      <c r="D102" s="195" t="s">
        <v>272</v>
      </c>
      <c r="E102" s="203" t="s">
        <v>5</v>
      </c>
      <c r="F102" s="204" t="s">
        <v>3367</v>
      </c>
      <c r="H102" s="205">
        <v>576.54</v>
      </c>
      <c r="I102" s="206"/>
      <c r="L102" s="202"/>
      <c r="M102" s="207"/>
      <c r="N102" s="208"/>
      <c r="O102" s="208"/>
      <c r="P102" s="208"/>
      <c r="Q102" s="208"/>
      <c r="R102" s="208"/>
      <c r="S102" s="208"/>
      <c r="T102" s="209"/>
      <c r="AT102" s="203" t="s">
        <v>272</v>
      </c>
      <c r="AU102" s="203" t="s">
        <v>85</v>
      </c>
      <c r="AV102" s="13" t="s">
        <v>85</v>
      </c>
      <c r="AW102" s="13" t="s">
        <v>41</v>
      </c>
      <c r="AX102" s="13" t="s">
        <v>77</v>
      </c>
      <c r="AY102" s="203" t="s">
        <v>264</v>
      </c>
    </row>
    <row r="103" spans="2:65" s="12" customFormat="1">
      <c r="B103" s="194"/>
      <c r="D103" s="195" t="s">
        <v>272</v>
      </c>
      <c r="E103" s="196" t="s">
        <v>5</v>
      </c>
      <c r="F103" s="197" t="s">
        <v>3250</v>
      </c>
      <c r="H103" s="196" t="s">
        <v>5</v>
      </c>
      <c r="I103" s="198"/>
      <c r="L103" s="194"/>
      <c r="M103" s="199"/>
      <c r="N103" s="200"/>
      <c r="O103" s="200"/>
      <c r="P103" s="200"/>
      <c r="Q103" s="200"/>
      <c r="R103" s="200"/>
      <c r="S103" s="200"/>
      <c r="T103" s="201"/>
      <c r="AT103" s="196" t="s">
        <v>272</v>
      </c>
      <c r="AU103" s="196" t="s">
        <v>85</v>
      </c>
      <c r="AV103" s="12" t="s">
        <v>24</v>
      </c>
      <c r="AW103" s="12" t="s">
        <v>41</v>
      </c>
      <c r="AX103" s="12" t="s">
        <v>77</v>
      </c>
      <c r="AY103" s="196" t="s">
        <v>264</v>
      </c>
    </row>
    <row r="104" spans="2:65" s="13" customFormat="1">
      <c r="B104" s="202"/>
      <c r="D104" s="195" t="s">
        <v>272</v>
      </c>
      <c r="E104" s="203" t="s">
        <v>5</v>
      </c>
      <c r="F104" s="204" t="s">
        <v>3251</v>
      </c>
      <c r="H104" s="205">
        <v>120</v>
      </c>
      <c r="I104" s="206"/>
      <c r="L104" s="202"/>
      <c r="M104" s="207"/>
      <c r="N104" s="208"/>
      <c r="O104" s="208"/>
      <c r="P104" s="208"/>
      <c r="Q104" s="208"/>
      <c r="R104" s="208"/>
      <c r="S104" s="208"/>
      <c r="T104" s="209"/>
      <c r="AT104" s="203" t="s">
        <v>272</v>
      </c>
      <c r="AU104" s="203" t="s">
        <v>85</v>
      </c>
      <c r="AV104" s="13" t="s">
        <v>85</v>
      </c>
      <c r="AW104" s="13" t="s">
        <v>41</v>
      </c>
      <c r="AX104" s="13" t="s">
        <v>77</v>
      </c>
      <c r="AY104" s="203" t="s">
        <v>264</v>
      </c>
    </row>
    <row r="105" spans="2:65" s="14" customFormat="1">
      <c r="B105" s="210"/>
      <c r="D105" s="195" t="s">
        <v>272</v>
      </c>
      <c r="E105" s="211" t="s">
        <v>5</v>
      </c>
      <c r="F105" s="212" t="s">
        <v>290</v>
      </c>
      <c r="H105" s="213">
        <v>696.54</v>
      </c>
      <c r="I105" s="214"/>
      <c r="L105" s="210"/>
      <c r="M105" s="215"/>
      <c r="N105" s="216"/>
      <c r="O105" s="216"/>
      <c r="P105" s="216"/>
      <c r="Q105" s="216"/>
      <c r="R105" s="216"/>
      <c r="S105" s="216"/>
      <c r="T105" s="217"/>
      <c r="AT105" s="211" t="s">
        <v>272</v>
      </c>
      <c r="AU105" s="211" t="s">
        <v>85</v>
      </c>
      <c r="AV105" s="14" t="s">
        <v>270</v>
      </c>
      <c r="AW105" s="14" t="s">
        <v>41</v>
      </c>
      <c r="AX105" s="14" t="s">
        <v>24</v>
      </c>
      <c r="AY105" s="211" t="s">
        <v>264</v>
      </c>
    </row>
    <row r="106" spans="2:65" s="11" customFormat="1" ht="29.85" customHeight="1">
      <c r="B106" s="168"/>
      <c r="D106" s="169" t="s">
        <v>76</v>
      </c>
      <c r="E106" s="179" t="s">
        <v>387</v>
      </c>
      <c r="F106" s="179" t="s">
        <v>1746</v>
      </c>
      <c r="I106" s="171"/>
      <c r="J106" s="180">
        <f>BK106</f>
        <v>0</v>
      </c>
      <c r="L106" s="168"/>
      <c r="M106" s="173"/>
      <c r="N106" s="174"/>
      <c r="O106" s="174"/>
      <c r="P106" s="175">
        <f>SUM(P107:P131)</f>
        <v>0</v>
      </c>
      <c r="Q106" s="174"/>
      <c r="R106" s="175">
        <f>SUM(R107:R131)</f>
        <v>5.7580000000000001E-3</v>
      </c>
      <c r="S106" s="174"/>
      <c r="T106" s="176">
        <f>SUM(T107:T131)</f>
        <v>0</v>
      </c>
      <c r="AR106" s="169" t="s">
        <v>24</v>
      </c>
      <c r="AT106" s="177" t="s">
        <v>76</v>
      </c>
      <c r="AU106" s="177" t="s">
        <v>24</v>
      </c>
      <c r="AY106" s="169" t="s">
        <v>264</v>
      </c>
      <c r="BK106" s="178">
        <f>SUM(BK107:BK131)</f>
        <v>0</v>
      </c>
    </row>
    <row r="107" spans="2:65" s="1" customFormat="1" ht="38.25" customHeight="1">
      <c r="B107" s="181"/>
      <c r="C107" s="182" t="s">
        <v>85</v>
      </c>
      <c r="D107" s="182" t="s">
        <v>266</v>
      </c>
      <c r="E107" s="183" t="s">
        <v>1747</v>
      </c>
      <c r="F107" s="184" t="s">
        <v>1748</v>
      </c>
      <c r="G107" s="185" t="s">
        <v>293</v>
      </c>
      <c r="H107" s="186">
        <v>151.5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0</v>
      </c>
      <c r="R107" s="191">
        <f>Q107*H107</f>
        <v>0</v>
      </c>
      <c r="S107" s="191">
        <v>0</v>
      </c>
      <c r="T107" s="192">
        <f>S107*H107</f>
        <v>0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2975</v>
      </c>
    </row>
    <row r="108" spans="2:65" s="12" customFormat="1">
      <c r="B108" s="194"/>
      <c r="D108" s="195" t="s">
        <v>272</v>
      </c>
      <c r="E108" s="196" t="s">
        <v>5</v>
      </c>
      <c r="F108" s="197" t="s">
        <v>3368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2974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3" customFormat="1">
      <c r="B110" s="202"/>
      <c r="D110" s="195" t="s">
        <v>272</v>
      </c>
      <c r="E110" s="203" t="s">
        <v>5</v>
      </c>
      <c r="F110" s="204" t="s">
        <v>3369</v>
      </c>
      <c r="H110" s="205">
        <v>151.5</v>
      </c>
      <c r="I110" s="206"/>
      <c r="L110" s="202"/>
      <c r="M110" s="207"/>
      <c r="N110" s="208"/>
      <c r="O110" s="208"/>
      <c r="P110" s="208"/>
      <c r="Q110" s="208"/>
      <c r="R110" s="208"/>
      <c r="S110" s="208"/>
      <c r="T110" s="209"/>
      <c r="AT110" s="203" t="s">
        <v>272</v>
      </c>
      <c r="AU110" s="203" t="s">
        <v>85</v>
      </c>
      <c r="AV110" s="13" t="s">
        <v>85</v>
      </c>
      <c r="AW110" s="13" t="s">
        <v>41</v>
      </c>
      <c r="AX110" s="13" t="s">
        <v>24</v>
      </c>
      <c r="AY110" s="203" t="s">
        <v>264</v>
      </c>
    </row>
    <row r="111" spans="2:65" s="1" customFormat="1" ht="25.5" customHeight="1">
      <c r="B111" s="181"/>
      <c r="C111" s="182" t="s">
        <v>93</v>
      </c>
      <c r="D111" s="182" t="s">
        <v>266</v>
      </c>
      <c r="E111" s="183" t="s">
        <v>1758</v>
      </c>
      <c r="F111" s="184" t="s">
        <v>1759</v>
      </c>
      <c r="G111" s="185" t="s">
        <v>293</v>
      </c>
      <c r="H111" s="186">
        <v>151.5</v>
      </c>
      <c r="I111" s="187"/>
      <c r="J111" s="188">
        <f>ROUND(I111*H111,2)</f>
        <v>0</v>
      </c>
      <c r="K111" s="184" t="s">
        <v>278</v>
      </c>
      <c r="L111" s="42"/>
      <c r="M111" s="189" t="s">
        <v>5</v>
      </c>
      <c r="N111" s="190" t="s">
        <v>48</v>
      </c>
      <c r="O111" s="43"/>
      <c r="P111" s="191">
        <f>O111*H111</f>
        <v>0</v>
      </c>
      <c r="Q111" s="191">
        <v>0</v>
      </c>
      <c r="R111" s="191">
        <f>Q111*H111</f>
        <v>0</v>
      </c>
      <c r="S111" s="191">
        <v>0</v>
      </c>
      <c r="T111" s="192">
        <f>S111*H111</f>
        <v>0</v>
      </c>
      <c r="AR111" s="25" t="s">
        <v>270</v>
      </c>
      <c r="AT111" s="25" t="s">
        <v>266</v>
      </c>
      <c r="AU111" s="25" t="s">
        <v>85</v>
      </c>
      <c r="AY111" s="25" t="s">
        <v>264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5" t="s">
        <v>24</v>
      </c>
      <c r="BK111" s="193">
        <f>ROUND(I111*H111,2)</f>
        <v>0</v>
      </c>
      <c r="BL111" s="25" t="s">
        <v>270</v>
      </c>
      <c r="BM111" s="25" t="s">
        <v>2984</v>
      </c>
    </row>
    <row r="112" spans="2:65" s="12" customFormat="1">
      <c r="B112" s="194"/>
      <c r="D112" s="195" t="s">
        <v>272</v>
      </c>
      <c r="E112" s="196" t="s">
        <v>5</v>
      </c>
      <c r="F112" s="197" t="s">
        <v>3370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2" customFormat="1">
      <c r="B113" s="194"/>
      <c r="D113" s="195" t="s">
        <v>272</v>
      </c>
      <c r="E113" s="196" t="s">
        <v>5</v>
      </c>
      <c r="F113" s="197" t="s">
        <v>2974</v>
      </c>
      <c r="H113" s="196" t="s">
        <v>5</v>
      </c>
      <c r="I113" s="198"/>
      <c r="L113" s="194"/>
      <c r="M113" s="199"/>
      <c r="N113" s="200"/>
      <c r="O113" s="200"/>
      <c r="P113" s="200"/>
      <c r="Q113" s="200"/>
      <c r="R113" s="200"/>
      <c r="S113" s="200"/>
      <c r="T113" s="201"/>
      <c r="AT113" s="196" t="s">
        <v>272</v>
      </c>
      <c r="AU113" s="196" t="s">
        <v>85</v>
      </c>
      <c r="AV113" s="12" t="s">
        <v>24</v>
      </c>
      <c r="AW113" s="12" t="s">
        <v>41</v>
      </c>
      <c r="AX113" s="12" t="s">
        <v>77</v>
      </c>
      <c r="AY113" s="196" t="s">
        <v>264</v>
      </c>
    </row>
    <row r="114" spans="2:65" s="13" customFormat="1">
      <c r="B114" s="202"/>
      <c r="D114" s="195" t="s">
        <v>272</v>
      </c>
      <c r="E114" s="203" t="s">
        <v>5</v>
      </c>
      <c r="F114" s="204" t="s">
        <v>3369</v>
      </c>
      <c r="H114" s="205">
        <v>151.5</v>
      </c>
      <c r="I114" s="206"/>
      <c r="L114" s="202"/>
      <c r="M114" s="207"/>
      <c r="N114" s="208"/>
      <c r="O114" s="208"/>
      <c r="P114" s="208"/>
      <c r="Q114" s="208"/>
      <c r="R114" s="208"/>
      <c r="S114" s="208"/>
      <c r="T114" s="209"/>
      <c r="AT114" s="203" t="s">
        <v>272</v>
      </c>
      <c r="AU114" s="203" t="s">
        <v>85</v>
      </c>
      <c r="AV114" s="13" t="s">
        <v>85</v>
      </c>
      <c r="AW114" s="13" t="s">
        <v>41</v>
      </c>
      <c r="AX114" s="13" t="s">
        <v>24</v>
      </c>
      <c r="AY114" s="203" t="s">
        <v>264</v>
      </c>
    </row>
    <row r="115" spans="2:65" s="1" customFormat="1" ht="16.5" customHeight="1">
      <c r="B115" s="181"/>
      <c r="C115" s="218" t="s">
        <v>270</v>
      </c>
      <c r="D115" s="218" t="s">
        <v>345</v>
      </c>
      <c r="E115" s="219" t="s">
        <v>1762</v>
      </c>
      <c r="F115" s="220" t="s">
        <v>1763</v>
      </c>
      <c r="G115" s="221" t="s">
        <v>396</v>
      </c>
      <c r="H115" s="222">
        <v>5.3029999999999999</v>
      </c>
      <c r="I115" s="223"/>
      <c r="J115" s="224">
        <f>ROUND(I115*H115,2)</f>
        <v>0</v>
      </c>
      <c r="K115" s="220" t="s">
        <v>278</v>
      </c>
      <c r="L115" s="225"/>
      <c r="M115" s="226" t="s">
        <v>5</v>
      </c>
      <c r="N115" s="227" t="s">
        <v>48</v>
      </c>
      <c r="O115" s="43"/>
      <c r="P115" s="191">
        <f>O115*H115</f>
        <v>0</v>
      </c>
      <c r="Q115" s="191">
        <v>1E-3</v>
      </c>
      <c r="R115" s="191">
        <f>Q115*H115</f>
        <v>5.3030000000000004E-3</v>
      </c>
      <c r="S115" s="191">
        <v>0</v>
      </c>
      <c r="T115" s="192">
        <f>S115*H115</f>
        <v>0</v>
      </c>
      <c r="AR115" s="25" t="s">
        <v>322</v>
      </c>
      <c r="AT115" s="25" t="s">
        <v>345</v>
      </c>
      <c r="AU115" s="25" t="s">
        <v>85</v>
      </c>
      <c r="AY115" s="25" t="s">
        <v>264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5" t="s">
        <v>24</v>
      </c>
      <c r="BK115" s="193">
        <f>ROUND(I115*H115,2)</f>
        <v>0</v>
      </c>
      <c r="BL115" s="25" t="s">
        <v>270</v>
      </c>
      <c r="BM115" s="25" t="s">
        <v>2986</v>
      </c>
    </row>
    <row r="116" spans="2:65" s="1" customFormat="1" ht="27">
      <c r="B116" s="42"/>
      <c r="D116" s="195" t="s">
        <v>369</v>
      </c>
      <c r="F116" s="228" t="s">
        <v>1765</v>
      </c>
      <c r="I116" s="229"/>
      <c r="L116" s="42"/>
      <c r="M116" s="230"/>
      <c r="N116" s="43"/>
      <c r="O116" s="43"/>
      <c r="P116" s="43"/>
      <c r="Q116" s="43"/>
      <c r="R116" s="43"/>
      <c r="S116" s="43"/>
      <c r="T116" s="71"/>
      <c r="AT116" s="25" t="s">
        <v>369</v>
      </c>
      <c r="AU116" s="25" t="s">
        <v>85</v>
      </c>
    </row>
    <row r="117" spans="2:65" s="13" customFormat="1">
      <c r="B117" s="202"/>
      <c r="D117" s="195" t="s">
        <v>272</v>
      </c>
      <c r="F117" s="204" t="s">
        <v>3371</v>
      </c>
      <c r="H117" s="205">
        <v>5.3029999999999999</v>
      </c>
      <c r="I117" s="206"/>
      <c r="L117" s="202"/>
      <c r="M117" s="207"/>
      <c r="N117" s="208"/>
      <c r="O117" s="208"/>
      <c r="P117" s="208"/>
      <c r="Q117" s="208"/>
      <c r="R117" s="208"/>
      <c r="S117" s="208"/>
      <c r="T117" s="209"/>
      <c r="AT117" s="203" t="s">
        <v>272</v>
      </c>
      <c r="AU117" s="203" t="s">
        <v>85</v>
      </c>
      <c r="AV117" s="13" t="s">
        <v>85</v>
      </c>
      <c r="AW117" s="13" t="s">
        <v>6</v>
      </c>
      <c r="AX117" s="13" t="s">
        <v>24</v>
      </c>
      <c r="AY117" s="203" t="s">
        <v>264</v>
      </c>
    </row>
    <row r="118" spans="2:65" s="1" customFormat="1" ht="16.5" customHeight="1">
      <c r="B118" s="181"/>
      <c r="C118" s="182" t="s">
        <v>300</v>
      </c>
      <c r="D118" s="182" t="s">
        <v>266</v>
      </c>
      <c r="E118" s="183" t="s">
        <v>1767</v>
      </c>
      <c r="F118" s="184" t="s">
        <v>1768</v>
      </c>
      <c r="G118" s="185" t="s">
        <v>293</v>
      </c>
      <c r="H118" s="186">
        <v>151.5</v>
      </c>
      <c r="I118" s="187"/>
      <c r="J118" s="188">
        <f>ROUND(I118*H118,2)</f>
        <v>0</v>
      </c>
      <c r="K118" s="184" t="s">
        <v>278</v>
      </c>
      <c r="L118" s="42"/>
      <c r="M118" s="189" t="s">
        <v>5</v>
      </c>
      <c r="N118" s="190" t="s">
        <v>48</v>
      </c>
      <c r="O118" s="43"/>
      <c r="P118" s="191">
        <f>O118*H118</f>
        <v>0</v>
      </c>
      <c r="Q118" s="191">
        <v>0</v>
      </c>
      <c r="R118" s="191">
        <f>Q118*H118</f>
        <v>0</v>
      </c>
      <c r="S118" s="191">
        <v>0</v>
      </c>
      <c r="T118" s="192">
        <f>S118*H118</f>
        <v>0</v>
      </c>
      <c r="AR118" s="25" t="s">
        <v>270</v>
      </c>
      <c r="AT118" s="25" t="s">
        <v>266</v>
      </c>
      <c r="AU118" s="25" t="s">
        <v>85</v>
      </c>
      <c r="AY118" s="25" t="s">
        <v>264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25" t="s">
        <v>24</v>
      </c>
      <c r="BK118" s="193">
        <f>ROUND(I118*H118,2)</f>
        <v>0</v>
      </c>
      <c r="BL118" s="25" t="s">
        <v>270</v>
      </c>
      <c r="BM118" s="25" t="s">
        <v>2988</v>
      </c>
    </row>
    <row r="119" spans="2:65" s="12" customFormat="1">
      <c r="B119" s="194"/>
      <c r="D119" s="195" t="s">
        <v>272</v>
      </c>
      <c r="E119" s="196" t="s">
        <v>5</v>
      </c>
      <c r="F119" s="197" t="s">
        <v>3372</v>
      </c>
      <c r="H119" s="196" t="s">
        <v>5</v>
      </c>
      <c r="I119" s="198"/>
      <c r="L119" s="194"/>
      <c r="M119" s="199"/>
      <c r="N119" s="200"/>
      <c r="O119" s="200"/>
      <c r="P119" s="200"/>
      <c r="Q119" s="200"/>
      <c r="R119" s="200"/>
      <c r="S119" s="200"/>
      <c r="T119" s="201"/>
      <c r="AT119" s="196" t="s">
        <v>272</v>
      </c>
      <c r="AU119" s="196" t="s">
        <v>85</v>
      </c>
      <c r="AV119" s="12" t="s">
        <v>24</v>
      </c>
      <c r="AW119" s="12" t="s">
        <v>41</v>
      </c>
      <c r="AX119" s="12" t="s">
        <v>77</v>
      </c>
      <c r="AY119" s="196" t="s">
        <v>264</v>
      </c>
    </row>
    <row r="120" spans="2:65" s="12" customFormat="1">
      <c r="B120" s="194"/>
      <c r="D120" s="195" t="s">
        <v>272</v>
      </c>
      <c r="E120" s="196" t="s">
        <v>5</v>
      </c>
      <c r="F120" s="197" t="s">
        <v>2974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3" customFormat="1">
      <c r="B121" s="202"/>
      <c r="D121" s="195" t="s">
        <v>272</v>
      </c>
      <c r="E121" s="203" t="s">
        <v>5</v>
      </c>
      <c r="F121" s="204" t="s">
        <v>3369</v>
      </c>
      <c r="H121" s="205">
        <v>151.5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41</v>
      </c>
      <c r="AX121" s="13" t="s">
        <v>24</v>
      </c>
      <c r="AY121" s="203" t="s">
        <v>264</v>
      </c>
    </row>
    <row r="122" spans="2:65" s="1" customFormat="1" ht="16.5" customHeight="1">
      <c r="B122" s="181"/>
      <c r="C122" s="182" t="s">
        <v>305</v>
      </c>
      <c r="D122" s="182" t="s">
        <v>266</v>
      </c>
      <c r="E122" s="183" t="s">
        <v>1771</v>
      </c>
      <c r="F122" s="184" t="s">
        <v>1772</v>
      </c>
      <c r="G122" s="185" t="s">
        <v>293</v>
      </c>
      <c r="H122" s="186">
        <v>151.5</v>
      </c>
      <c r="I122" s="187"/>
      <c r="J122" s="188">
        <f>ROUND(I122*H122,2)</f>
        <v>0</v>
      </c>
      <c r="K122" s="184" t="s">
        <v>278</v>
      </c>
      <c r="L122" s="42"/>
      <c r="M122" s="189" t="s">
        <v>5</v>
      </c>
      <c r="N122" s="190" t="s">
        <v>48</v>
      </c>
      <c r="O122" s="43"/>
      <c r="P122" s="191">
        <f>O122*H122</f>
        <v>0</v>
      </c>
      <c r="Q122" s="191">
        <v>0</v>
      </c>
      <c r="R122" s="191">
        <f>Q122*H122</f>
        <v>0</v>
      </c>
      <c r="S122" s="191">
        <v>0</v>
      </c>
      <c r="T122" s="192">
        <f>S122*H122</f>
        <v>0</v>
      </c>
      <c r="AR122" s="25" t="s">
        <v>270</v>
      </c>
      <c r="AT122" s="25" t="s">
        <v>266</v>
      </c>
      <c r="AU122" s="25" t="s">
        <v>85</v>
      </c>
      <c r="AY122" s="25" t="s">
        <v>264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5" t="s">
        <v>24</v>
      </c>
      <c r="BK122" s="193">
        <f>ROUND(I122*H122,2)</f>
        <v>0</v>
      </c>
      <c r="BL122" s="25" t="s">
        <v>270</v>
      </c>
      <c r="BM122" s="25" t="s">
        <v>2990</v>
      </c>
    </row>
    <row r="123" spans="2:65" s="12" customFormat="1">
      <c r="B123" s="194"/>
      <c r="D123" s="195" t="s">
        <v>272</v>
      </c>
      <c r="E123" s="196" t="s">
        <v>5</v>
      </c>
      <c r="F123" s="197" t="s">
        <v>3372</v>
      </c>
      <c r="H123" s="196" t="s">
        <v>5</v>
      </c>
      <c r="I123" s="198"/>
      <c r="L123" s="194"/>
      <c r="M123" s="199"/>
      <c r="N123" s="200"/>
      <c r="O123" s="200"/>
      <c r="P123" s="200"/>
      <c r="Q123" s="200"/>
      <c r="R123" s="200"/>
      <c r="S123" s="200"/>
      <c r="T123" s="201"/>
      <c r="AT123" s="196" t="s">
        <v>272</v>
      </c>
      <c r="AU123" s="196" t="s">
        <v>85</v>
      </c>
      <c r="AV123" s="12" t="s">
        <v>24</v>
      </c>
      <c r="AW123" s="12" t="s">
        <v>41</v>
      </c>
      <c r="AX123" s="12" t="s">
        <v>77</v>
      </c>
      <c r="AY123" s="196" t="s">
        <v>264</v>
      </c>
    </row>
    <row r="124" spans="2:65" s="12" customFormat="1">
      <c r="B124" s="194"/>
      <c r="D124" s="195" t="s">
        <v>272</v>
      </c>
      <c r="E124" s="196" t="s">
        <v>5</v>
      </c>
      <c r="F124" s="197" t="s">
        <v>2974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3369</v>
      </c>
      <c r="H125" s="205">
        <v>151.5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24</v>
      </c>
      <c r="AY125" s="203" t="s">
        <v>264</v>
      </c>
    </row>
    <row r="126" spans="2:65" s="1" customFormat="1" ht="38.25" customHeight="1">
      <c r="B126" s="181"/>
      <c r="C126" s="182" t="s">
        <v>314</v>
      </c>
      <c r="D126" s="182" t="s">
        <v>266</v>
      </c>
      <c r="E126" s="183" t="s">
        <v>1774</v>
      </c>
      <c r="F126" s="184" t="s">
        <v>1775</v>
      </c>
      <c r="G126" s="185" t="s">
        <v>293</v>
      </c>
      <c r="H126" s="186">
        <v>151.5</v>
      </c>
      <c r="I126" s="187"/>
      <c r="J126" s="188">
        <f>ROUND(I126*H126,2)</f>
        <v>0</v>
      </c>
      <c r="K126" s="184" t="s">
        <v>278</v>
      </c>
      <c r="L126" s="42"/>
      <c r="M126" s="189" t="s">
        <v>5</v>
      </c>
      <c r="N126" s="190" t="s">
        <v>48</v>
      </c>
      <c r="O126" s="43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AR126" s="25" t="s">
        <v>270</v>
      </c>
      <c r="AT126" s="25" t="s">
        <v>266</v>
      </c>
      <c r="AU126" s="25" t="s">
        <v>85</v>
      </c>
      <c r="AY126" s="25" t="s">
        <v>264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5" t="s">
        <v>24</v>
      </c>
      <c r="BK126" s="193">
        <f>ROUND(I126*H126,2)</f>
        <v>0</v>
      </c>
      <c r="BL126" s="25" t="s">
        <v>270</v>
      </c>
      <c r="BM126" s="25" t="s">
        <v>2991</v>
      </c>
    </row>
    <row r="127" spans="2:65" s="12" customFormat="1">
      <c r="B127" s="194"/>
      <c r="D127" s="195" t="s">
        <v>272</v>
      </c>
      <c r="E127" s="196" t="s">
        <v>5</v>
      </c>
      <c r="F127" s="197" t="s">
        <v>3372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2" customFormat="1">
      <c r="B128" s="194"/>
      <c r="D128" s="195" t="s">
        <v>272</v>
      </c>
      <c r="E128" s="196" t="s">
        <v>5</v>
      </c>
      <c r="F128" s="197" t="s">
        <v>2974</v>
      </c>
      <c r="H128" s="196" t="s">
        <v>5</v>
      </c>
      <c r="I128" s="198"/>
      <c r="L128" s="194"/>
      <c r="M128" s="199"/>
      <c r="N128" s="200"/>
      <c r="O128" s="200"/>
      <c r="P128" s="200"/>
      <c r="Q128" s="200"/>
      <c r="R128" s="200"/>
      <c r="S128" s="200"/>
      <c r="T128" s="201"/>
      <c r="AT128" s="196" t="s">
        <v>272</v>
      </c>
      <c r="AU128" s="196" t="s">
        <v>85</v>
      </c>
      <c r="AV128" s="12" t="s">
        <v>24</v>
      </c>
      <c r="AW128" s="12" t="s">
        <v>41</v>
      </c>
      <c r="AX128" s="12" t="s">
        <v>77</v>
      </c>
      <c r="AY128" s="196" t="s">
        <v>264</v>
      </c>
    </row>
    <row r="129" spans="2:65" s="13" customFormat="1">
      <c r="B129" s="202"/>
      <c r="D129" s="195" t="s">
        <v>272</v>
      </c>
      <c r="E129" s="203" t="s">
        <v>5</v>
      </c>
      <c r="F129" s="204" t="s">
        <v>3369</v>
      </c>
      <c r="H129" s="205">
        <v>151.5</v>
      </c>
      <c r="I129" s="206"/>
      <c r="L129" s="202"/>
      <c r="M129" s="207"/>
      <c r="N129" s="208"/>
      <c r="O129" s="208"/>
      <c r="P129" s="208"/>
      <c r="Q129" s="208"/>
      <c r="R129" s="208"/>
      <c r="S129" s="208"/>
      <c r="T129" s="209"/>
      <c r="AT129" s="203" t="s">
        <v>272</v>
      </c>
      <c r="AU129" s="203" t="s">
        <v>85</v>
      </c>
      <c r="AV129" s="13" t="s">
        <v>85</v>
      </c>
      <c r="AW129" s="13" t="s">
        <v>41</v>
      </c>
      <c r="AX129" s="13" t="s">
        <v>24</v>
      </c>
      <c r="AY129" s="203" t="s">
        <v>264</v>
      </c>
    </row>
    <row r="130" spans="2:65" s="1" customFormat="1" ht="16.5" customHeight="1">
      <c r="B130" s="181"/>
      <c r="C130" s="218" t="s">
        <v>322</v>
      </c>
      <c r="D130" s="218" t="s">
        <v>345</v>
      </c>
      <c r="E130" s="219" t="s">
        <v>1777</v>
      </c>
      <c r="F130" s="220" t="s">
        <v>1778</v>
      </c>
      <c r="G130" s="221" t="s">
        <v>1779</v>
      </c>
      <c r="H130" s="222">
        <v>0.45500000000000002</v>
      </c>
      <c r="I130" s="223"/>
      <c r="J130" s="224">
        <f>ROUND(I130*H130,2)</f>
        <v>0</v>
      </c>
      <c r="K130" s="220" t="s">
        <v>1780</v>
      </c>
      <c r="L130" s="225"/>
      <c r="M130" s="226" t="s">
        <v>5</v>
      </c>
      <c r="N130" s="227" t="s">
        <v>48</v>
      </c>
      <c r="O130" s="43"/>
      <c r="P130" s="191">
        <f>O130*H130</f>
        <v>0</v>
      </c>
      <c r="Q130" s="191">
        <v>1E-3</v>
      </c>
      <c r="R130" s="191">
        <f>Q130*H130</f>
        <v>4.55E-4</v>
      </c>
      <c r="S130" s="191">
        <v>0</v>
      </c>
      <c r="T130" s="192">
        <f>S130*H130</f>
        <v>0</v>
      </c>
      <c r="AR130" s="25" t="s">
        <v>322</v>
      </c>
      <c r="AT130" s="25" t="s">
        <v>345</v>
      </c>
      <c r="AU130" s="25" t="s">
        <v>85</v>
      </c>
      <c r="AY130" s="25" t="s">
        <v>264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5" t="s">
        <v>24</v>
      </c>
      <c r="BK130" s="193">
        <f>ROUND(I130*H130,2)</f>
        <v>0</v>
      </c>
      <c r="BL130" s="25" t="s">
        <v>270</v>
      </c>
      <c r="BM130" s="25" t="s">
        <v>2992</v>
      </c>
    </row>
    <row r="131" spans="2:65" s="13" customFormat="1">
      <c r="B131" s="202"/>
      <c r="D131" s="195" t="s">
        <v>272</v>
      </c>
      <c r="F131" s="204" t="s">
        <v>3373</v>
      </c>
      <c r="H131" s="205">
        <v>0.45500000000000002</v>
      </c>
      <c r="I131" s="206"/>
      <c r="L131" s="202"/>
      <c r="M131" s="207"/>
      <c r="N131" s="208"/>
      <c r="O131" s="208"/>
      <c r="P131" s="208"/>
      <c r="Q131" s="208"/>
      <c r="R131" s="208"/>
      <c r="S131" s="208"/>
      <c r="T131" s="209"/>
      <c r="AT131" s="203" t="s">
        <v>272</v>
      </c>
      <c r="AU131" s="203" t="s">
        <v>85</v>
      </c>
      <c r="AV131" s="13" t="s">
        <v>85</v>
      </c>
      <c r="AW131" s="13" t="s">
        <v>6</v>
      </c>
      <c r="AX131" s="13" t="s">
        <v>24</v>
      </c>
      <c r="AY131" s="203" t="s">
        <v>264</v>
      </c>
    </row>
    <row r="132" spans="2:65" s="11" customFormat="1" ht="29.85" customHeight="1">
      <c r="B132" s="168"/>
      <c r="D132" s="169" t="s">
        <v>76</v>
      </c>
      <c r="E132" s="179" t="s">
        <v>869</v>
      </c>
      <c r="F132" s="179" t="s">
        <v>2994</v>
      </c>
      <c r="I132" s="171"/>
      <c r="J132" s="180">
        <f>BK132</f>
        <v>0</v>
      </c>
      <c r="L132" s="168"/>
      <c r="M132" s="173"/>
      <c r="N132" s="174"/>
      <c r="O132" s="174"/>
      <c r="P132" s="175">
        <f>SUM(P133:P140)</f>
        <v>0</v>
      </c>
      <c r="Q132" s="174"/>
      <c r="R132" s="175">
        <f>SUM(R133:R140)</f>
        <v>0.34826999999999997</v>
      </c>
      <c r="S132" s="174"/>
      <c r="T132" s="176">
        <f>SUM(T133:T140)</f>
        <v>0</v>
      </c>
      <c r="AR132" s="169" t="s">
        <v>24</v>
      </c>
      <c r="AT132" s="177" t="s">
        <v>76</v>
      </c>
      <c r="AU132" s="177" t="s">
        <v>24</v>
      </c>
      <c r="AY132" s="169" t="s">
        <v>264</v>
      </c>
      <c r="BK132" s="178">
        <f>SUM(BK133:BK140)</f>
        <v>0</v>
      </c>
    </row>
    <row r="133" spans="2:65" s="1" customFormat="1" ht="25.5" customHeight="1">
      <c r="B133" s="181"/>
      <c r="C133" s="182" t="s">
        <v>331</v>
      </c>
      <c r="D133" s="182" t="s">
        <v>266</v>
      </c>
      <c r="E133" s="183" t="s">
        <v>2995</v>
      </c>
      <c r="F133" s="184" t="s">
        <v>2996</v>
      </c>
      <c r="G133" s="185" t="s">
        <v>308</v>
      </c>
      <c r="H133" s="186">
        <v>696.54</v>
      </c>
      <c r="I133" s="187"/>
      <c r="J133" s="188">
        <f>ROUND(I133*H133,2)</f>
        <v>0</v>
      </c>
      <c r="K133" s="184" t="s">
        <v>278</v>
      </c>
      <c r="L133" s="42"/>
      <c r="M133" s="189" t="s">
        <v>5</v>
      </c>
      <c r="N133" s="190" t="s">
        <v>48</v>
      </c>
      <c r="O133" s="43"/>
      <c r="P133" s="191">
        <f>O133*H133</f>
        <v>0</v>
      </c>
      <c r="Q133" s="191">
        <v>5.0000000000000001E-4</v>
      </c>
      <c r="R133" s="191">
        <f>Q133*H133</f>
        <v>0.34826999999999997</v>
      </c>
      <c r="S133" s="191">
        <v>0</v>
      </c>
      <c r="T133" s="192">
        <f>S133*H133</f>
        <v>0</v>
      </c>
      <c r="AR133" s="25" t="s">
        <v>270</v>
      </c>
      <c r="AT133" s="25" t="s">
        <v>266</v>
      </c>
      <c r="AU133" s="25" t="s">
        <v>85</v>
      </c>
      <c r="AY133" s="25" t="s">
        <v>264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5" t="s">
        <v>24</v>
      </c>
      <c r="BK133" s="193">
        <f>ROUND(I133*H133,2)</f>
        <v>0</v>
      </c>
      <c r="BL133" s="25" t="s">
        <v>270</v>
      </c>
      <c r="BM133" s="25" t="s">
        <v>2997</v>
      </c>
    </row>
    <row r="134" spans="2:65" s="12" customFormat="1">
      <c r="B134" s="194"/>
      <c r="D134" s="195" t="s">
        <v>272</v>
      </c>
      <c r="E134" s="196" t="s">
        <v>5</v>
      </c>
      <c r="F134" s="197" t="s">
        <v>3140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2" customFormat="1">
      <c r="B135" s="194"/>
      <c r="D135" s="195" t="s">
        <v>272</v>
      </c>
      <c r="E135" s="196" t="s">
        <v>5</v>
      </c>
      <c r="F135" s="197" t="s">
        <v>2998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2" customFormat="1">
      <c r="B136" s="194"/>
      <c r="D136" s="195" t="s">
        <v>272</v>
      </c>
      <c r="E136" s="196" t="s">
        <v>5</v>
      </c>
      <c r="F136" s="197" t="s">
        <v>2972</v>
      </c>
      <c r="H136" s="196" t="s">
        <v>5</v>
      </c>
      <c r="I136" s="198"/>
      <c r="L136" s="194"/>
      <c r="M136" s="199"/>
      <c r="N136" s="200"/>
      <c r="O136" s="200"/>
      <c r="P136" s="200"/>
      <c r="Q136" s="200"/>
      <c r="R136" s="200"/>
      <c r="S136" s="200"/>
      <c r="T136" s="201"/>
      <c r="AT136" s="196" t="s">
        <v>272</v>
      </c>
      <c r="AU136" s="196" t="s">
        <v>85</v>
      </c>
      <c r="AV136" s="12" t="s">
        <v>24</v>
      </c>
      <c r="AW136" s="12" t="s">
        <v>41</v>
      </c>
      <c r="AX136" s="12" t="s">
        <v>77</v>
      </c>
      <c r="AY136" s="196" t="s">
        <v>264</v>
      </c>
    </row>
    <row r="137" spans="2:65" s="13" customFormat="1">
      <c r="B137" s="202"/>
      <c r="D137" s="195" t="s">
        <v>272</v>
      </c>
      <c r="E137" s="203" t="s">
        <v>5</v>
      </c>
      <c r="F137" s="204" t="s">
        <v>3374</v>
      </c>
      <c r="H137" s="205">
        <v>576.54</v>
      </c>
      <c r="I137" s="206"/>
      <c r="L137" s="202"/>
      <c r="M137" s="207"/>
      <c r="N137" s="208"/>
      <c r="O137" s="208"/>
      <c r="P137" s="208"/>
      <c r="Q137" s="208"/>
      <c r="R137" s="208"/>
      <c r="S137" s="208"/>
      <c r="T137" s="209"/>
      <c r="AT137" s="203" t="s">
        <v>272</v>
      </c>
      <c r="AU137" s="203" t="s">
        <v>85</v>
      </c>
      <c r="AV137" s="13" t="s">
        <v>85</v>
      </c>
      <c r="AW137" s="13" t="s">
        <v>41</v>
      </c>
      <c r="AX137" s="13" t="s">
        <v>77</v>
      </c>
      <c r="AY137" s="203" t="s">
        <v>264</v>
      </c>
    </row>
    <row r="138" spans="2:65" s="12" customFormat="1">
      <c r="B138" s="194"/>
      <c r="D138" s="195" t="s">
        <v>272</v>
      </c>
      <c r="E138" s="196" t="s">
        <v>5</v>
      </c>
      <c r="F138" s="197" t="s">
        <v>3250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3" customFormat="1">
      <c r="B139" s="202"/>
      <c r="D139" s="195" t="s">
        <v>272</v>
      </c>
      <c r="E139" s="203" t="s">
        <v>5</v>
      </c>
      <c r="F139" s="204" t="s">
        <v>3359</v>
      </c>
      <c r="H139" s="205">
        <v>120</v>
      </c>
      <c r="I139" s="206"/>
      <c r="L139" s="202"/>
      <c r="M139" s="207"/>
      <c r="N139" s="208"/>
      <c r="O139" s="208"/>
      <c r="P139" s="208"/>
      <c r="Q139" s="208"/>
      <c r="R139" s="208"/>
      <c r="S139" s="208"/>
      <c r="T139" s="209"/>
      <c r="AT139" s="203" t="s">
        <v>272</v>
      </c>
      <c r="AU139" s="203" t="s">
        <v>85</v>
      </c>
      <c r="AV139" s="13" t="s">
        <v>85</v>
      </c>
      <c r="AW139" s="13" t="s">
        <v>41</v>
      </c>
      <c r="AX139" s="13" t="s">
        <v>77</v>
      </c>
      <c r="AY139" s="203" t="s">
        <v>264</v>
      </c>
    </row>
    <row r="140" spans="2:65" s="14" customFormat="1">
      <c r="B140" s="210"/>
      <c r="D140" s="195" t="s">
        <v>272</v>
      </c>
      <c r="E140" s="211" t="s">
        <v>5</v>
      </c>
      <c r="F140" s="212" t="s">
        <v>290</v>
      </c>
      <c r="H140" s="213">
        <v>696.54</v>
      </c>
      <c r="I140" s="214"/>
      <c r="L140" s="210"/>
      <c r="M140" s="215"/>
      <c r="N140" s="216"/>
      <c r="O140" s="216"/>
      <c r="P140" s="216"/>
      <c r="Q140" s="216"/>
      <c r="R140" s="216"/>
      <c r="S140" s="216"/>
      <c r="T140" s="217"/>
      <c r="AT140" s="211" t="s">
        <v>272</v>
      </c>
      <c r="AU140" s="211" t="s">
        <v>85</v>
      </c>
      <c r="AV140" s="14" t="s">
        <v>270</v>
      </c>
      <c r="AW140" s="14" t="s">
        <v>41</v>
      </c>
      <c r="AX140" s="14" t="s">
        <v>24</v>
      </c>
      <c r="AY140" s="211" t="s">
        <v>264</v>
      </c>
    </row>
    <row r="141" spans="2:65" s="11" customFormat="1" ht="29.85" customHeight="1">
      <c r="B141" s="168"/>
      <c r="D141" s="169" t="s">
        <v>76</v>
      </c>
      <c r="E141" s="179" t="s">
        <v>300</v>
      </c>
      <c r="F141" s="179" t="s">
        <v>2025</v>
      </c>
      <c r="I141" s="171"/>
      <c r="J141" s="180">
        <f>BK141</f>
        <v>0</v>
      </c>
      <c r="L141" s="168"/>
      <c r="M141" s="173"/>
      <c r="N141" s="174"/>
      <c r="O141" s="174"/>
      <c r="P141" s="175">
        <f>SUM(P142:P206)</f>
        <v>0</v>
      </c>
      <c r="Q141" s="174"/>
      <c r="R141" s="175">
        <f>SUM(R142:R206)</f>
        <v>236.23850639999998</v>
      </c>
      <c r="S141" s="174"/>
      <c r="T141" s="176">
        <f>SUM(T142:T206)</f>
        <v>0</v>
      </c>
      <c r="AR141" s="169" t="s">
        <v>24</v>
      </c>
      <c r="AT141" s="177" t="s">
        <v>76</v>
      </c>
      <c r="AU141" s="177" t="s">
        <v>24</v>
      </c>
      <c r="AY141" s="169" t="s">
        <v>264</v>
      </c>
      <c r="BK141" s="178">
        <f>SUM(BK142:BK206)</f>
        <v>0</v>
      </c>
    </row>
    <row r="142" spans="2:65" s="1" customFormat="1" ht="25.5" customHeight="1">
      <c r="B142" s="181"/>
      <c r="C142" s="182" t="s">
        <v>29</v>
      </c>
      <c r="D142" s="182" t="s">
        <v>266</v>
      </c>
      <c r="E142" s="183" t="s">
        <v>3003</v>
      </c>
      <c r="F142" s="184" t="s">
        <v>3004</v>
      </c>
      <c r="G142" s="185" t="s">
        <v>293</v>
      </c>
      <c r="H142" s="186">
        <v>120</v>
      </c>
      <c r="I142" s="187"/>
      <c r="J142" s="188">
        <f>ROUND(I142*H142,2)</f>
        <v>0</v>
      </c>
      <c r="K142" s="184" t="s">
        <v>334</v>
      </c>
      <c r="L142" s="42"/>
      <c r="M142" s="189" t="s">
        <v>5</v>
      </c>
      <c r="N142" s="190" t="s">
        <v>48</v>
      </c>
      <c r="O142" s="43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AR142" s="25" t="s">
        <v>270</v>
      </c>
      <c r="AT142" s="25" t="s">
        <v>266</v>
      </c>
      <c r="AU142" s="25" t="s">
        <v>85</v>
      </c>
      <c r="AY142" s="25" t="s">
        <v>264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5" t="s">
        <v>24</v>
      </c>
      <c r="BK142" s="193">
        <f>ROUND(I142*H142,2)</f>
        <v>0</v>
      </c>
      <c r="BL142" s="25" t="s">
        <v>270</v>
      </c>
      <c r="BM142" s="25" t="s">
        <v>3005</v>
      </c>
    </row>
    <row r="143" spans="2:65" s="1" customFormat="1" ht="54">
      <c r="B143" s="42"/>
      <c r="D143" s="195" t="s">
        <v>369</v>
      </c>
      <c r="F143" s="228" t="s">
        <v>2259</v>
      </c>
      <c r="I143" s="229"/>
      <c r="L143" s="42"/>
      <c r="M143" s="230"/>
      <c r="N143" s="43"/>
      <c r="O143" s="43"/>
      <c r="P143" s="43"/>
      <c r="Q143" s="43"/>
      <c r="R143" s="43"/>
      <c r="S143" s="43"/>
      <c r="T143" s="71"/>
      <c r="AT143" s="25" t="s">
        <v>369</v>
      </c>
      <c r="AU143" s="25" t="s">
        <v>85</v>
      </c>
    </row>
    <row r="144" spans="2:65" s="12" customFormat="1">
      <c r="B144" s="194"/>
      <c r="D144" s="195" t="s">
        <v>272</v>
      </c>
      <c r="E144" s="196" t="s">
        <v>5</v>
      </c>
      <c r="F144" s="197" t="s">
        <v>2260</v>
      </c>
      <c r="H144" s="196" t="s">
        <v>5</v>
      </c>
      <c r="I144" s="198"/>
      <c r="L144" s="194"/>
      <c r="M144" s="199"/>
      <c r="N144" s="200"/>
      <c r="O144" s="200"/>
      <c r="P144" s="200"/>
      <c r="Q144" s="200"/>
      <c r="R144" s="200"/>
      <c r="S144" s="200"/>
      <c r="T144" s="201"/>
      <c r="AT144" s="196" t="s">
        <v>272</v>
      </c>
      <c r="AU144" s="196" t="s">
        <v>85</v>
      </c>
      <c r="AV144" s="12" t="s">
        <v>24</v>
      </c>
      <c r="AW144" s="12" t="s">
        <v>41</v>
      </c>
      <c r="AX144" s="12" t="s">
        <v>77</v>
      </c>
      <c r="AY144" s="196" t="s">
        <v>264</v>
      </c>
    </row>
    <row r="145" spans="2:65" s="12" customFormat="1">
      <c r="B145" s="194"/>
      <c r="D145" s="195" t="s">
        <v>272</v>
      </c>
      <c r="E145" s="196" t="s">
        <v>5</v>
      </c>
      <c r="F145" s="197" t="s">
        <v>2974</v>
      </c>
      <c r="H145" s="196" t="s">
        <v>5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6" t="s">
        <v>272</v>
      </c>
      <c r="AU145" s="196" t="s">
        <v>85</v>
      </c>
      <c r="AV145" s="12" t="s">
        <v>24</v>
      </c>
      <c r="AW145" s="12" t="s">
        <v>41</v>
      </c>
      <c r="AX145" s="12" t="s">
        <v>77</v>
      </c>
      <c r="AY145" s="196" t="s">
        <v>264</v>
      </c>
    </row>
    <row r="146" spans="2:65" s="13" customFormat="1">
      <c r="B146" s="202"/>
      <c r="D146" s="195" t="s">
        <v>272</v>
      </c>
      <c r="E146" s="203" t="s">
        <v>5</v>
      </c>
      <c r="F146" s="204" t="s">
        <v>3251</v>
      </c>
      <c r="H146" s="205">
        <v>120</v>
      </c>
      <c r="I146" s="206"/>
      <c r="L146" s="202"/>
      <c r="M146" s="207"/>
      <c r="N146" s="208"/>
      <c r="O146" s="208"/>
      <c r="P146" s="208"/>
      <c r="Q146" s="208"/>
      <c r="R146" s="208"/>
      <c r="S146" s="208"/>
      <c r="T146" s="209"/>
      <c r="AT146" s="203" t="s">
        <v>272</v>
      </c>
      <c r="AU146" s="203" t="s">
        <v>85</v>
      </c>
      <c r="AV146" s="13" t="s">
        <v>85</v>
      </c>
      <c r="AW146" s="13" t="s">
        <v>41</v>
      </c>
      <c r="AX146" s="13" t="s">
        <v>24</v>
      </c>
      <c r="AY146" s="203" t="s">
        <v>264</v>
      </c>
    </row>
    <row r="147" spans="2:65" s="1" customFormat="1" ht="25.5" customHeight="1">
      <c r="B147" s="181"/>
      <c r="C147" s="182" t="s">
        <v>344</v>
      </c>
      <c r="D147" s="182" t="s">
        <v>266</v>
      </c>
      <c r="E147" s="183" t="s">
        <v>3006</v>
      </c>
      <c r="F147" s="184" t="s">
        <v>3007</v>
      </c>
      <c r="G147" s="185" t="s">
        <v>293</v>
      </c>
      <c r="H147" s="186">
        <v>120</v>
      </c>
      <c r="I147" s="187"/>
      <c r="J147" s="188">
        <f>ROUND(I147*H147,2)</f>
        <v>0</v>
      </c>
      <c r="K147" s="184" t="s">
        <v>278</v>
      </c>
      <c r="L147" s="42"/>
      <c r="M147" s="189" t="s">
        <v>5</v>
      </c>
      <c r="N147" s="190" t="s">
        <v>48</v>
      </c>
      <c r="O147" s="43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AR147" s="25" t="s">
        <v>270</v>
      </c>
      <c r="AT147" s="25" t="s">
        <v>266</v>
      </c>
      <c r="AU147" s="25" t="s">
        <v>85</v>
      </c>
      <c r="AY147" s="25" t="s">
        <v>264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5" t="s">
        <v>24</v>
      </c>
      <c r="BK147" s="193">
        <f>ROUND(I147*H147,2)</f>
        <v>0</v>
      </c>
      <c r="BL147" s="25" t="s">
        <v>270</v>
      </c>
      <c r="BM147" s="25" t="s">
        <v>3008</v>
      </c>
    </row>
    <row r="148" spans="2:65" s="1" customFormat="1" ht="54">
      <c r="B148" s="42"/>
      <c r="D148" s="195" t="s">
        <v>369</v>
      </c>
      <c r="F148" s="228" t="s">
        <v>2265</v>
      </c>
      <c r="I148" s="229"/>
      <c r="L148" s="42"/>
      <c r="M148" s="230"/>
      <c r="N148" s="43"/>
      <c r="O148" s="43"/>
      <c r="P148" s="43"/>
      <c r="Q148" s="43"/>
      <c r="R148" s="43"/>
      <c r="S148" s="43"/>
      <c r="T148" s="71"/>
      <c r="AT148" s="25" t="s">
        <v>369</v>
      </c>
      <c r="AU148" s="25" t="s">
        <v>85</v>
      </c>
    </row>
    <row r="149" spans="2:65" s="12" customFormat="1">
      <c r="B149" s="194"/>
      <c r="D149" s="195" t="s">
        <v>272</v>
      </c>
      <c r="E149" s="196" t="s">
        <v>5</v>
      </c>
      <c r="F149" s="197" t="s">
        <v>2260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2" customFormat="1">
      <c r="B150" s="194"/>
      <c r="D150" s="195" t="s">
        <v>272</v>
      </c>
      <c r="E150" s="196" t="s">
        <v>5</v>
      </c>
      <c r="F150" s="197" t="s">
        <v>2974</v>
      </c>
      <c r="H150" s="196" t="s">
        <v>5</v>
      </c>
      <c r="I150" s="198"/>
      <c r="L150" s="194"/>
      <c r="M150" s="199"/>
      <c r="N150" s="200"/>
      <c r="O150" s="200"/>
      <c r="P150" s="200"/>
      <c r="Q150" s="200"/>
      <c r="R150" s="200"/>
      <c r="S150" s="200"/>
      <c r="T150" s="201"/>
      <c r="AT150" s="196" t="s">
        <v>272</v>
      </c>
      <c r="AU150" s="196" t="s">
        <v>85</v>
      </c>
      <c r="AV150" s="12" t="s">
        <v>24</v>
      </c>
      <c r="AW150" s="12" t="s">
        <v>41</v>
      </c>
      <c r="AX150" s="12" t="s">
        <v>77</v>
      </c>
      <c r="AY150" s="196" t="s">
        <v>264</v>
      </c>
    </row>
    <row r="151" spans="2:65" s="13" customFormat="1">
      <c r="B151" s="202"/>
      <c r="D151" s="195" t="s">
        <v>272</v>
      </c>
      <c r="E151" s="203" t="s">
        <v>5</v>
      </c>
      <c r="F151" s="204" t="s">
        <v>1264</v>
      </c>
      <c r="H151" s="205">
        <v>120</v>
      </c>
      <c r="I151" s="206"/>
      <c r="L151" s="202"/>
      <c r="M151" s="207"/>
      <c r="N151" s="208"/>
      <c r="O151" s="208"/>
      <c r="P151" s="208"/>
      <c r="Q151" s="208"/>
      <c r="R151" s="208"/>
      <c r="S151" s="208"/>
      <c r="T151" s="209"/>
      <c r="AT151" s="203" t="s">
        <v>272</v>
      </c>
      <c r="AU151" s="203" t="s">
        <v>85</v>
      </c>
      <c r="AV151" s="13" t="s">
        <v>85</v>
      </c>
      <c r="AW151" s="13" t="s">
        <v>41</v>
      </c>
      <c r="AX151" s="13" t="s">
        <v>24</v>
      </c>
      <c r="AY151" s="203" t="s">
        <v>264</v>
      </c>
    </row>
    <row r="152" spans="2:65" s="1" customFormat="1" ht="25.5" customHeight="1">
      <c r="B152" s="181"/>
      <c r="C152" s="182" t="s">
        <v>349</v>
      </c>
      <c r="D152" s="182" t="s">
        <v>266</v>
      </c>
      <c r="E152" s="183" t="s">
        <v>2256</v>
      </c>
      <c r="F152" s="184" t="s">
        <v>2257</v>
      </c>
      <c r="G152" s="185" t="s">
        <v>293</v>
      </c>
      <c r="H152" s="186">
        <v>576.54</v>
      </c>
      <c r="I152" s="187"/>
      <c r="J152" s="188">
        <f>ROUND(I152*H152,2)</f>
        <v>0</v>
      </c>
      <c r="K152" s="184" t="s">
        <v>334</v>
      </c>
      <c r="L152" s="42"/>
      <c r="M152" s="189" t="s">
        <v>5</v>
      </c>
      <c r="N152" s="190" t="s">
        <v>48</v>
      </c>
      <c r="O152" s="43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AR152" s="25" t="s">
        <v>270</v>
      </c>
      <c r="AT152" s="25" t="s">
        <v>266</v>
      </c>
      <c r="AU152" s="25" t="s">
        <v>85</v>
      </c>
      <c r="AY152" s="25" t="s">
        <v>264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5" t="s">
        <v>24</v>
      </c>
      <c r="BK152" s="193">
        <f>ROUND(I152*H152,2)</f>
        <v>0</v>
      </c>
      <c r="BL152" s="25" t="s">
        <v>270</v>
      </c>
      <c r="BM152" s="25" t="s">
        <v>3009</v>
      </c>
    </row>
    <row r="153" spans="2:65" s="1" customFormat="1" ht="54">
      <c r="B153" s="42"/>
      <c r="D153" s="195" t="s">
        <v>369</v>
      </c>
      <c r="F153" s="228" t="s">
        <v>2259</v>
      </c>
      <c r="I153" s="229"/>
      <c r="L153" s="42"/>
      <c r="M153" s="230"/>
      <c r="N153" s="43"/>
      <c r="O153" s="43"/>
      <c r="P153" s="43"/>
      <c r="Q153" s="43"/>
      <c r="R153" s="43"/>
      <c r="S153" s="43"/>
      <c r="T153" s="71"/>
      <c r="AT153" s="25" t="s">
        <v>369</v>
      </c>
      <c r="AU153" s="25" t="s">
        <v>85</v>
      </c>
    </row>
    <row r="154" spans="2:65" s="12" customFormat="1">
      <c r="B154" s="194"/>
      <c r="D154" s="195" t="s">
        <v>272</v>
      </c>
      <c r="E154" s="196" t="s">
        <v>5</v>
      </c>
      <c r="F154" s="197" t="s">
        <v>2260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2" customFormat="1">
      <c r="B155" s="194"/>
      <c r="D155" s="195" t="s">
        <v>272</v>
      </c>
      <c r="E155" s="196" t="s">
        <v>5</v>
      </c>
      <c r="F155" s="197" t="s">
        <v>2972</v>
      </c>
      <c r="H155" s="196" t="s">
        <v>5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6" t="s">
        <v>272</v>
      </c>
      <c r="AU155" s="196" t="s">
        <v>85</v>
      </c>
      <c r="AV155" s="12" t="s">
        <v>24</v>
      </c>
      <c r="AW155" s="12" t="s">
        <v>41</v>
      </c>
      <c r="AX155" s="12" t="s">
        <v>77</v>
      </c>
      <c r="AY155" s="196" t="s">
        <v>264</v>
      </c>
    </row>
    <row r="156" spans="2:65" s="13" customFormat="1">
      <c r="B156" s="202"/>
      <c r="D156" s="195" t="s">
        <v>272</v>
      </c>
      <c r="E156" s="203" t="s">
        <v>5</v>
      </c>
      <c r="F156" s="204" t="s">
        <v>3375</v>
      </c>
      <c r="H156" s="205">
        <v>576.54</v>
      </c>
      <c r="I156" s="206"/>
      <c r="L156" s="202"/>
      <c r="M156" s="207"/>
      <c r="N156" s="208"/>
      <c r="O156" s="208"/>
      <c r="P156" s="208"/>
      <c r="Q156" s="208"/>
      <c r="R156" s="208"/>
      <c r="S156" s="208"/>
      <c r="T156" s="209"/>
      <c r="AT156" s="203" t="s">
        <v>272</v>
      </c>
      <c r="AU156" s="203" t="s">
        <v>85</v>
      </c>
      <c r="AV156" s="13" t="s">
        <v>85</v>
      </c>
      <c r="AW156" s="13" t="s">
        <v>41</v>
      </c>
      <c r="AX156" s="13" t="s">
        <v>24</v>
      </c>
      <c r="AY156" s="203" t="s">
        <v>264</v>
      </c>
    </row>
    <row r="157" spans="2:65" s="1" customFormat="1" ht="25.5" customHeight="1">
      <c r="B157" s="181"/>
      <c r="C157" s="182" t="s">
        <v>354</v>
      </c>
      <c r="D157" s="182" t="s">
        <v>266</v>
      </c>
      <c r="E157" s="183" t="s">
        <v>2262</v>
      </c>
      <c r="F157" s="184" t="s">
        <v>2263</v>
      </c>
      <c r="G157" s="185" t="s">
        <v>293</v>
      </c>
      <c r="H157" s="186">
        <v>576.54</v>
      </c>
      <c r="I157" s="187"/>
      <c r="J157" s="188">
        <f>ROUND(I157*H157,2)</f>
        <v>0</v>
      </c>
      <c r="K157" s="184" t="s">
        <v>278</v>
      </c>
      <c r="L157" s="42"/>
      <c r="M157" s="189" t="s">
        <v>5</v>
      </c>
      <c r="N157" s="190" t="s">
        <v>48</v>
      </c>
      <c r="O157" s="43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AR157" s="25" t="s">
        <v>270</v>
      </c>
      <c r="AT157" s="25" t="s">
        <v>266</v>
      </c>
      <c r="AU157" s="25" t="s">
        <v>85</v>
      </c>
      <c r="AY157" s="25" t="s">
        <v>264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5" t="s">
        <v>24</v>
      </c>
      <c r="BK157" s="193">
        <f>ROUND(I157*H157,2)</f>
        <v>0</v>
      </c>
      <c r="BL157" s="25" t="s">
        <v>270</v>
      </c>
      <c r="BM157" s="25" t="s">
        <v>3010</v>
      </c>
    </row>
    <row r="158" spans="2:65" s="1" customFormat="1" ht="54">
      <c r="B158" s="42"/>
      <c r="D158" s="195" t="s">
        <v>369</v>
      </c>
      <c r="F158" s="228" t="s">
        <v>2265</v>
      </c>
      <c r="I158" s="229"/>
      <c r="L158" s="42"/>
      <c r="M158" s="230"/>
      <c r="N158" s="43"/>
      <c r="O158" s="43"/>
      <c r="P158" s="43"/>
      <c r="Q158" s="43"/>
      <c r="R158" s="43"/>
      <c r="S158" s="43"/>
      <c r="T158" s="71"/>
      <c r="AT158" s="25" t="s">
        <v>369</v>
      </c>
      <c r="AU158" s="25" t="s">
        <v>85</v>
      </c>
    </row>
    <row r="159" spans="2:65" s="12" customFormat="1">
      <c r="B159" s="194"/>
      <c r="D159" s="195" t="s">
        <v>272</v>
      </c>
      <c r="E159" s="196" t="s">
        <v>5</v>
      </c>
      <c r="F159" s="197" t="s">
        <v>2260</v>
      </c>
      <c r="H159" s="196" t="s">
        <v>5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6" t="s">
        <v>272</v>
      </c>
      <c r="AU159" s="196" t="s">
        <v>85</v>
      </c>
      <c r="AV159" s="12" t="s">
        <v>24</v>
      </c>
      <c r="AW159" s="12" t="s">
        <v>41</v>
      </c>
      <c r="AX159" s="12" t="s">
        <v>77</v>
      </c>
      <c r="AY159" s="196" t="s">
        <v>264</v>
      </c>
    </row>
    <row r="160" spans="2:65" s="12" customFormat="1">
      <c r="B160" s="194"/>
      <c r="D160" s="195" t="s">
        <v>272</v>
      </c>
      <c r="E160" s="196" t="s">
        <v>5</v>
      </c>
      <c r="F160" s="197" t="s">
        <v>2972</v>
      </c>
      <c r="H160" s="196" t="s">
        <v>5</v>
      </c>
      <c r="I160" s="198"/>
      <c r="L160" s="194"/>
      <c r="M160" s="199"/>
      <c r="N160" s="200"/>
      <c r="O160" s="200"/>
      <c r="P160" s="200"/>
      <c r="Q160" s="200"/>
      <c r="R160" s="200"/>
      <c r="S160" s="200"/>
      <c r="T160" s="201"/>
      <c r="AT160" s="196" t="s">
        <v>272</v>
      </c>
      <c r="AU160" s="196" t="s">
        <v>85</v>
      </c>
      <c r="AV160" s="12" t="s">
        <v>24</v>
      </c>
      <c r="AW160" s="12" t="s">
        <v>41</v>
      </c>
      <c r="AX160" s="12" t="s">
        <v>77</v>
      </c>
      <c r="AY160" s="196" t="s">
        <v>264</v>
      </c>
    </row>
    <row r="161" spans="2:65" s="13" customFormat="1">
      <c r="B161" s="202"/>
      <c r="D161" s="195" t="s">
        <v>272</v>
      </c>
      <c r="E161" s="203" t="s">
        <v>5</v>
      </c>
      <c r="F161" s="204" t="s">
        <v>3375</v>
      </c>
      <c r="H161" s="205">
        <v>576.54</v>
      </c>
      <c r="I161" s="206"/>
      <c r="L161" s="202"/>
      <c r="M161" s="207"/>
      <c r="N161" s="208"/>
      <c r="O161" s="208"/>
      <c r="P161" s="208"/>
      <c r="Q161" s="208"/>
      <c r="R161" s="208"/>
      <c r="S161" s="208"/>
      <c r="T161" s="209"/>
      <c r="AT161" s="203" t="s">
        <v>272</v>
      </c>
      <c r="AU161" s="203" t="s">
        <v>85</v>
      </c>
      <c r="AV161" s="13" t="s">
        <v>85</v>
      </c>
      <c r="AW161" s="13" t="s">
        <v>41</v>
      </c>
      <c r="AX161" s="13" t="s">
        <v>24</v>
      </c>
      <c r="AY161" s="203" t="s">
        <v>264</v>
      </c>
    </row>
    <row r="162" spans="2:65" s="1" customFormat="1" ht="25.5" customHeight="1">
      <c r="B162" s="181"/>
      <c r="C162" s="182" t="s">
        <v>359</v>
      </c>
      <c r="D162" s="182" t="s">
        <v>266</v>
      </c>
      <c r="E162" s="183" t="s">
        <v>3011</v>
      </c>
      <c r="F162" s="184" t="s">
        <v>3012</v>
      </c>
      <c r="G162" s="185" t="s">
        <v>293</v>
      </c>
      <c r="H162" s="186">
        <v>120</v>
      </c>
      <c r="I162" s="187"/>
      <c r="J162" s="188">
        <f>ROUND(I162*H162,2)</f>
        <v>0</v>
      </c>
      <c r="K162" s="184" t="s">
        <v>278</v>
      </c>
      <c r="L162" s="42"/>
      <c r="M162" s="189" t="s">
        <v>5</v>
      </c>
      <c r="N162" s="190" t="s">
        <v>48</v>
      </c>
      <c r="O162" s="43"/>
      <c r="P162" s="191">
        <f>O162*H162</f>
        <v>0</v>
      </c>
      <c r="Q162" s="191">
        <v>0.12966</v>
      </c>
      <c r="R162" s="191">
        <f>Q162*H162</f>
        <v>15.559200000000001</v>
      </c>
      <c r="S162" s="191">
        <v>0</v>
      </c>
      <c r="T162" s="192">
        <f>S162*H162</f>
        <v>0</v>
      </c>
      <c r="AR162" s="25" t="s">
        <v>270</v>
      </c>
      <c r="AT162" s="25" t="s">
        <v>266</v>
      </c>
      <c r="AU162" s="25" t="s">
        <v>85</v>
      </c>
      <c r="AY162" s="25" t="s">
        <v>264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5" t="s">
        <v>24</v>
      </c>
      <c r="BK162" s="193">
        <f>ROUND(I162*H162,2)</f>
        <v>0</v>
      </c>
      <c r="BL162" s="25" t="s">
        <v>270</v>
      </c>
      <c r="BM162" s="25" t="s">
        <v>3013</v>
      </c>
    </row>
    <row r="163" spans="2:65" s="1" customFormat="1" ht="40.5">
      <c r="B163" s="42"/>
      <c r="D163" s="195" t="s">
        <v>369</v>
      </c>
      <c r="F163" s="228" t="s">
        <v>2269</v>
      </c>
      <c r="I163" s="229"/>
      <c r="L163" s="42"/>
      <c r="M163" s="230"/>
      <c r="N163" s="43"/>
      <c r="O163" s="43"/>
      <c r="P163" s="43"/>
      <c r="Q163" s="43"/>
      <c r="R163" s="43"/>
      <c r="S163" s="43"/>
      <c r="T163" s="71"/>
      <c r="AT163" s="25" t="s">
        <v>369</v>
      </c>
      <c r="AU163" s="25" t="s">
        <v>85</v>
      </c>
    </row>
    <row r="164" spans="2:65" s="12" customFormat="1">
      <c r="B164" s="194"/>
      <c r="D164" s="195" t="s">
        <v>272</v>
      </c>
      <c r="E164" s="196" t="s">
        <v>5</v>
      </c>
      <c r="F164" s="197" t="s">
        <v>2260</v>
      </c>
      <c r="H164" s="196" t="s">
        <v>5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6" t="s">
        <v>272</v>
      </c>
      <c r="AU164" s="196" t="s">
        <v>85</v>
      </c>
      <c r="AV164" s="12" t="s">
        <v>24</v>
      </c>
      <c r="AW164" s="12" t="s">
        <v>41</v>
      </c>
      <c r="AX164" s="12" t="s">
        <v>77</v>
      </c>
      <c r="AY164" s="196" t="s">
        <v>264</v>
      </c>
    </row>
    <row r="165" spans="2:65" s="12" customFormat="1">
      <c r="B165" s="194"/>
      <c r="D165" s="195" t="s">
        <v>272</v>
      </c>
      <c r="E165" s="196" t="s">
        <v>5</v>
      </c>
      <c r="F165" s="197" t="s">
        <v>2974</v>
      </c>
      <c r="H165" s="196" t="s">
        <v>5</v>
      </c>
      <c r="I165" s="198"/>
      <c r="L165" s="194"/>
      <c r="M165" s="199"/>
      <c r="N165" s="200"/>
      <c r="O165" s="200"/>
      <c r="P165" s="200"/>
      <c r="Q165" s="200"/>
      <c r="R165" s="200"/>
      <c r="S165" s="200"/>
      <c r="T165" s="201"/>
      <c r="AT165" s="196" t="s">
        <v>272</v>
      </c>
      <c r="AU165" s="196" t="s">
        <v>85</v>
      </c>
      <c r="AV165" s="12" t="s">
        <v>24</v>
      </c>
      <c r="AW165" s="12" t="s">
        <v>41</v>
      </c>
      <c r="AX165" s="12" t="s">
        <v>77</v>
      </c>
      <c r="AY165" s="196" t="s">
        <v>264</v>
      </c>
    </row>
    <row r="166" spans="2:65" s="13" customFormat="1">
      <c r="B166" s="202"/>
      <c r="D166" s="195" t="s">
        <v>272</v>
      </c>
      <c r="E166" s="203" t="s">
        <v>5</v>
      </c>
      <c r="F166" s="204" t="s">
        <v>1264</v>
      </c>
      <c r="H166" s="205">
        <v>120</v>
      </c>
      <c r="I166" s="206"/>
      <c r="L166" s="202"/>
      <c r="M166" s="207"/>
      <c r="N166" s="208"/>
      <c r="O166" s="208"/>
      <c r="P166" s="208"/>
      <c r="Q166" s="208"/>
      <c r="R166" s="208"/>
      <c r="S166" s="208"/>
      <c r="T166" s="209"/>
      <c r="AT166" s="203" t="s">
        <v>272</v>
      </c>
      <c r="AU166" s="203" t="s">
        <v>85</v>
      </c>
      <c r="AV166" s="13" t="s">
        <v>85</v>
      </c>
      <c r="AW166" s="13" t="s">
        <v>41</v>
      </c>
      <c r="AX166" s="13" t="s">
        <v>24</v>
      </c>
      <c r="AY166" s="203" t="s">
        <v>264</v>
      </c>
    </row>
    <row r="167" spans="2:65" s="1" customFormat="1" ht="25.5" customHeight="1">
      <c r="B167" s="181"/>
      <c r="C167" s="182" t="s">
        <v>11</v>
      </c>
      <c r="D167" s="182" t="s">
        <v>266</v>
      </c>
      <c r="E167" s="183" t="s">
        <v>3014</v>
      </c>
      <c r="F167" s="184" t="s">
        <v>3015</v>
      </c>
      <c r="G167" s="185" t="s">
        <v>293</v>
      </c>
      <c r="H167" s="186">
        <v>120</v>
      </c>
      <c r="I167" s="187"/>
      <c r="J167" s="188">
        <f>ROUND(I167*H167,2)</f>
        <v>0</v>
      </c>
      <c r="K167" s="184" t="s">
        <v>278</v>
      </c>
      <c r="L167" s="42"/>
      <c r="M167" s="189" t="s">
        <v>5</v>
      </c>
      <c r="N167" s="190" t="s">
        <v>48</v>
      </c>
      <c r="O167" s="43"/>
      <c r="P167" s="191">
        <f>O167*H167</f>
        <v>0</v>
      </c>
      <c r="Q167" s="191">
        <v>0.20745</v>
      </c>
      <c r="R167" s="191">
        <f>Q167*H167</f>
        <v>24.893999999999998</v>
      </c>
      <c r="S167" s="191">
        <v>0</v>
      </c>
      <c r="T167" s="192">
        <f>S167*H167</f>
        <v>0</v>
      </c>
      <c r="AR167" s="25" t="s">
        <v>270</v>
      </c>
      <c r="AT167" s="25" t="s">
        <v>266</v>
      </c>
      <c r="AU167" s="25" t="s">
        <v>85</v>
      </c>
      <c r="AY167" s="25" t="s">
        <v>264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5" t="s">
        <v>24</v>
      </c>
      <c r="BK167" s="193">
        <f>ROUND(I167*H167,2)</f>
        <v>0</v>
      </c>
      <c r="BL167" s="25" t="s">
        <v>270</v>
      </c>
      <c r="BM167" s="25" t="s">
        <v>3016</v>
      </c>
    </row>
    <row r="168" spans="2:65" s="1" customFormat="1" ht="40.5">
      <c r="B168" s="42"/>
      <c r="D168" s="195" t="s">
        <v>369</v>
      </c>
      <c r="F168" s="228" t="s">
        <v>2273</v>
      </c>
      <c r="I168" s="229"/>
      <c r="L168" s="42"/>
      <c r="M168" s="230"/>
      <c r="N168" s="43"/>
      <c r="O168" s="43"/>
      <c r="P168" s="43"/>
      <c r="Q168" s="43"/>
      <c r="R168" s="43"/>
      <c r="S168" s="43"/>
      <c r="T168" s="71"/>
      <c r="AT168" s="25" t="s">
        <v>369</v>
      </c>
      <c r="AU168" s="25" t="s">
        <v>85</v>
      </c>
    </row>
    <row r="169" spans="2:65" s="12" customFormat="1">
      <c r="B169" s="194"/>
      <c r="D169" s="195" t="s">
        <v>272</v>
      </c>
      <c r="E169" s="196" t="s">
        <v>5</v>
      </c>
      <c r="F169" s="197" t="s">
        <v>2260</v>
      </c>
      <c r="H169" s="196" t="s">
        <v>5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6" t="s">
        <v>272</v>
      </c>
      <c r="AU169" s="196" t="s">
        <v>85</v>
      </c>
      <c r="AV169" s="12" t="s">
        <v>24</v>
      </c>
      <c r="AW169" s="12" t="s">
        <v>41</v>
      </c>
      <c r="AX169" s="12" t="s">
        <v>77</v>
      </c>
      <c r="AY169" s="196" t="s">
        <v>264</v>
      </c>
    </row>
    <row r="170" spans="2:65" s="12" customFormat="1">
      <c r="B170" s="194"/>
      <c r="D170" s="195" t="s">
        <v>272</v>
      </c>
      <c r="E170" s="196" t="s">
        <v>5</v>
      </c>
      <c r="F170" s="197" t="s">
        <v>2974</v>
      </c>
      <c r="H170" s="196" t="s">
        <v>5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6" t="s">
        <v>272</v>
      </c>
      <c r="AU170" s="196" t="s">
        <v>85</v>
      </c>
      <c r="AV170" s="12" t="s">
        <v>24</v>
      </c>
      <c r="AW170" s="12" t="s">
        <v>41</v>
      </c>
      <c r="AX170" s="12" t="s">
        <v>77</v>
      </c>
      <c r="AY170" s="196" t="s">
        <v>264</v>
      </c>
    </row>
    <row r="171" spans="2:65" s="13" customFormat="1">
      <c r="B171" s="202"/>
      <c r="D171" s="195" t="s">
        <v>272</v>
      </c>
      <c r="E171" s="203" t="s">
        <v>5</v>
      </c>
      <c r="F171" s="204" t="s">
        <v>1264</v>
      </c>
      <c r="H171" s="205">
        <v>120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272</v>
      </c>
      <c r="AU171" s="203" t="s">
        <v>85</v>
      </c>
      <c r="AV171" s="13" t="s">
        <v>85</v>
      </c>
      <c r="AW171" s="13" t="s">
        <v>41</v>
      </c>
      <c r="AX171" s="13" t="s">
        <v>24</v>
      </c>
      <c r="AY171" s="203" t="s">
        <v>264</v>
      </c>
    </row>
    <row r="172" spans="2:65" s="1" customFormat="1" ht="25.5" customHeight="1">
      <c r="B172" s="181"/>
      <c r="C172" s="182" t="s">
        <v>372</v>
      </c>
      <c r="D172" s="182" t="s">
        <v>266</v>
      </c>
      <c r="E172" s="183" t="s">
        <v>2266</v>
      </c>
      <c r="F172" s="184" t="s">
        <v>2267</v>
      </c>
      <c r="G172" s="185" t="s">
        <v>293</v>
      </c>
      <c r="H172" s="186">
        <v>576.54</v>
      </c>
      <c r="I172" s="187"/>
      <c r="J172" s="188">
        <f>ROUND(I172*H172,2)</f>
        <v>0</v>
      </c>
      <c r="K172" s="184" t="s">
        <v>278</v>
      </c>
      <c r="L172" s="42"/>
      <c r="M172" s="189" t="s">
        <v>5</v>
      </c>
      <c r="N172" s="190" t="s">
        <v>48</v>
      </c>
      <c r="O172" s="43"/>
      <c r="P172" s="191">
        <f>O172*H172</f>
        <v>0</v>
      </c>
      <c r="Q172" s="191">
        <v>0.12966</v>
      </c>
      <c r="R172" s="191">
        <f>Q172*H172</f>
        <v>74.754176399999992</v>
      </c>
      <c r="S172" s="191">
        <v>0</v>
      </c>
      <c r="T172" s="192">
        <f>S172*H172</f>
        <v>0</v>
      </c>
      <c r="AR172" s="25" t="s">
        <v>270</v>
      </c>
      <c r="AT172" s="25" t="s">
        <v>266</v>
      </c>
      <c r="AU172" s="25" t="s">
        <v>85</v>
      </c>
      <c r="AY172" s="25" t="s">
        <v>264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5" t="s">
        <v>24</v>
      </c>
      <c r="BK172" s="193">
        <f>ROUND(I172*H172,2)</f>
        <v>0</v>
      </c>
      <c r="BL172" s="25" t="s">
        <v>270</v>
      </c>
      <c r="BM172" s="25" t="s">
        <v>3017</v>
      </c>
    </row>
    <row r="173" spans="2:65" s="1" customFormat="1" ht="40.5">
      <c r="B173" s="42"/>
      <c r="D173" s="195" t="s">
        <v>369</v>
      </c>
      <c r="F173" s="228" t="s">
        <v>2269</v>
      </c>
      <c r="I173" s="229"/>
      <c r="L173" s="42"/>
      <c r="M173" s="230"/>
      <c r="N173" s="43"/>
      <c r="O173" s="43"/>
      <c r="P173" s="43"/>
      <c r="Q173" s="43"/>
      <c r="R173" s="43"/>
      <c r="S173" s="43"/>
      <c r="T173" s="71"/>
      <c r="AT173" s="25" t="s">
        <v>369</v>
      </c>
      <c r="AU173" s="25" t="s">
        <v>85</v>
      </c>
    </row>
    <row r="174" spans="2:65" s="12" customFormat="1">
      <c r="B174" s="194"/>
      <c r="D174" s="195" t="s">
        <v>272</v>
      </c>
      <c r="E174" s="196" t="s">
        <v>5</v>
      </c>
      <c r="F174" s="197" t="s">
        <v>2260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2" customFormat="1">
      <c r="B175" s="194"/>
      <c r="D175" s="195" t="s">
        <v>272</v>
      </c>
      <c r="E175" s="196" t="s">
        <v>5</v>
      </c>
      <c r="F175" s="197" t="s">
        <v>2972</v>
      </c>
      <c r="H175" s="196" t="s">
        <v>5</v>
      </c>
      <c r="I175" s="198"/>
      <c r="L175" s="194"/>
      <c r="M175" s="199"/>
      <c r="N175" s="200"/>
      <c r="O175" s="200"/>
      <c r="P175" s="200"/>
      <c r="Q175" s="200"/>
      <c r="R175" s="200"/>
      <c r="S175" s="200"/>
      <c r="T175" s="201"/>
      <c r="AT175" s="196" t="s">
        <v>272</v>
      </c>
      <c r="AU175" s="196" t="s">
        <v>85</v>
      </c>
      <c r="AV175" s="12" t="s">
        <v>24</v>
      </c>
      <c r="AW175" s="12" t="s">
        <v>41</v>
      </c>
      <c r="AX175" s="12" t="s">
        <v>77</v>
      </c>
      <c r="AY175" s="196" t="s">
        <v>264</v>
      </c>
    </row>
    <row r="176" spans="2:65" s="13" customFormat="1">
      <c r="B176" s="202"/>
      <c r="D176" s="195" t="s">
        <v>272</v>
      </c>
      <c r="E176" s="203" t="s">
        <v>5</v>
      </c>
      <c r="F176" s="204" t="s">
        <v>3375</v>
      </c>
      <c r="H176" s="205">
        <v>576.54</v>
      </c>
      <c r="I176" s="206"/>
      <c r="L176" s="202"/>
      <c r="M176" s="207"/>
      <c r="N176" s="208"/>
      <c r="O176" s="208"/>
      <c r="P176" s="208"/>
      <c r="Q176" s="208"/>
      <c r="R176" s="208"/>
      <c r="S176" s="208"/>
      <c r="T176" s="209"/>
      <c r="AT176" s="203" t="s">
        <v>272</v>
      </c>
      <c r="AU176" s="203" t="s">
        <v>85</v>
      </c>
      <c r="AV176" s="13" t="s">
        <v>85</v>
      </c>
      <c r="AW176" s="13" t="s">
        <v>41</v>
      </c>
      <c r="AX176" s="13" t="s">
        <v>24</v>
      </c>
      <c r="AY176" s="203" t="s">
        <v>264</v>
      </c>
    </row>
    <row r="177" spans="2:65" s="1" customFormat="1" ht="25.5" customHeight="1">
      <c r="B177" s="181"/>
      <c r="C177" s="182" t="s">
        <v>379</v>
      </c>
      <c r="D177" s="182" t="s">
        <v>266</v>
      </c>
      <c r="E177" s="183" t="s">
        <v>2270</v>
      </c>
      <c r="F177" s="184" t="s">
        <v>2271</v>
      </c>
      <c r="G177" s="185" t="s">
        <v>293</v>
      </c>
      <c r="H177" s="186">
        <v>576.54</v>
      </c>
      <c r="I177" s="187"/>
      <c r="J177" s="188">
        <f>ROUND(I177*H177,2)</f>
        <v>0</v>
      </c>
      <c r="K177" s="184" t="s">
        <v>278</v>
      </c>
      <c r="L177" s="42"/>
      <c r="M177" s="189" t="s">
        <v>5</v>
      </c>
      <c r="N177" s="190" t="s">
        <v>48</v>
      </c>
      <c r="O177" s="43"/>
      <c r="P177" s="191">
        <f>O177*H177</f>
        <v>0</v>
      </c>
      <c r="Q177" s="191">
        <v>0.20745</v>
      </c>
      <c r="R177" s="191">
        <f>Q177*H177</f>
        <v>119.60322299999999</v>
      </c>
      <c r="S177" s="191">
        <v>0</v>
      </c>
      <c r="T177" s="192">
        <f>S177*H177</f>
        <v>0</v>
      </c>
      <c r="AR177" s="25" t="s">
        <v>270</v>
      </c>
      <c r="AT177" s="25" t="s">
        <v>266</v>
      </c>
      <c r="AU177" s="25" t="s">
        <v>85</v>
      </c>
      <c r="AY177" s="25" t="s">
        <v>264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5" t="s">
        <v>24</v>
      </c>
      <c r="BK177" s="193">
        <f>ROUND(I177*H177,2)</f>
        <v>0</v>
      </c>
      <c r="BL177" s="25" t="s">
        <v>270</v>
      </c>
      <c r="BM177" s="25" t="s">
        <v>3018</v>
      </c>
    </row>
    <row r="178" spans="2:65" s="1" customFormat="1" ht="40.5">
      <c r="B178" s="42"/>
      <c r="D178" s="195" t="s">
        <v>369</v>
      </c>
      <c r="F178" s="228" t="s">
        <v>2273</v>
      </c>
      <c r="I178" s="229"/>
      <c r="L178" s="42"/>
      <c r="M178" s="230"/>
      <c r="N178" s="43"/>
      <c r="O178" s="43"/>
      <c r="P178" s="43"/>
      <c r="Q178" s="43"/>
      <c r="R178" s="43"/>
      <c r="S178" s="43"/>
      <c r="T178" s="71"/>
      <c r="AT178" s="25" t="s">
        <v>369</v>
      </c>
      <c r="AU178" s="25" t="s">
        <v>85</v>
      </c>
    </row>
    <row r="179" spans="2:65" s="12" customFormat="1">
      <c r="B179" s="194"/>
      <c r="D179" s="195" t="s">
        <v>272</v>
      </c>
      <c r="E179" s="196" t="s">
        <v>5</v>
      </c>
      <c r="F179" s="197" t="s">
        <v>2260</v>
      </c>
      <c r="H179" s="196" t="s">
        <v>5</v>
      </c>
      <c r="I179" s="198"/>
      <c r="L179" s="194"/>
      <c r="M179" s="199"/>
      <c r="N179" s="200"/>
      <c r="O179" s="200"/>
      <c r="P179" s="200"/>
      <c r="Q179" s="200"/>
      <c r="R179" s="200"/>
      <c r="S179" s="200"/>
      <c r="T179" s="201"/>
      <c r="AT179" s="196" t="s">
        <v>272</v>
      </c>
      <c r="AU179" s="196" t="s">
        <v>85</v>
      </c>
      <c r="AV179" s="12" t="s">
        <v>24</v>
      </c>
      <c r="AW179" s="12" t="s">
        <v>41</v>
      </c>
      <c r="AX179" s="12" t="s">
        <v>77</v>
      </c>
      <c r="AY179" s="196" t="s">
        <v>264</v>
      </c>
    </row>
    <row r="180" spans="2:65" s="12" customFormat="1">
      <c r="B180" s="194"/>
      <c r="D180" s="195" t="s">
        <v>272</v>
      </c>
      <c r="E180" s="196" t="s">
        <v>5</v>
      </c>
      <c r="F180" s="197" t="s">
        <v>2972</v>
      </c>
      <c r="H180" s="196" t="s">
        <v>5</v>
      </c>
      <c r="I180" s="198"/>
      <c r="L180" s="194"/>
      <c r="M180" s="199"/>
      <c r="N180" s="200"/>
      <c r="O180" s="200"/>
      <c r="P180" s="200"/>
      <c r="Q180" s="200"/>
      <c r="R180" s="200"/>
      <c r="S180" s="200"/>
      <c r="T180" s="201"/>
      <c r="AT180" s="196" t="s">
        <v>272</v>
      </c>
      <c r="AU180" s="196" t="s">
        <v>85</v>
      </c>
      <c r="AV180" s="12" t="s">
        <v>24</v>
      </c>
      <c r="AW180" s="12" t="s">
        <v>41</v>
      </c>
      <c r="AX180" s="12" t="s">
        <v>77</v>
      </c>
      <c r="AY180" s="196" t="s">
        <v>264</v>
      </c>
    </row>
    <row r="181" spans="2:65" s="13" customFormat="1">
      <c r="B181" s="202"/>
      <c r="D181" s="195" t="s">
        <v>272</v>
      </c>
      <c r="E181" s="203" t="s">
        <v>5</v>
      </c>
      <c r="F181" s="204" t="s">
        <v>3375</v>
      </c>
      <c r="H181" s="205">
        <v>576.54</v>
      </c>
      <c r="I181" s="206"/>
      <c r="L181" s="202"/>
      <c r="M181" s="207"/>
      <c r="N181" s="208"/>
      <c r="O181" s="208"/>
      <c r="P181" s="208"/>
      <c r="Q181" s="208"/>
      <c r="R181" s="208"/>
      <c r="S181" s="208"/>
      <c r="T181" s="209"/>
      <c r="AT181" s="203" t="s">
        <v>272</v>
      </c>
      <c r="AU181" s="203" t="s">
        <v>85</v>
      </c>
      <c r="AV181" s="13" t="s">
        <v>85</v>
      </c>
      <c r="AW181" s="13" t="s">
        <v>41</v>
      </c>
      <c r="AX181" s="13" t="s">
        <v>24</v>
      </c>
      <c r="AY181" s="203" t="s">
        <v>264</v>
      </c>
    </row>
    <row r="182" spans="2:65" s="1" customFormat="1" ht="16.5" customHeight="1">
      <c r="B182" s="181"/>
      <c r="C182" s="182" t="s">
        <v>387</v>
      </c>
      <c r="D182" s="182" t="s">
        <v>266</v>
      </c>
      <c r="E182" s="183" t="s">
        <v>2274</v>
      </c>
      <c r="F182" s="184" t="s">
        <v>2275</v>
      </c>
      <c r="G182" s="185" t="s">
        <v>293</v>
      </c>
      <c r="H182" s="186">
        <v>696.54</v>
      </c>
      <c r="I182" s="187"/>
      <c r="J182" s="188">
        <f>ROUND(I182*H182,2)</f>
        <v>0</v>
      </c>
      <c r="K182" s="184" t="s">
        <v>278</v>
      </c>
      <c r="L182" s="42"/>
      <c r="M182" s="189" t="s">
        <v>5</v>
      </c>
      <c r="N182" s="190" t="s">
        <v>48</v>
      </c>
      <c r="O182" s="43"/>
      <c r="P182" s="191">
        <f>O182*H182</f>
        <v>0</v>
      </c>
      <c r="Q182" s="191">
        <v>3.4000000000000002E-4</v>
      </c>
      <c r="R182" s="191">
        <f>Q182*H182</f>
        <v>0.2368236</v>
      </c>
      <c r="S182" s="191">
        <v>0</v>
      </c>
      <c r="T182" s="192">
        <f>S182*H182</f>
        <v>0</v>
      </c>
      <c r="AR182" s="25" t="s">
        <v>270</v>
      </c>
      <c r="AT182" s="25" t="s">
        <v>266</v>
      </c>
      <c r="AU182" s="25" t="s">
        <v>85</v>
      </c>
      <c r="AY182" s="25" t="s">
        <v>264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5" t="s">
        <v>24</v>
      </c>
      <c r="BK182" s="193">
        <f>ROUND(I182*H182,2)</f>
        <v>0</v>
      </c>
      <c r="BL182" s="25" t="s">
        <v>270</v>
      </c>
      <c r="BM182" s="25" t="s">
        <v>3019</v>
      </c>
    </row>
    <row r="183" spans="2:65" s="1" customFormat="1" ht="27">
      <c r="B183" s="42"/>
      <c r="D183" s="195" t="s">
        <v>369</v>
      </c>
      <c r="F183" s="228" t="s">
        <v>2277</v>
      </c>
      <c r="I183" s="229"/>
      <c r="L183" s="42"/>
      <c r="M183" s="230"/>
      <c r="N183" s="43"/>
      <c r="O183" s="43"/>
      <c r="P183" s="43"/>
      <c r="Q183" s="43"/>
      <c r="R183" s="43"/>
      <c r="S183" s="43"/>
      <c r="T183" s="71"/>
      <c r="AT183" s="25" t="s">
        <v>369</v>
      </c>
      <c r="AU183" s="25" t="s">
        <v>85</v>
      </c>
    </row>
    <row r="184" spans="2:65" s="12" customFormat="1">
      <c r="B184" s="194"/>
      <c r="D184" s="195" t="s">
        <v>272</v>
      </c>
      <c r="E184" s="196" t="s">
        <v>5</v>
      </c>
      <c r="F184" s="197" t="s">
        <v>2260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2" customFormat="1">
      <c r="B185" s="194"/>
      <c r="D185" s="195" t="s">
        <v>272</v>
      </c>
      <c r="E185" s="196" t="s">
        <v>5</v>
      </c>
      <c r="F185" s="197" t="s">
        <v>2972</v>
      </c>
      <c r="H185" s="196" t="s">
        <v>5</v>
      </c>
      <c r="I185" s="198"/>
      <c r="L185" s="194"/>
      <c r="M185" s="199"/>
      <c r="N185" s="200"/>
      <c r="O185" s="200"/>
      <c r="P185" s="200"/>
      <c r="Q185" s="200"/>
      <c r="R185" s="200"/>
      <c r="S185" s="200"/>
      <c r="T185" s="201"/>
      <c r="AT185" s="196" t="s">
        <v>272</v>
      </c>
      <c r="AU185" s="196" t="s">
        <v>85</v>
      </c>
      <c r="AV185" s="12" t="s">
        <v>24</v>
      </c>
      <c r="AW185" s="12" t="s">
        <v>41</v>
      </c>
      <c r="AX185" s="12" t="s">
        <v>77</v>
      </c>
      <c r="AY185" s="196" t="s">
        <v>264</v>
      </c>
    </row>
    <row r="186" spans="2:65" s="13" customFormat="1">
      <c r="B186" s="202"/>
      <c r="D186" s="195" t="s">
        <v>272</v>
      </c>
      <c r="E186" s="203" t="s">
        <v>5</v>
      </c>
      <c r="F186" s="204" t="s">
        <v>3375</v>
      </c>
      <c r="H186" s="205">
        <v>576.54</v>
      </c>
      <c r="I186" s="206"/>
      <c r="L186" s="202"/>
      <c r="M186" s="207"/>
      <c r="N186" s="208"/>
      <c r="O186" s="208"/>
      <c r="P186" s="208"/>
      <c r="Q186" s="208"/>
      <c r="R186" s="208"/>
      <c r="S186" s="208"/>
      <c r="T186" s="209"/>
      <c r="AT186" s="203" t="s">
        <v>272</v>
      </c>
      <c r="AU186" s="203" t="s">
        <v>85</v>
      </c>
      <c r="AV186" s="13" t="s">
        <v>85</v>
      </c>
      <c r="AW186" s="13" t="s">
        <v>41</v>
      </c>
      <c r="AX186" s="13" t="s">
        <v>77</v>
      </c>
      <c r="AY186" s="203" t="s">
        <v>264</v>
      </c>
    </row>
    <row r="187" spans="2:65" s="12" customFormat="1">
      <c r="B187" s="194"/>
      <c r="D187" s="195" t="s">
        <v>272</v>
      </c>
      <c r="E187" s="196" t="s">
        <v>5</v>
      </c>
      <c r="F187" s="197" t="s">
        <v>2974</v>
      </c>
      <c r="H187" s="196" t="s">
        <v>5</v>
      </c>
      <c r="I187" s="198"/>
      <c r="L187" s="194"/>
      <c r="M187" s="199"/>
      <c r="N187" s="200"/>
      <c r="O187" s="200"/>
      <c r="P187" s="200"/>
      <c r="Q187" s="200"/>
      <c r="R187" s="200"/>
      <c r="S187" s="200"/>
      <c r="T187" s="201"/>
      <c r="AT187" s="196" t="s">
        <v>272</v>
      </c>
      <c r="AU187" s="196" t="s">
        <v>85</v>
      </c>
      <c r="AV187" s="12" t="s">
        <v>24</v>
      </c>
      <c r="AW187" s="12" t="s">
        <v>41</v>
      </c>
      <c r="AX187" s="12" t="s">
        <v>77</v>
      </c>
      <c r="AY187" s="196" t="s">
        <v>264</v>
      </c>
    </row>
    <row r="188" spans="2:65" s="13" customFormat="1">
      <c r="B188" s="202"/>
      <c r="D188" s="195" t="s">
        <v>272</v>
      </c>
      <c r="E188" s="203" t="s">
        <v>5</v>
      </c>
      <c r="F188" s="204" t="s">
        <v>1264</v>
      </c>
      <c r="H188" s="205">
        <v>120</v>
      </c>
      <c r="I188" s="206"/>
      <c r="L188" s="202"/>
      <c r="M188" s="207"/>
      <c r="N188" s="208"/>
      <c r="O188" s="208"/>
      <c r="P188" s="208"/>
      <c r="Q188" s="208"/>
      <c r="R188" s="208"/>
      <c r="S188" s="208"/>
      <c r="T188" s="209"/>
      <c r="AT188" s="203" t="s">
        <v>272</v>
      </c>
      <c r="AU188" s="203" t="s">
        <v>85</v>
      </c>
      <c r="AV188" s="13" t="s">
        <v>85</v>
      </c>
      <c r="AW188" s="13" t="s">
        <v>41</v>
      </c>
      <c r="AX188" s="13" t="s">
        <v>77</v>
      </c>
      <c r="AY188" s="203" t="s">
        <v>264</v>
      </c>
    </row>
    <row r="189" spans="2:65" s="14" customFormat="1">
      <c r="B189" s="210"/>
      <c r="D189" s="195" t="s">
        <v>272</v>
      </c>
      <c r="E189" s="211" t="s">
        <v>5</v>
      </c>
      <c r="F189" s="212" t="s">
        <v>290</v>
      </c>
      <c r="H189" s="213">
        <v>696.54</v>
      </c>
      <c r="I189" s="214"/>
      <c r="L189" s="210"/>
      <c r="M189" s="215"/>
      <c r="N189" s="216"/>
      <c r="O189" s="216"/>
      <c r="P189" s="216"/>
      <c r="Q189" s="216"/>
      <c r="R189" s="216"/>
      <c r="S189" s="216"/>
      <c r="T189" s="217"/>
      <c r="AT189" s="211" t="s">
        <v>272</v>
      </c>
      <c r="AU189" s="211" t="s">
        <v>85</v>
      </c>
      <c r="AV189" s="14" t="s">
        <v>270</v>
      </c>
      <c r="AW189" s="14" t="s">
        <v>41</v>
      </c>
      <c r="AX189" s="14" t="s">
        <v>24</v>
      </c>
      <c r="AY189" s="211" t="s">
        <v>264</v>
      </c>
    </row>
    <row r="190" spans="2:65" s="1" customFormat="1" ht="25.5" customHeight="1">
      <c r="B190" s="181"/>
      <c r="C190" s="182" t="s">
        <v>393</v>
      </c>
      <c r="D190" s="182" t="s">
        <v>266</v>
      </c>
      <c r="E190" s="183" t="s">
        <v>2278</v>
      </c>
      <c r="F190" s="184" t="s">
        <v>2279</v>
      </c>
      <c r="G190" s="185" t="s">
        <v>293</v>
      </c>
      <c r="H190" s="186">
        <v>696.54</v>
      </c>
      <c r="I190" s="187"/>
      <c r="J190" s="188">
        <f>ROUND(I190*H190,2)</f>
        <v>0</v>
      </c>
      <c r="K190" s="184" t="s">
        <v>278</v>
      </c>
      <c r="L190" s="42"/>
      <c r="M190" s="189" t="s">
        <v>5</v>
      </c>
      <c r="N190" s="190" t="s">
        <v>48</v>
      </c>
      <c r="O190" s="43"/>
      <c r="P190" s="191">
        <f>O190*H190</f>
        <v>0</v>
      </c>
      <c r="Q190" s="191">
        <v>7.1000000000000002E-4</v>
      </c>
      <c r="R190" s="191">
        <f>Q190*H190</f>
        <v>0.49454339999999997</v>
      </c>
      <c r="S190" s="191">
        <v>0</v>
      </c>
      <c r="T190" s="192">
        <f>S190*H190</f>
        <v>0</v>
      </c>
      <c r="AR190" s="25" t="s">
        <v>270</v>
      </c>
      <c r="AT190" s="25" t="s">
        <v>266</v>
      </c>
      <c r="AU190" s="25" t="s">
        <v>85</v>
      </c>
      <c r="AY190" s="25" t="s">
        <v>264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5" t="s">
        <v>24</v>
      </c>
      <c r="BK190" s="193">
        <f>ROUND(I190*H190,2)</f>
        <v>0</v>
      </c>
      <c r="BL190" s="25" t="s">
        <v>270</v>
      </c>
      <c r="BM190" s="25" t="s">
        <v>3020</v>
      </c>
    </row>
    <row r="191" spans="2:65" s="1" customFormat="1" ht="27">
      <c r="B191" s="42"/>
      <c r="D191" s="195" t="s">
        <v>369</v>
      </c>
      <c r="F191" s="228" t="s">
        <v>2277</v>
      </c>
      <c r="I191" s="229"/>
      <c r="L191" s="42"/>
      <c r="M191" s="230"/>
      <c r="N191" s="43"/>
      <c r="O191" s="43"/>
      <c r="P191" s="43"/>
      <c r="Q191" s="43"/>
      <c r="R191" s="43"/>
      <c r="S191" s="43"/>
      <c r="T191" s="71"/>
      <c r="AT191" s="25" t="s">
        <v>369</v>
      </c>
      <c r="AU191" s="25" t="s">
        <v>85</v>
      </c>
    </row>
    <row r="192" spans="2:65" s="12" customFormat="1">
      <c r="B192" s="194"/>
      <c r="D192" s="195" t="s">
        <v>272</v>
      </c>
      <c r="E192" s="196" t="s">
        <v>5</v>
      </c>
      <c r="F192" s="197" t="s">
        <v>2260</v>
      </c>
      <c r="H192" s="196" t="s">
        <v>5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6" t="s">
        <v>272</v>
      </c>
      <c r="AU192" s="196" t="s">
        <v>85</v>
      </c>
      <c r="AV192" s="12" t="s">
        <v>24</v>
      </c>
      <c r="AW192" s="12" t="s">
        <v>41</v>
      </c>
      <c r="AX192" s="12" t="s">
        <v>77</v>
      </c>
      <c r="AY192" s="196" t="s">
        <v>264</v>
      </c>
    </row>
    <row r="193" spans="2:65" s="12" customFormat="1">
      <c r="B193" s="194"/>
      <c r="D193" s="195" t="s">
        <v>272</v>
      </c>
      <c r="E193" s="196" t="s">
        <v>5</v>
      </c>
      <c r="F193" s="197" t="s">
        <v>2972</v>
      </c>
      <c r="H193" s="196" t="s">
        <v>5</v>
      </c>
      <c r="I193" s="198"/>
      <c r="L193" s="194"/>
      <c r="M193" s="199"/>
      <c r="N193" s="200"/>
      <c r="O193" s="200"/>
      <c r="P193" s="200"/>
      <c r="Q193" s="200"/>
      <c r="R193" s="200"/>
      <c r="S193" s="200"/>
      <c r="T193" s="201"/>
      <c r="AT193" s="196" t="s">
        <v>272</v>
      </c>
      <c r="AU193" s="196" t="s">
        <v>85</v>
      </c>
      <c r="AV193" s="12" t="s">
        <v>24</v>
      </c>
      <c r="AW193" s="12" t="s">
        <v>41</v>
      </c>
      <c r="AX193" s="12" t="s">
        <v>77</v>
      </c>
      <c r="AY193" s="196" t="s">
        <v>264</v>
      </c>
    </row>
    <row r="194" spans="2:65" s="13" customFormat="1">
      <c r="B194" s="202"/>
      <c r="D194" s="195" t="s">
        <v>272</v>
      </c>
      <c r="E194" s="203" t="s">
        <v>5</v>
      </c>
      <c r="F194" s="204" t="s">
        <v>3375</v>
      </c>
      <c r="H194" s="205">
        <v>576.54</v>
      </c>
      <c r="I194" s="206"/>
      <c r="L194" s="202"/>
      <c r="M194" s="207"/>
      <c r="N194" s="208"/>
      <c r="O194" s="208"/>
      <c r="P194" s="208"/>
      <c r="Q194" s="208"/>
      <c r="R194" s="208"/>
      <c r="S194" s="208"/>
      <c r="T194" s="209"/>
      <c r="AT194" s="203" t="s">
        <v>272</v>
      </c>
      <c r="AU194" s="203" t="s">
        <v>85</v>
      </c>
      <c r="AV194" s="13" t="s">
        <v>85</v>
      </c>
      <c r="AW194" s="13" t="s">
        <v>41</v>
      </c>
      <c r="AX194" s="13" t="s">
        <v>77</v>
      </c>
      <c r="AY194" s="203" t="s">
        <v>264</v>
      </c>
    </row>
    <row r="195" spans="2:65" s="12" customFormat="1">
      <c r="B195" s="194"/>
      <c r="D195" s="195" t="s">
        <v>272</v>
      </c>
      <c r="E195" s="196" t="s">
        <v>5</v>
      </c>
      <c r="F195" s="197" t="s">
        <v>2974</v>
      </c>
      <c r="H195" s="196" t="s">
        <v>5</v>
      </c>
      <c r="I195" s="198"/>
      <c r="L195" s="194"/>
      <c r="M195" s="199"/>
      <c r="N195" s="200"/>
      <c r="O195" s="200"/>
      <c r="P195" s="200"/>
      <c r="Q195" s="200"/>
      <c r="R195" s="200"/>
      <c r="S195" s="200"/>
      <c r="T195" s="201"/>
      <c r="AT195" s="196" t="s">
        <v>272</v>
      </c>
      <c r="AU195" s="196" t="s">
        <v>85</v>
      </c>
      <c r="AV195" s="12" t="s">
        <v>24</v>
      </c>
      <c r="AW195" s="12" t="s">
        <v>41</v>
      </c>
      <c r="AX195" s="12" t="s">
        <v>77</v>
      </c>
      <c r="AY195" s="196" t="s">
        <v>264</v>
      </c>
    </row>
    <row r="196" spans="2:65" s="13" customFormat="1">
      <c r="B196" s="202"/>
      <c r="D196" s="195" t="s">
        <v>272</v>
      </c>
      <c r="E196" s="203" t="s">
        <v>5</v>
      </c>
      <c r="F196" s="204" t="s">
        <v>1264</v>
      </c>
      <c r="H196" s="205">
        <v>120</v>
      </c>
      <c r="I196" s="206"/>
      <c r="L196" s="202"/>
      <c r="M196" s="207"/>
      <c r="N196" s="208"/>
      <c r="O196" s="208"/>
      <c r="P196" s="208"/>
      <c r="Q196" s="208"/>
      <c r="R196" s="208"/>
      <c r="S196" s="208"/>
      <c r="T196" s="209"/>
      <c r="AT196" s="203" t="s">
        <v>272</v>
      </c>
      <c r="AU196" s="203" t="s">
        <v>85</v>
      </c>
      <c r="AV196" s="13" t="s">
        <v>85</v>
      </c>
      <c r="AW196" s="13" t="s">
        <v>41</v>
      </c>
      <c r="AX196" s="13" t="s">
        <v>77</v>
      </c>
      <c r="AY196" s="203" t="s">
        <v>264</v>
      </c>
    </row>
    <row r="197" spans="2:65" s="14" customFormat="1">
      <c r="B197" s="210"/>
      <c r="D197" s="195" t="s">
        <v>272</v>
      </c>
      <c r="E197" s="211" t="s">
        <v>5</v>
      </c>
      <c r="F197" s="212" t="s">
        <v>290</v>
      </c>
      <c r="H197" s="213">
        <v>696.54</v>
      </c>
      <c r="I197" s="214"/>
      <c r="L197" s="210"/>
      <c r="M197" s="215"/>
      <c r="N197" s="216"/>
      <c r="O197" s="216"/>
      <c r="P197" s="216"/>
      <c r="Q197" s="216"/>
      <c r="R197" s="216"/>
      <c r="S197" s="216"/>
      <c r="T197" s="217"/>
      <c r="AT197" s="211" t="s">
        <v>272</v>
      </c>
      <c r="AU197" s="211" t="s">
        <v>85</v>
      </c>
      <c r="AV197" s="14" t="s">
        <v>270</v>
      </c>
      <c r="AW197" s="14" t="s">
        <v>41</v>
      </c>
      <c r="AX197" s="14" t="s">
        <v>24</v>
      </c>
      <c r="AY197" s="211" t="s">
        <v>264</v>
      </c>
    </row>
    <row r="198" spans="2:65" s="1" customFormat="1" ht="25.5" customHeight="1">
      <c r="B198" s="181"/>
      <c r="C198" s="182" t="s">
        <v>400</v>
      </c>
      <c r="D198" s="182" t="s">
        <v>266</v>
      </c>
      <c r="E198" s="183" t="s">
        <v>3021</v>
      </c>
      <c r="F198" s="184" t="s">
        <v>3022</v>
      </c>
      <c r="G198" s="185" t="s">
        <v>293</v>
      </c>
      <c r="H198" s="186">
        <v>348.27</v>
      </c>
      <c r="I198" s="187"/>
      <c r="J198" s="188">
        <f>ROUND(I198*H198,2)</f>
        <v>0</v>
      </c>
      <c r="K198" s="184" t="s">
        <v>278</v>
      </c>
      <c r="L198" s="42"/>
      <c r="M198" s="189" t="s">
        <v>5</v>
      </c>
      <c r="N198" s="190" t="s">
        <v>48</v>
      </c>
      <c r="O198" s="43"/>
      <c r="P198" s="191">
        <f>O198*H198</f>
        <v>0</v>
      </c>
      <c r="Q198" s="191">
        <v>2E-3</v>
      </c>
      <c r="R198" s="191">
        <f>Q198*H198</f>
        <v>0.69653999999999994</v>
      </c>
      <c r="S198" s="191">
        <v>0</v>
      </c>
      <c r="T198" s="192">
        <f>S198*H198</f>
        <v>0</v>
      </c>
      <c r="AR198" s="25" t="s">
        <v>270</v>
      </c>
      <c r="AT198" s="25" t="s">
        <v>266</v>
      </c>
      <c r="AU198" s="25" t="s">
        <v>85</v>
      </c>
      <c r="AY198" s="25" t="s">
        <v>264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5" t="s">
        <v>24</v>
      </c>
      <c r="BK198" s="193">
        <f>ROUND(I198*H198,2)</f>
        <v>0</v>
      </c>
      <c r="BL198" s="25" t="s">
        <v>270</v>
      </c>
      <c r="BM198" s="25" t="s">
        <v>3023</v>
      </c>
    </row>
    <row r="199" spans="2:65" s="1" customFormat="1" ht="27">
      <c r="B199" s="42"/>
      <c r="D199" s="195" t="s">
        <v>369</v>
      </c>
      <c r="F199" s="228" t="s">
        <v>3024</v>
      </c>
      <c r="I199" s="229"/>
      <c r="L199" s="42"/>
      <c r="M199" s="230"/>
      <c r="N199" s="43"/>
      <c r="O199" s="43"/>
      <c r="P199" s="43"/>
      <c r="Q199" s="43"/>
      <c r="R199" s="43"/>
      <c r="S199" s="43"/>
      <c r="T199" s="71"/>
      <c r="AT199" s="25" t="s">
        <v>369</v>
      </c>
      <c r="AU199" s="25" t="s">
        <v>85</v>
      </c>
    </row>
    <row r="200" spans="2:65" s="12" customFormat="1">
      <c r="B200" s="194"/>
      <c r="D200" s="195" t="s">
        <v>272</v>
      </c>
      <c r="E200" s="196" t="s">
        <v>5</v>
      </c>
      <c r="F200" s="197" t="s">
        <v>3140</v>
      </c>
      <c r="H200" s="196" t="s">
        <v>5</v>
      </c>
      <c r="I200" s="198"/>
      <c r="L200" s="194"/>
      <c r="M200" s="199"/>
      <c r="N200" s="200"/>
      <c r="O200" s="200"/>
      <c r="P200" s="200"/>
      <c r="Q200" s="200"/>
      <c r="R200" s="200"/>
      <c r="S200" s="200"/>
      <c r="T200" s="201"/>
      <c r="AT200" s="196" t="s">
        <v>272</v>
      </c>
      <c r="AU200" s="196" t="s">
        <v>85</v>
      </c>
      <c r="AV200" s="12" t="s">
        <v>24</v>
      </c>
      <c r="AW200" s="12" t="s">
        <v>41</v>
      </c>
      <c r="AX200" s="12" t="s">
        <v>77</v>
      </c>
      <c r="AY200" s="196" t="s">
        <v>264</v>
      </c>
    </row>
    <row r="201" spans="2:65" s="12" customFormat="1" ht="27">
      <c r="B201" s="194"/>
      <c r="D201" s="195" t="s">
        <v>272</v>
      </c>
      <c r="E201" s="196" t="s">
        <v>5</v>
      </c>
      <c r="F201" s="197" t="s">
        <v>3025</v>
      </c>
      <c r="H201" s="196" t="s">
        <v>5</v>
      </c>
      <c r="I201" s="198"/>
      <c r="L201" s="194"/>
      <c r="M201" s="199"/>
      <c r="N201" s="200"/>
      <c r="O201" s="200"/>
      <c r="P201" s="200"/>
      <c r="Q201" s="200"/>
      <c r="R201" s="200"/>
      <c r="S201" s="200"/>
      <c r="T201" s="201"/>
      <c r="AT201" s="196" t="s">
        <v>272</v>
      </c>
      <c r="AU201" s="196" t="s">
        <v>85</v>
      </c>
      <c r="AV201" s="12" t="s">
        <v>24</v>
      </c>
      <c r="AW201" s="12" t="s">
        <v>41</v>
      </c>
      <c r="AX201" s="12" t="s">
        <v>77</v>
      </c>
      <c r="AY201" s="196" t="s">
        <v>264</v>
      </c>
    </row>
    <row r="202" spans="2:65" s="12" customFormat="1">
      <c r="B202" s="194"/>
      <c r="D202" s="195" t="s">
        <v>272</v>
      </c>
      <c r="E202" s="196" t="s">
        <v>5</v>
      </c>
      <c r="F202" s="197" t="s">
        <v>2972</v>
      </c>
      <c r="H202" s="196" t="s">
        <v>5</v>
      </c>
      <c r="I202" s="198"/>
      <c r="L202" s="194"/>
      <c r="M202" s="199"/>
      <c r="N202" s="200"/>
      <c r="O202" s="200"/>
      <c r="P202" s="200"/>
      <c r="Q202" s="200"/>
      <c r="R202" s="200"/>
      <c r="S202" s="200"/>
      <c r="T202" s="201"/>
      <c r="AT202" s="196" t="s">
        <v>272</v>
      </c>
      <c r="AU202" s="196" t="s">
        <v>85</v>
      </c>
      <c r="AV202" s="12" t="s">
        <v>24</v>
      </c>
      <c r="AW202" s="12" t="s">
        <v>41</v>
      </c>
      <c r="AX202" s="12" t="s">
        <v>77</v>
      </c>
      <c r="AY202" s="196" t="s">
        <v>264</v>
      </c>
    </row>
    <row r="203" spans="2:65" s="13" customFormat="1">
      <c r="B203" s="202"/>
      <c r="D203" s="195" t="s">
        <v>272</v>
      </c>
      <c r="E203" s="203" t="s">
        <v>5</v>
      </c>
      <c r="F203" s="204" t="s">
        <v>3376</v>
      </c>
      <c r="H203" s="205">
        <v>288.27</v>
      </c>
      <c r="I203" s="206"/>
      <c r="L203" s="202"/>
      <c r="M203" s="207"/>
      <c r="N203" s="208"/>
      <c r="O203" s="208"/>
      <c r="P203" s="208"/>
      <c r="Q203" s="208"/>
      <c r="R203" s="208"/>
      <c r="S203" s="208"/>
      <c r="T203" s="209"/>
      <c r="AT203" s="203" t="s">
        <v>272</v>
      </c>
      <c r="AU203" s="203" t="s">
        <v>85</v>
      </c>
      <c r="AV203" s="13" t="s">
        <v>85</v>
      </c>
      <c r="AW203" s="13" t="s">
        <v>41</v>
      </c>
      <c r="AX203" s="13" t="s">
        <v>77</v>
      </c>
      <c r="AY203" s="203" t="s">
        <v>264</v>
      </c>
    </row>
    <row r="204" spans="2:65" s="12" customFormat="1">
      <c r="B204" s="194"/>
      <c r="D204" s="195" t="s">
        <v>272</v>
      </c>
      <c r="E204" s="196" t="s">
        <v>5</v>
      </c>
      <c r="F204" s="197" t="s">
        <v>3250</v>
      </c>
      <c r="H204" s="196" t="s">
        <v>5</v>
      </c>
      <c r="I204" s="198"/>
      <c r="L204" s="194"/>
      <c r="M204" s="199"/>
      <c r="N204" s="200"/>
      <c r="O204" s="200"/>
      <c r="P204" s="200"/>
      <c r="Q204" s="200"/>
      <c r="R204" s="200"/>
      <c r="S204" s="200"/>
      <c r="T204" s="201"/>
      <c r="AT204" s="196" t="s">
        <v>272</v>
      </c>
      <c r="AU204" s="196" t="s">
        <v>85</v>
      </c>
      <c r="AV204" s="12" t="s">
        <v>24</v>
      </c>
      <c r="AW204" s="12" t="s">
        <v>41</v>
      </c>
      <c r="AX204" s="12" t="s">
        <v>77</v>
      </c>
      <c r="AY204" s="196" t="s">
        <v>264</v>
      </c>
    </row>
    <row r="205" spans="2:65" s="13" customFormat="1">
      <c r="B205" s="202"/>
      <c r="D205" s="195" t="s">
        <v>272</v>
      </c>
      <c r="E205" s="203" t="s">
        <v>5</v>
      </c>
      <c r="F205" s="204" t="s">
        <v>3377</v>
      </c>
      <c r="H205" s="205">
        <v>60</v>
      </c>
      <c r="I205" s="206"/>
      <c r="L205" s="202"/>
      <c r="M205" s="207"/>
      <c r="N205" s="208"/>
      <c r="O205" s="208"/>
      <c r="P205" s="208"/>
      <c r="Q205" s="208"/>
      <c r="R205" s="208"/>
      <c r="S205" s="208"/>
      <c r="T205" s="209"/>
      <c r="AT205" s="203" t="s">
        <v>272</v>
      </c>
      <c r="AU205" s="203" t="s">
        <v>85</v>
      </c>
      <c r="AV205" s="13" t="s">
        <v>85</v>
      </c>
      <c r="AW205" s="13" t="s">
        <v>41</v>
      </c>
      <c r="AX205" s="13" t="s">
        <v>77</v>
      </c>
      <c r="AY205" s="203" t="s">
        <v>264</v>
      </c>
    </row>
    <row r="206" spans="2:65" s="14" customFormat="1">
      <c r="B206" s="210"/>
      <c r="D206" s="195" t="s">
        <v>272</v>
      </c>
      <c r="E206" s="211" t="s">
        <v>5</v>
      </c>
      <c r="F206" s="212" t="s">
        <v>290</v>
      </c>
      <c r="H206" s="213">
        <v>348.27</v>
      </c>
      <c r="I206" s="214"/>
      <c r="L206" s="210"/>
      <c r="M206" s="215"/>
      <c r="N206" s="216"/>
      <c r="O206" s="216"/>
      <c r="P206" s="216"/>
      <c r="Q206" s="216"/>
      <c r="R206" s="216"/>
      <c r="S206" s="216"/>
      <c r="T206" s="217"/>
      <c r="AT206" s="211" t="s">
        <v>272</v>
      </c>
      <c r="AU206" s="211" t="s">
        <v>85</v>
      </c>
      <c r="AV206" s="14" t="s">
        <v>270</v>
      </c>
      <c r="AW206" s="14" t="s">
        <v>41</v>
      </c>
      <c r="AX206" s="14" t="s">
        <v>24</v>
      </c>
      <c r="AY206" s="211" t="s">
        <v>264</v>
      </c>
    </row>
    <row r="207" spans="2:65" s="11" customFormat="1" ht="29.85" customHeight="1">
      <c r="B207" s="168"/>
      <c r="D207" s="169" t="s">
        <v>76</v>
      </c>
      <c r="E207" s="179" t="s">
        <v>377</v>
      </c>
      <c r="F207" s="179" t="s">
        <v>378</v>
      </c>
      <c r="I207" s="171"/>
      <c r="J207" s="180">
        <f>BK207</f>
        <v>0</v>
      </c>
      <c r="L207" s="168"/>
      <c r="M207" s="173"/>
      <c r="N207" s="174"/>
      <c r="O207" s="174"/>
      <c r="P207" s="175">
        <f>P208</f>
        <v>0</v>
      </c>
      <c r="Q207" s="174"/>
      <c r="R207" s="175">
        <f>R208</f>
        <v>0</v>
      </c>
      <c r="S207" s="174"/>
      <c r="T207" s="176">
        <f>T208</f>
        <v>0</v>
      </c>
      <c r="AR207" s="169" t="s">
        <v>24</v>
      </c>
      <c r="AT207" s="177" t="s">
        <v>76</v>
      </c>
      <c r="AU207" s="177" t="s">
        <v>24</v>
      </c>
      <c r="AY207" s="169" t="s">
        <v>264</v>
      </c>
      <c r="BK207" s="178">
        <f>BK208</f>
        <v>0</v>
      </c>
    </row>
    <row r="208" spans="2:65" s="1" customFormat="1" ht="25.5" customHeight="1">
      <c r="B208" s="181"/>
      <c r="C208" s="182" t="s">
        <v>10</v>
      </c>
      <c r="D208" s="182" t="s">
        <v>266</v>
      </c>
      <c r="E208" s="183" t="s">
        <v>2281</v>
      </c>
      <c r="F208" s="184" t="s">
        <v>2282</v>
      </c>
      <c r="G208" s="185" t="s">
        <v>317</v>
      </c>
      <c r="H208" s="186">
        <v>236.59299999999999</v>
      </c>
      <c r="I208" s="187"/>
      <c r="J208" s="188">
        <f>ROUND(I208*H208,2)</f>
        <v>0</v>
      </c>
      <c r="K208" s="184" t="s">
        <v>278</v>
      </c>
      <c r="L208" s="42"/>
      <c r="M208" s="189" t="s">
        <v>5</v>
      </c>
      <c r="N208" s="190" t="s">
        <v>48</v>
      </c>
      <c r="O208" s="43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AR208" s="25" t="s">
        <v>270</v>
      </c>
      <c r="AT208" s="25" t="s">
        <v>266</v>
      </c>
      <c r="AU208" s="25" t="s">
        <v>85</v>
      </c>
      <c r="AY208" s="25" t="s">
        <v>264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5" t="s">
        <v>24</v>
      </c>
      <c r="BK208" s="193">
        <f>ROUND(I208*H208,2)</f>
        <v>0</v>
      </c>
      <c r="BL208" s="25" t="s">
        <v>270</v>
      </c>
      <c r="BM208" s="25" t="s">
        <v>3145</v>
      </c>
    </row>
    <row r="209" spans="2:65" s="11" customFormat="1" ht="37.35" customHeight="1">
      <c r="B209" s="168"/>
      <c r="D209" s="169" t="s">
        <v>76</v>
      </c>
      <c r="E209" s="170" t="s">
        <v>2227</v>
      </c>
      <c r="F209" s="170" t="s">
        <v>2228</v>
      </c>
      <c r="I209" s="171"/>
      <c r="J209" s="172">
        <f>BK209</f>
        <v>0</v>
      </c>
      <c r="L209" s="168"/>
      <c r="M209" s="173"/>
      <c r="N209" s="174"/>
      <c r="O209" s="174"/>
      <c r="P209" s="175">
        <f>P210</f>
        <v>0</v>
      </c>
      <c r="Q209" s="174"/>
      <c r="R209" s="175">
        <f>R210</f>
        <v>0</v>
      </c>
      <c r="S209" s="174"/>
      <c r="T209" s="176">
        <f>T210</f>
        <v>0</v>
      </c>
      <c r="AR209" s="169" t="s">
        <v>270</v>
      </c>
      <c r="AT209" s="177" t="s">
        <v>76</v>
      </c>
      <c r="AU209" s="177" t="s">
        <v>77</v>
      </c>
      <c r="AY209" s="169" t="s">
        <v>264</v>
      </c>
      <c r="BK209" s="178">
        <f>BK210</f>
        <v>0</v>
      </c>
    </row>
    <row r="210" spans="2:65" s="11" customFormat="1" ht="19.899999999999999" customHeight="1">
      <c r="B210" s="168"/>
      <c r="D210" s="169" t="s">
        <v>76</v>
      </c>
      <c r="E210" s="179" t="s">
        <v>2229</v>
      </c>
      <c r="F210" s="179" t="s">
        <v>2228</v>
      </c>
      <c r="I210" s="171"/>
      <c r="J210" s="180">
        <f>BK210</f>
        <v>0</v>
      </c>
      <c r="L210" s="168"/>
      <c r="M210" s="173"/>
      <c r="N210" s="174"/>
      <c r="O210" s="174"/>
      <c r="P210" s="175">
        <f>SUM(P211:P214)</f>
        <v>0</v>
      </c>
      <c r="Q210" s="174"/>
      <c r="R210" s="175">
        <f>SUM(R211:R214)</f>
        <v>0</v>
      </c>
      <c r="S210" s="174"/>
      <c r="T210" s="176">
        <f>SUM(T211:T214)</f>
        <v>0</v>
      </c>
      <c r="AR210" s="169" t="s">
        <v>270</v>
      </c>
      <c r="AT210" s="177" t="s">
        <v>76</v>
      </c>
      <c r="AU210" s="177" t="s">
        <v>24</v>
      </c>
      <c r="AY210" s="169" t="s">
        <v>264</v>
      </c>
      <c r="BK210" s="178">
        <f>SUM(BK211:BK214)</f>
        <v>0</v>
      </c>
    </row>
    <row r="211" spans="2:65" s="1" customFormat="1" ht="16.5" customHeight="1">
      <c r="B211" s="181"/>
      <c r="C211" s="182" t="s">
        <v>410</v>
      </c>
      <c r="D211" s="182" t="s">
        <v>266</v>
      </c>
      <c r="E211" s="183" t="s">
        <v>2640</v>
      </c>
      <c r="F211" s="184" t="s">
        <v>2641</v>
      </c>
      <c r="G211" s="185" t="s">
        <v>293</v>
      </c>
      <c r="H211" s="186">
        <v>696.54</v>
      </c>
      <c r="I211" s="187"/>
      <c r="J211" s="188">
        <f>ROUND(I211*H211,2)</f>
        <v>0</v>
      </c>
      <c r="K211" s="184" t="s">
        <v>309</v>
      </c>
      <c r="L211" s="42"/>
      <c r="M211" s="189" t="s">
        <v>5</v>
      </c>
      <c r="N211" s="190" t="s">
        <v>48</v>
      </c>
      <c r="O211" s="43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AR211" s="25" t="s">
        <v>2232</v>
      </c>
      <c r="AT211" s="25" t="s">
        <v>266</v>
      </c>
      <c r="AU211" s="25" t="s">
        <v>85</v>
      </c>
      <c r="AY211" s="25" t="s">
        <v>264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25" t="s">
        <v>24</v>
      </c>
      <c r="BK211" s="193">
        <f>ROUND(I211*H211,2)</f>
        <v>0</v>
      </c>
      <c r="BL211" s="25" t="s">
        <v>2232</v>
      </c>
      <c r="BM211" s="25" t="s">
        <v>3378</v>
      </c>
    </row>
    <row r="212" spans="2:65" s="1" customFormat="1" ht="40.5">
      <c r="B212" s="42"/>
      <c r="D212" s="195" t="s">
        <v>369</v>
      </c>
      <c r="F212" s="228" t="s">
        <v>2643</v>
      </c>
      <c r="I212" s="229"/>
      <c r="L212" s="42"/>
      <c r="M212" s="230"/>
      <c r="N212" s="43"/>
      <c r="O212" s="43"/>
      <c r="P212" s="43"/>
      <c r="Q212" s="43"/>
      <c r="R212" s="43"/>
      <c r="S212" s="43"/>
      <c r="T212" s="71"/>
      <c r="AT212" s="25" t="s">
        <v>369</v>
      </c>
      <c r="AU212" s="25" t="s">
        <v>85</v>
      </c>
    </row>
    <row r="213" spans="2:65" s="12" customFormat="1">
      <c r="B213" s="194"/>
      <c r="D213" s="195" t="s">
        <v>272</v>
      </c>
      <c r="E213" s="196" t="s">
        <v>5</v>
      </c>
      <c r="F213" s="197" t="s">
        <v>2644</v>
      </c>
      <c r="H213" s="196" t="s">
        <v>5</v>
      </c>
      <c r="I213" s="198"/>
      <c r="L213" s="194"/>
      <c r="M213" s="199"/>
      <c r="N213" s="200"/>
      <c r="O213" s="200"/>
      <c r="P213" s="200"/>
      <c r="Q213" s="200"/>
      <c r="R213" s="200"/>
      <c r="S213" s="200"/>
      <c r="T213" s="201"/>
      <c r="AT213" s="196" t="s">
        <v>272</v>
      </c>
      <c r="AU213" s="196" t="s">
        <v>85</v>
      </c>
      <c r="AV213" s="12" t="s">
        <v>24</v>
      </c>
      <c r="AW213" s="12" t="s">
        <v>41</v>
      </c>
      <c r="AX213" s="12" t="s">
        <v>77</v>
      </c>
      <c r="AY213" s="196" t="s">
        <v>264</v>
      </c>
    </row>
    <row r="214" spans="2:65" s="13" customFormat="1">
      <c r="B214" s="202"/>
      <c r="D214" s="195" t="s">
        <v>272</v>
      </c>
      <c r="E214" s="203" t="s">
        <v>5</v>
      </c>
      <c r="F214" s="204" t="s">
        <v>3379</v>
      </c>
      <c r="H214" s="205">
        <v>696.54</v>
      </c>
      <c r="I214" s="206"/>
      <c r="L214" s="202"/>
      <c r="M214" s="248"/>
      <c r="N214" s="249"/>
      <c r="O214" s="249"/>
      <c r="P214" s="249"/>
      <c r="Q214" s="249"/>
      <c r="R214" s="249"/>
      <c r="S214" s="249"/>
      <c r="T214" s="250"/>
      <c r="AT214" s="203" t="s">
        <v>272</v>
      </c>
      <c r="AU214" s="203" t="s">
        <v>85</v>
      </c>
      <c r="AV214" s="13" t="s">
        <v>85</v>
      </c>
      <c r="AW214" s="13" t="s">
        <v>41</v>
      </c>
      <c r="AX214" s="13" t="s">
        <v>24</v>
      </c>
      <c r="AY214" s="203" t="s">
        <v>264</v>
      </c>
    </row>
    <row r="215" spans="2:65" s="1" customFormat="1" ht="6.95" customHeight="1">
      <c r="B215" s="57"/>
      <c r="C215" s="58"/>
      <c r="D215" s="58"/>
      <c r="E215" s="58"/>
      <c r="F215" s="58"/>
      <c r="G215" s="58"/>
      <c r="H215" s="58"/>
      <c r="I215" s="135"/>
      <c r="J215" s="58"/>
      <c r="K215" s="58"/>
      <c r="L215" s="42"/>
    </row>
  </sheetData>
  <autoFilter ref="C95:K214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2:H82"/>
    <mergeCell ref="E86:H86"/>
    <mergeCell ref="E84:H84"/>
    <mergeCell ref="E88:H88"/>
    <mergeCell ref="J59:J60"/>
  </mergeCells>
  <hyperlinks>
    <hyperlink ref="F1:G1" location="C2" display="1) Krycí list soupisu"/>
    <hyperlink ref="G1:H1" location="C62" display="2) Rekapitulace"/>
    <hyperlink ref="J1" location="C9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65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198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2645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3380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3381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170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ROUND(J96,2)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ROUND(SUM(BE96:BE364), 2)</f>
        <v>0</v>
      </c>
      <c r="G34" s="43"/>
      <c r="H34" s="43"/>
      <c r="I34" s="127">
        <v>0.21</v>
      </c>
      <c r="J34" s="126">
        <f>ROUND(ROUND((SUM(BE96:BE364)),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ROUND(SUM(BF96:BF364), 2)</f>
        <v>0</v>
      </c>
      <c r="G35" s="43"/>
      <c r="H35" s="43"/>
      <c r="I35" s="127">
        <v>0.15</v>
      </c>
      <c r="J35" s="126">
        <f>ROUND(ROUND((SUM(BF96:BF364)),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ROUND(SUM(BG96:BG364),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ROUND(SUM(BH96:BH364),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ROUND(SUM(BI96:BI364),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2645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3380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3051 - Stoka A3-1 - Kanalizace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J96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J97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J98</f>
        <v>0</v>
      </c>
      <c r="K66" s="156"/>
    </row>
    <row r="67" spans="2:12" s="9" customFormat="1" ht="19.899999999999999" customHeight="1">
      <c r="B67" s="150"/>
      <c r="C67" s="151"/>
      <c r="D67" s="152" t="s">
        <v>243</v>
      </c>
      <c r="E67" s="153"/>
      <c r="F67" s="153"/>
      <c r="G67" s="153"/>
      <c r="H67" s="153"/>
      <c r="I67" s="154"/>
      <c r="J67" s="155">
        <f>J237</f>
        <v>0</v>
      </c>
      <c r="K67" s="156"/>
    </row>
    <row r="68" spans="2:12" s="9" customFormat="1" ht="19.899999999999999" customHeight="1">
      <c r="B68" s="150"/>
      <c r="C68" s="151"/>
      <c r="D68" s="152" t="s">
        <v>2018</v>
      </c>
      <c r="E68" s="153"/>
      <c r="F68" s="153"/>
      <c r="G68" s="153"/>
      <c r="H68" s="153"/>
      <c r="I68" s="154"/>
      <c r="J68" s="155">
        <f>J315</f>
        <v>0</v>
      </c>
      <c r="K68" s="156"/>
    </row>
    <row r="69" spans="2:12" s="9" customFormat="1" ht="19.899999999999999" customHeight="1">
      <c r="B69" s="150"/>
      <c r="C69" s="151"/>
      <c r="D69" s="152" t="s">
        <v>551</v>
      </c>
      <c r="E69" s="153"/>
      <c r="F69" s="153"/>
      <c r="G69" s="153"/>
      <c r="H69" s="153"/>
      <c r="I69" s="154"/>
      <c r="J69" s="155">
        <f>J331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J350</f>
        <v>0</v>
      </c>
      <c r="K70" s="156"/>
    </row>
    <row r="71" spans="2:12" s="8" customFormat="1" ht="24.95" customHeight="1">
      <c r="B71" s="143"/>
      <c r="C71" s="144"/>
      <c r="D71" s="145" t="s">
        <v>2066</v>
      </c>
      <c r="E71" s="146"/>
      <c r="F71" s="146"/>
      <c r="G71" s="146"/>
      <c r="H71" s="146"/>
      <c r="I71" s="147"/>
      <c r="J71" s="148">
        <f>J352</f>
        <v>0</v>
      </c>
      <c r="K71" s="149"/>
    </row>
    <row r="72" spans="2:12" s="9" customFormat="1" ht="19.899999999999999" customHeight="1">
      <c r="B72" s="150"/>
      <c r="C72" s="151"/>
      <c r="D72" s="152" t="s">
        <v>2067</v>
      </c>
      <c r="E72" s="153"/>
      <c r="F72" s="153"/>
      <c r="G72" s="153"/>
      <c r="H72" s="153"/>
      <c r="I72" s="154"/>
      <c r="J72" s="155">
        <f>J353</f>
        <v>0</v>
      </c>
      <c r="K72" s="156"/>
    </row>
    <row r="73" spans="2:12" s="1" customFormat="1" ht="21.75" customHeight="1">
      <c r="B73" s="42"/>
      <c r="C73" s="43"/>
      <c r="D73" s="43"/>
      <c r="E73" s="43"/>
      <c r="F73" s="43"/>
      <c r="G73" s="43"/>
      <c r="H73" s="43"/>
      <c r="I73" s="114"/>
      <c r="J73" s="43"/>
      <c r="K73" s="46"/>
    </row>
    <row r="74" spans="2:12" s="1" customFormat="1" ht="6.95" customHeight="1">
      <c r="B74" s="57"/>
      <c r="C74" s="58"/>
      <c r="D74" s="58"/>
      <c r="E74" s="58"/>
      <c r="F74" s="58"/>
      <c r="G74" s="58"/>
      <c r="H74" s="58"/>
      <c r="I74" s="135"/>
      <c r="J74" s="58"/>
      <c r="K74" s="59"/>
    </row>
    <row r="78" spans="2:12" s="1" customFormat="1" ht="6.95" customHeight="1">
      <c r="B78" s="60"/>
      <c r="C78" s="61"/>
      <c r="D78" s="61"/>
      <c r="E78" s="61"/>
      <c r="F78" s="61"/>
      <c r="G78" s="61"/>
      <c r="H78" s="61"/>
      <c r="I78" s="136"/>
      <c r="J78" s="61"/>
      <c r="K78" s="61"/>
      <c r="L78" s="42"/>
    </row>
    <row r="79" spans="2:12" s="1" customFormat="1" ht="36.950000000000003" customHeight="1">
      <c r="B79" s="42"/>
      <c r="C79" s="62" t="s">
        <v>248</v>
      </c>
      <c r="L79" s="42"/>
    </row>
    <row r="80" spans="2:12" s="1" customFormat="1" ht="6.95" customHeight="1">
      <c r="B80" s="42"/>
      <c r="L80" s="42"/>
    </row>
    <row r="81" spans="2:63" s="1" customFormat="1" ht="14.45" customHeight="1">
      <c r="B81" s="42"/>
      <c r="C81" s="64" t="s">
        <v>19</v>
      </c>
      <c r="L81" s="42"/>
    </row>
    <row r="82" spans="2:63" s="1" customFormat="1" ht="16.5" customHeight="1">
      <c r="B82" s="42"/>
      <c r="E82" s="374" t="str">
        <f>E7</f>
        <v>Tehov - Odkanalizování a čištění vod</v>
      </c>
      <c r="F82" s="375"/>
      <c r="G82" s="375"/>
      <c r="H82" s="375"/>
      <c r="L82" s="42"/>
    </row>
    <row r="83" spans="2:63" ht="15">
      <c r="B83" s="29"/>
      <c r="C83" s="64" t="s">
        <v>227</v>
      </c>
      <c r="L83" s="29"/>
    </row>
    <row r="84" spans="2:63" ht="16.5" customHeight="1">
      <c r="B84" s="29"/>
      <c r="E84" s="374" t="s">
        <v>2645</v>
      </c>
      <c r="F84" s="337"/>
      <c r="G84" s="337"/>
      <c r="H84" s="337"/>
      <c r="L84" s="29"/>
    </row>
    <row r="85" spans="2:63" ht="15">
      <c r="B85" s="29"/>
      <c r="C85" s="64" t="s">
        <v>229</v>
      </c>
      <c r="L85" s="29"/>
    </row>
    <row r="86" spans="2:63" s="1" customFormat="1" ht="16.5" customHeight="1">
      <c r="B86" s="42"/>
      <c r="E86" s="376" t="s">
        <v>3380</v>
      </c>
      <c r="F86" s="377"/>
      <c r="G86" s="377"/>
      <c r="H86" s="377"/>
      <c r="L86" s="42"/>
    </row>
    <row r="87" spans="2:63" s="1" customFormat="1" ht="14.45" customHeight="1">
      <c r="B87" s="42"/>
      <c r="C87" s="64" t="s">
        <v>231</v>
      </c>
      <c r="L87" s="42"/>
    </row>
    <row r="88" spans="2:63" s="1" customFormat="1" ht="17.25" customHeight="1">
      <c r="B88" s="42"/>
      <c r="E88" s="349" t="str">
        <f>E13</f>
        <v>3051 - Stoka A3-1 - Kanalizace</v>
      </c>
      <c r="F88" s="377"/>
      <c r="G88" s="377"/>
      <c r="H88" s="377"/>
      <c r="L88" s="42"/>
    </row>
    <row r="89" spans="2:63" s="1" customFormat="1" ht="6.95" customHeight="1">
      <c r="B89" s="42"/>
      <c r="L89" s="42"/>
    </row>
    <row r="90" spans="2:63" s="1" customFormat="1" ht="18" customHeight="1">
      <c r="B90" s="42"/>
      <c r="C90" s="64" t="s">
        <v>25</v>
      </c>
      <c r="F90" s="157" t="str">
        <f>F16</f>
        <v>Tehov</v>
      </c>
      <c r="I90" s="158" t="s">
        <v>27</v>
      </c>
      <c r="J90" s="68" t="str">
        <f>IF(J16="","",J16)</f>
        <v>1.6.2017</v>
      </c>
      <c r="L90" s="42"/>
    </row>
    <row r="91" spans="2:63" s="1" customFormat="1" ht="6.95" customHeight="1">
      <c r="B91" s="42"/>
      <c r="L91" s="42"/>
    </row>
    <row r="92" spans="2:63" s="1" customFormat="1" ht="15">
      <c r="B92" s="42"/>
      <c r="C92" s="64" t="s">
        <v>31</v>
      </c>
      <c r="F92" s="157" t="str">
        <f>E19</f>
        <v>Obec Tehov</v>
      </c>
      <c r="I92" s="158" t="s">
        <v>38</v>
      </c>
      <c r="J92" s="157" t="str">
        <f>E25</f>
        <v>Ing. Pavel Douša</v>
      </c>
      <c r="L92" s="42"/>
    </row>
    <row r="93" spans="2:63" s="1" customFormat="1" ht="14.45" customHeight="1">
      <c r="B93" s="42"/>
      <c r="C93" s="64" t="s">
        <v>36</v>
      </c>
      <c r="F93" s="157" t="str">
        <f>IF(E22="","",E22)</f>
        <v/>
      </c>
      <c r="L93" s="42"/>
    </row>
    <row r="94" spans="2:63" s="1" customFormat="1" ht="10.35" customHeight="1">
      <c r="B94" s="42"/>
      <c r="L94" s="42"/>
    </row>
    <row r="95" spans="2:63" s="10" customFormat="1" ht="29.25" customHeight="1">
      <c r="B95" s="159"/>
      <c r="C95" s="160" t="s">
        <v>249</v>
      </c>
      <c r="D95" s="161" t="s">
        <v>62</v>
      </c>
      <c r="E95" s="161" t="s">
        <v>58</v>
      </c>
      <c r="F95" s="161" t="s">
        <v>250</v>
      </c>
      <c r="G95" s="161" t="s">
        <v>251</v>
      </c>
      <c r="H95" s="161" t="s">
        <v>252</v>
      </c>
      <c r="I95" s="162" t="s">
        <v>253</v>
      </c>
      <c r="J95" s="161" t="s">
        <v>236</v>
      </c>
      <c r="K95" s="163" t="s">
        <v>254</v>
      </c>
      <c r="L95" s="159"/>
      <c r="M95" s="74" t="s">
        <v>255</v>
      </c>
      <c r="N95" s="75" t="s">
        <v>47</v>
      </c>
      <c r="O95" s="75" t="s">
        <v>256</v>
      </c>
      <c r="P95" s="75" t="s">
        <v>257</v>
      </c>
      <c r="Q95" s="75" t="s">
        <v>258</v>
      </c>
      <c r="R95" s="75" t="s">
        <v>259</v>
      </c>
      <c r="S95" s="75" t="s">
        <v>260</v>
      </c>
      <c r="T95" s="76" t="s">
        <v>261</v>
      </c>
    </row>
    <row r="96" spans="2:63" s="1" customFormat="1" ht="29.25" customHeight="1">
      <c r="B96" s="42"/>
      <c r="C96" s="78" t="s">
        <v>237</v>
      </c>
      <c r="J96" s="164">
        <f>BK96</f>
        <v>0</v>
      </c>
      <c r="L96" s="42"/>
      <c r="M96" s="77"/>
      <c r="N96" s="69"/>
      <c r="O96" s="69"/>
      <c r="P96" s="165">
        <f>P97+P352</f>
        <v>0</v>
      </c>
      <c r="Q96" s="69"/>
      <c r="R96" s="165">
        <f>R97+R352</f>
        <v>6.9719862480000003</v>
      </c>
      <c r="S96" s="69"/>
      <c r="T96" s="166">
        <f>T97+T352</f>
        <v>133.26139999999998</v>
      </c>
      <c r="AT96" s="25" t="s">
        <v>76</v>
      </c>
      <c r="AU96" s="25" t="s">
        <v>238</v>
      </c>
      <c r="BK96" s="167">
        <f>BK97+BK352</f>
        <v>0</v>
      </c>
    </row>
    <row r="97" spans="2:65" s="11" customFormat="1" ht="37.35" customHeight="1">
      <c r="B97" s="168"/>
      <c r="D97" s="169" t="s">
        <v>76</v>
      </c>
      <c r="E97" s="170" t="s">
        <v>262</v>
      </c>
      <c r="F97" s="170" t="s">
        <v>263</v>
      </c>
      <c r="I97" s="171"/>
      <c r="J97" s="172">
        <f>BK97</f>
        <v>0</v>
      </c>
      <c r="L97" s="168"/>
      <c r="M97" s="173"/>
      <c r="N97" s="174"/>
      <c r="O97" s="174"/>
      <c r="P97" s="175">
        <f>P98+P237+P315+P331+P350</f>
        <v>0</v>
      </c>
      <c r="Q97" s="174"/>
      <c r="R97" s="175">
        <f>R98+R237+R315+R331+R350</f>
        <v>6.9719862480000003</v>
      </c>
      <c r="S97" s="174"/>
      <c r="T97" s="176">
        <f>T98+T237+T315+T331+T350</f>
        <v>133.26139999999998</v>
      </c>
      <c r="AR97" s="169" t="s">
        <v>24</v>
      </c>
      <c r="AT97" s="177" t="s">
        <v>76</v>
      </c>
      <c r="AU97" s="177" t="s">
        <v>77</v>
      </c>
      <c r="AY97" s="169" t="s">
        <v>264</v>
      </c>
      <c r="BK97" s="178">
        <f>BK98+BK237+BK315+BK331+BK350</f>
        <v>0</v>
      </c>
    </row>
    <row r="98" spans="2:65" s="11" customFormat="1" ht="19.899999999999999" customHeight="1">
      <c r="B98" s="168"/>
      <c r="D98" s="169" t="s">
        <v>76</v>
      </c>
      <c r="E98" s="179" t="s">
        <v>24</v>
      </c>
      <c r="F98" s="179" t="s">
        <v>1558</v>
      </c>
      <c r="I98" s="171"/>
      <c r="J98" s="180">
        <f>BK98</f>
        <v>0</v>
      </c>
      <c r="L98" s="168"/>
      <c r="M98" s="173"/>
      <c r="N98" s="174"/>
      <c r="O98" s="174"/>
      <c r="P98" s="175">
        <f>SUM(P99:P236)</f>
        <v>0</v>
      </c>
      <c r="Q98" s="174"/>
      <c r="R98" s="175">
        <f>SUM(R99:R236)</f>
        <v>0.19552680000000003</v>
      </c>
      <c r="S98" s="174"/>
      <c r="T98" s="176">
        <f>SUM(T99:T236)</f>
        <v>133.26139999999998</v>
      </c>
      <c r="AR98" s="169" t="s">
        <v>24</v>
      </c>
      <c r="AT98" s="177" t="s">
        <v>76</v>
      </c>
      <c r="AU98" s="177" t="s">
        <v>24</v>
      </c>
      <c r="AY98" s="169" t="s">
        <v>264</v>
      </c>
      <c r="BK98" s="178">
        <f>SUM(BK99:BK236)</f>
        <v>0</v>
      </c>
    </row>
    <row r="99" spans="2:65" s="1" customFormat="1" ht="51" customHeight="1">
      <c r="B99" s="181"/>
      <c r="C99" s="182" t="s">
        <v>24</v>
      </c>
      <c r="D99" s="182" t="s">
        <v>266</v>
      </c>
      <c r="E99" s="183" t="s">
        <v>2068</v>
      </c>
      <c r="F99" s="184" t="s">
        <v>2069</v>
      </c>
      <c r="G99" s="185" t="s">
        <v>293</v>
      </c>
      <c r="H99" s="186">
        <v>129.38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0.57999999999999996</v>
      </c>
      <c r="T99" s="192">
        <f>S99*H99</f>
        <v>75.040399999999991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2655</v>
      </c>
    </row>
    <row r="100" spans="2:65" s="12" customFormat="1" ht="27">
      <c r="B100" s="194"/>
      <c r="D100" s="195" t="s">
        <v>272</v>
      </c>
      <c r="E100" s="196" t="s">
        <v>5</v>
      </c>
      <c r="F100" s="197" t="s">
        <v>2071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2" customFormat="1">
      <c r="B101" s="194"/>
      <c r="D101" s="195" t="s">
        <v>272</v>
      </c>
      <c r="E101" s="196" t="s">
        <v>5</v>
      </c>
      <c r="F101" s="197" t="s">
        <v>2656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2" customFormat="1">
      <c r="B102" s="194"/>
      <c r="D102" s="195" t="s">
        <v>272</v>
      </c>
      <c r="E102" s="196" t="s">
        <v>5</v>
      </c>
      <c r="F102" s="197" t="s">
        <v>2657</v>
      </c>
      <c r="H102" s="196" t="s">
        <v>5</v>
      </c>
      <c r="I102" s="198"/>
      <c r="L102" s="194"/>
      <c r="M102" s="199"/>
      <c r="N102" s="200"/>
      <c r="O102" s="200"/>
      <c r="P102" s="200"/>
      <c r="Q102" s="200"/>
      <c r="R102" s="200"/>
      <c r="S102" s="200"/>
      <c r="T102" s="201"/>
      <c r="AT102" s="196" t="s">
        <v>272</v>
      </c>
      <c r="AU102" s="196" t="s">
        <v>85</v>
      </c>
      <c r="AV102" s="12" t="s">
        <v>24</v>
      </c>
      <c r="AW102" s="12" t="s">
        <v>41</v>
      </c>
      <c r="AX102" s="12" t="s">
        <v>77</v>
      </c>
      <c r="AY102" s="196" t="s">
        <v>264</v>
      </c>
    </row>
    <row r="103" spans="2:65" s="13" customFormat="1">
      <c r="B103" s="202"/>
      <c r="D103" s="195" t="s">
        <v>272</v>
      </c>
      <c r="E103" s="203" t="s">
        <v>5</v>
      </c>
      <c r="F103" s="204" t="s">
        <v>3382</v>
      </c>
      <c r="H103" s="205">
        <v>90.58</v>
      </c>
      <c r="I103" s="206"/>
      <c r="L103" s="202"/>
      <c r="M103" s="207"/>
      <c r="N103" s="208"/>
      <c r="O103" s="208"/>
      <c r="P103" s="208"/>
      <c r="Q103" s="208"/>
      <c r="R103" s="208"/>
      <c r="S103" s="208"/>
      <c r="T103" s="209"/>
      <c r="AT103" s="203" t="s">
        <v>272</v>
      </c>
      <c r="AU103" s="203" t="s">
        <v>85</v>
      </c>
      <c r="AV103" s="13" t="s">
        <v>85</v>
      </c>
      <c r="AW103" s="13" t="s">
        <v>41</v>
      </c>
      <c r="AX103" s="13" t="s">
        <v>77</v>
      </c>
      <c r="AY103" s="203" t="s">
        <v>264</v>
      </c>
    </row>
    <row r="104" spans="2:65" s="12" customFormat="1">
      <c r="B104" s="194"/>
      <c r="D104" s="195" t="s">
        <v>272</v>
      </c>
      <c r="E104" s="196" t="s">
        <v>5</v>
      </c>
      <c r="F104" s="197" t="s">
        <v>3383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3384</v>
      </c>
      <c r="H105" s="205">
        <v>38.799999999999997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77</v>
      </c>
      <c r="AY105" s="203" t="s">
        <v>264</v>
      </c>
    </row>
    <row r="106" spans="2:65" s="14" customFormat="1">
      <c r="B106" s="210"/>
      <c r="D106" s="195" t="s">
        <v>272</v>
      </c>
      <c r="E106" s="211" t="s">
        <v>5</v>
      </c>
      <c r="F106" s="212" t="s">
        <v>290</v>
      </c>
      <c r="H106" s="213">
        <v>129.38</v>
      </c>
      <c r="I106" s="214"/>
      <c r="L106" s="210"/>
      <c r="M106" s="215"/>
      <c r="N106" s="216"/>
      <c r="O106" s="216"/>
      <c r="P106" s="216"/>
      <c r="Q106" s="216"/>
      <c r="R106" s="216"/>
      <c r="S106" s="216"/>
      <c r="T106" s="217"/>
      <c r="AT106" s="211" t="s">
        <v>272</v>
      </c>
      <c r="AU106" s="211" t="s">
        <v>85</v>
      </c>
      <c r="AV106" s="14" t="s">
        <v>270</v>
      </c>
      <c r="AW106" s="14" t="s">
        <v>41</v>
      </c>
      <c r="AX106" s="14" t="s">
        <v>24</v>
      </c>
      <c r="AY106" s="211" t="s">
        <v>264</v>
      </c>
    </row>
    <row r="107" spans="2:65" s="1" customFormat="1" ht="38.25" customHeight="1">
      <c r="B107" s="181"/>
      <c r="C107" s="182" t="s">
        <v>85</v>
      </c>
      <c r="D107" s="182" t="s">
        <v>266</v>
      </c>
      <c r="E107" s="183" t="s">
        <v>2075</v>
      </c>
      <c r="F107" s="184" t="s">
        <v>2076</v>
      </c>
      <c r="G107" s="185" t="s">
        <v>293</v>
      </c>
      <c r="H107" s="186">
        <v>129.38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0</v>
      </c>
      <c r="R107" s="191">
        <f>Q107*H107</f>
        <v>0</v>
      </c>
      <c r="S107" s="191">
        <v>0.45</v>
      </c>
      <c r="T107" s="192">
        <f>S107*H107</f>
        <v>58.220999999999997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2663</v>
      </c>
    </row>
    <row r="108" spans="2:65" s="12" customFormat="1">
      <c r="B108" s="194"/>
      <c r="D108" s="195" t="s">
        <v>272</v>
      </c>
      <c r="E108" s="196" t="s">
        <v>5</v>
      </c>
      <c r="F108" s="197" t="s">
        <v>2078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2664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2" customFormat="1">
      <c r="B110" s="194"/>
      <c r="D110" s="195" t="s">
        <v>272</v>
      </c>
      <c r="E110" s="196" t="s">
        <v>5</v>
      </c>
      <c r="F110" s="197" t="s">
        <v>2657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3382</v>
      </c>
      <c r="H111" s="205">
        <v>90.58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77</v>
      </c>
      <c r="AY111" s="203" t="s">
        <v>264</v>
      </c>
    </row>
    <row r="112" spans="2:65" s="12" customFormat="1">
      <c r="B112" s="194"/>
      <c r="D112" s="195" t="s">
        <v>272</v>
      </c>
      <c r="E112" s="196" t="s">
        <v>5</v>
      </c>
      <c r="F112" s="197" t="s">
        <v>3383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3384</v>
      </c>
      <c r="H113" s="205">
        <v>38.799999999999997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77</v>
      </c>
      <c r="AY113" s="203" t="s">
        <v>264</v>
      </c>
    </row>
    <row r="114" spans="2:65" s="14" customFormat="1">
      <c r="B114" s="210"/>
      <c r="D114" s="195" t="s">
        <v>272</v>
      </c>
      <c r="E114" s="211" t="s">
        <v>5</v>
      </c>
      <c r="F114" s="212" t="s">
        <v>290</v>
      </c>
      <c r="H114" s="213">
        <v>129.38</v>
      </c>
      <c r="I114" s="214"/>
      <c r="L114" s="210"/>
      <c r="M114" s="215"/>
      <c r="N114" s="216"/>
      <c r="O114" s="216"/>
      <c r="P114" s="216"/>
      <c r="Q114" s="216"/>
      <c r="R114" s="216"/>
      <c r="S114" s="216"/>
      <c r="T114" s="217"/>
      <c r="AT114" s="211" t="s">
        <v>272</v>
      </c>
      <c r="AU114" s="211" t="s">
        <v>85</v>
      </c>
      <c r="AV114" s="14" t="s">
        <v>270</v>
      </c>
      <c r="AW114" s="14" t="s">
        <v>41</v>
      </c>
      <c r="AX114" s="14" t="s">
        <v>24</v>
      </c>
      <c r="AY114" s="211" t="s">
        <v>264</v>
      </c>
    </row>
    <row r="115" spans="2:65" s="1" customFormat="1" ht="25.5" customHeight="1">
      <c r="B115" s="181"/>
      <c r="C115" s="182" t="s">
        <v>93</v>
      </c>
      <c r="D115" s="182" t="s">
        <v>266</v>
      </c>
      <c r="E115" s="183" t="s">
        <v>2085</v>
      </c>
      <c r="F115" s="184" t="s">
        <v>2086</v>
      </c>
      <c r="G115" s="185" t="s">
        <v>269</v>
      </c>
      <c r="H115" s="186">
        <v>22.122</v>
      </c>
      <c r="I115" s="187"/>
      <c r="J115" s="188">
        <f>ROUND(I115*H115,2)</f>
        <v>0</v>
      </c>
      <c r="K115" s="184" t="s">
        <v>278</v>
      </c>
      <c r="L115" s="42"/>
      <c r="M115" s="189" t="s">
        <v>5</v>
      </c>
      <c r="N115" s="190" t="s">
        <v>48</v>
      </c>
      <c r="O115" s="43"/>
      <c r="P115" s="191">
        <f>O115*H115</f>
        <v>0</v>
      </c>
      <c r="Q115" s="191">
        <v>0</v>
      </c>
      <c r="R115" s="191">
        <f>Q115*H115</f>
        <v>0</v>
      </c>
      <c r="S115" s="191">
        <v>0</v>
      </c>
      <c r="T115" s="192">
        <f>S115*H115</f>
        <v>0</v>
      </c>
      <c r="AR115" s="25" t="s">
        <v>270</v>
      </c>
      <c r="AT115" s="25" t="s">
        <v>266</v>
      </c>
      <c r="AU115" s="25" t="s">
        <v>85</v>
      </c>
      <c r="AY115" s="25" t="s">
        <v>264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5" t="s">
        <v>24</v>
      </c>
      <c r="BK115" s="193">
        <f>ROUND(I115*H115,2)</f>
        <v>0</v>
      </c>
      <c r="BL115" s="25" t="s">
        <v>270</v>
      </c>
      <c r="BM115" s="25" t="s">
        <v>2674</v>
      </c>
    </row>
    <row r="116" spans="2:65" s="12" customFormat="1" ht="27">
      <c r="B116" s="194"/>
      <c r="D116" s="195" t="s">
        <v>272</v>
      </c>
      <c r="E116" s="196" t="s">
        <v>5</v>
      </c>
      <c r="F116" s="197" t="s">
        <v>3155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3" customFormat="1">
      <c r="B117" s="202"/>
      <c r="D117" s="195" t="s">
        <v>272</v>
      </c>
      <c r="E117" s="203" t="s">
        <v>5</v>
      </c>
      <c r="F117" s="204" t="s">
        <v>3385</v>
      </c>
      <c r="H117" s="205">
        <v>22.122</v>
      </c>
      <c r="I117" s="206"/>
      <c r="L117" s="202"/>
      <c r="M117" s="207"/>
      <c r="N117" s="208"/>
      <c r="O117" s="208"/>
      <c r="P117" s="208"/>
      <c r="Q117" s="208"/>
      <c r="R117" s="208"/>
      <c r="S117" s="208"/>
      <c r="T117" s="209"/>
      <c r="AT117" s="203" t="s">
        <v>272</v>
      </c>
      <c r="AU117" s="203" t="s">
        <v>85</v>
      </c>
      <c r="AV117" s="13" t="s">
        <v>85</v>
      </c>
      <c r="AW117" s="13" t="s">
        <v>41</v>
      </c>
      <c r="AX117" s="13" t="s">
        <v>24</v>
      </c>
      <c r="AY117" s="203" t="s">
        <v>264</v>
      </c>
    </row>
    <row r="118" spans="2:65" s="1" customFormat="1" ht="38.25" customHeight="1">
      <c r="B118" s="181"/>
      <c r="C118" s="182" t="s">
        <v>270</v>
      </c>
      <c r="D118" s="182" t="s">
        <v>266</v>
      </c>
      <c r="E118" s="183" t="s">
        <v>2677</v>
      </c>
      <c r="F118" s="184" t="s">
        <v>2678</v>
      </c>
      <c r="G118" s="185" t="s">
        <v>269</v>
      </c>
      <c r="H118" s="186">
        <v>22.122</v>
      </c>
      <c r="I118" s="187"/>
      <c r="J118" s="188">
        <f>ROUND(I118*H118,2)</f>
        <v>0</v>
      </c>
      <c r="K118" s="184" t="s">
        <v>278</v>
      </c>
      <c r="L118" s="42"/>
      <c r="M118" s="189" t="s">
        <v>5</v>
      </c>
      <c r="N118" s="190" t="s">
        <v>48</v>
      </c>
      <c r="O118" s="43"/>
      <c r="P118" s="191">
        <f>O118*H118</f>
        <v>0</v>
      </c>
      <c r="Q118" s="191">
        <v>0</v>
      </c>
      <c r="R118" s="191">
        <f>Q118*H118</f>
        <v>0</v>
      </c>
      <c r="S118" s="191">
        <v>0</v>
      </c>
      <c r="T118" s="192">
        <f>S118*H118</f>
        <v>0</v>
      </c>
      <c r="AR118" s="25" t="s">
        <v>270</v>
      </c>
      <c r="AT118" s="25" t="s">
        <v>266</v>
      </c>
      <c r="AU118" s="25" t="s">
        <v>85</v>
      </c>
      <c r="AY118" s="25" t="s">
        <v>264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25" t="s">
        <v>24</v>
      </c>
      <c r="BK118" s="193">
        <f>ROUND(I118*H118,2)</f>
        <v>0</v>
      </c>
      <c r="BL118" s="25" t="s">
        <v>270</v>
      </c>
      <c r="BM118" s="25" t="s">
        <v>2679</v>
      </c>
    </row>
    <row r="119" spans="2:65" s="12" customFormat="1">
      <c r="B119" s="194"/>
      <c r="D119" s="195" t="s">
        <v>272</v>
      </c>
      <c r="E119" s="196" t="s">
        <v>5</v>
      </c>
      <c r="F119" s="197" t="s">
        <v>3261</v>
      </c>
      <c r="H119" s="196" t="s">
        <v>5</v>
      </c>
      <c r="I119" s="198"/>
      <c r="L119" s="194"/>
      <c r="M119" s="199"/>
      <c r="N119" s="200"/>
      <c r="O119" s="200"/>
      <c r="P119" s="200"/>
      <c r="Q119" s="200"/>
      <c r="R119" s="200"/>
      <c r="S119" s="200"/>
      <c r="T119" s="201"/>
      <c r="AT119" s="196" t="s">
        <v>272</v>
      </c>
      <c r="AU119" s="196" t="s">
        <v>85</v>
      </c>
      <c r="AV119" s="12" t="s">
        <v>24</v>
      </c>
      <c r="AW119" s="12" t="s">
        <v>41</v>
      </c>
      <c r="AX119" s="12" t="s">
        <v>77</v>
      </c>
      <c r="AY119" s="196" t="s">
        <v>264</v>
      </c>
    </row>
    <row r="120" spans="2:65" s="12" customFormat="1">
      <c r="B120" s="194"/>
      <c r="D120" s="195" t="s">
        <v>272</v>
      </c>
      <c r="E120" s="196" t="s">
        <v>5</v>
      </c>
      <c r="F120" s="197" t="s">
        <v>3386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2" customFormat="1">
      <c r="B121" s="194"/>
      <c r="D121" s="195" t="s">
        <v>272</v>
      </c>
      <c r="E121" s="196" t="s">
        <v>5</v>
      </c>
      <c r="F121" s="197" t="s">
        <v>2688</v>
      </c>
      <c r="H121" s="196" t="s">
        <v>5</v>
      </c>
      <c r="I121" s="198"/>
      <c r="L121" s="194"/>
      <c r="M121" s="199"/>
      <c r="N121" s="200"/>
      <c r="O121" s="200"/>
      <c r="P121" s="200"/>
      <c r="Q121" s="200"/>
      <c r="R121" s="200"/>
      <c r="S121" s="200"/>
      <c r="T121" s="201"/>
      <c r="AT121" s="196" t="s">
        <v>272</v>
      </c>
      <c r="AU121" s="196" t="s">
        <v>85</v>
      </c>
      <c r="AV121" s="12" t="s">
        <v>24</v>
      </c>
      <c r="AW121" s="12" t="s">
        <v>41</v>
      </c>
      <c r="AX121" s="12" t="s">
        <v>77</v>
      </c>
      <c r="AY121" s="196" t="s">
        <v>264</v>
      </c>
    </row>
    <row r="122" spans="2:65" s="12" customFormat="1">
      <c r="B122" s="194"/>
      <c r="D122" s="195" t="s">
        <v>272</v>
      </c>
      <c r="E122" s="196" t="s">
        <v>5</v>
      </c>
      <c r="F122" s="197" t="s">
        <v>3387</v>
      </c>
      <c r="H122" s="196" t="s">
        <v>5</v>
      </c>
      <c r="I122" s="198"/>
      <c r="L122" s="194"/>
      <c r="M122" s="199"/>
      <c r="N122" s="200"/>
      <c r="O122" s="200"/>
      <c r="P122" s="200"/>
      <c r="Q122" s="200"/>
      <c r="R122" s="200"/>
      <c r="S122" s="200"/>
      <c r="T122" s="201"/>
      <c r="AT122" s="196" t="s">
        <v>272</v>
      </c>
      <c r="AU122" s="196" t="s">
        <v>85</v>
      </c>
      <c r="AV122" s="12" t="s">
        <v>24</v>
      </c>
      <c r="AW122" s="12" t="s">
        <v>41</v>
      </c>
      <c r="AX122" s="12" t="s">
        <v>77</v>
      </c>
      <c r="AY122" s="196" t="s">
        <v>264</v>
      </c>
    </row>
    <row r="123" spans="2:65" s="13" customFormat="1">
      <c r="B123" s="202"/>
      <c r="D123" s="195" t="s">
        <v>272</v>
      </c>
      <c r="E123" s="203" t="s">
        <v>5</v>
      </c>
      <c r="F123" s="204" t="s">
        <v>3388</v>
      </c>
      <c r="H123" s="205">
        <v>19.018000000000001</v>
      </c>
      <c r="I123" s="206"/>
      <c r="L123" s="202"/>
      <c r="M123" s="207"/>
      <c r="N123" s="208"/>
      <c r="O123" s="208"/>
      <c r="P123" s="208"/>
      <c r="Q123" s="208"/>
      <c r="R123" s="208"/>
      <c r="S123" s="208"/>
      <c r="T123" s="209"/>
      <c r="AT123" s="203" t="s">
        <v>272</v>
      </c>
      <c r="AU123" s="203" t="s">
        <v>85</v>
      </c>
      <c r="AV123" s="13" t="s">
        <v>85</v>
      </c>
      <c r="AW123" s="13" t="s">
        <v>41</v>
      </c>
      <c r="AX123" s="13" t="s">
        <v>77</v>
      </c>
      <c r="AY123" s="203" t="s">
        <v>264</v>
      </c>
    </row>
    <row r="124" spans="2:65" s="12" customFormat="1" ht="27">
      <c r="B124" s="194"/>
      <c r="D124" s="195" t="s">
        <v>272</v>
      </c>
      <c r="E124" s="196" t="s">
        <v>5</v>
      </c>
      <c r="F124" s="197" t="s">
        <v>3389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3390</v>
      </c>
      <c r="H125" s="205">
        <v>3.1040000000000001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77</v>
      </c>
      <c r="AY125" s="203" t="s">
        <v>264</v>
      </c>
    </row>
    <row r="126" spans="2:65" s="14" customFormat="1">
      <c r="B126" s="210"/>
      <c r="D126" s="195" t="s">
        <v>272</v>
      </c>
      <c r="E126" s="211" t="s">
        <v>5</v>
      </c>
      <c r="F126" s="212" t="s">
        <v>290</v>
      </c>
      <c r="H126" s="213">
        <v>22.122</v>
      </c>
      <c r="I126" s="214"/>
      <c r="L126" s="210"/>
      <c r="M126" s="215"/>
      <c r="N126" s="216"/>
      <c r="O126" s="216"/>
      <c r="P126" s="216"/>
      <c r="Q126" s="216"/>
      <c r="R126" s="216"/>
      <c r="S126" s="216"/>
      <c r="T126" s="217"/>
      <c r="AT126" s="211" t="s">
        <v>272</v>
      </c>
      <c r="AU126" s="211" t="s">
        <v>85</v>
      </c>
      <c r="AV126" s="14" t="s">
        <v>270</v>
      </c>
      <c r="AW126" s="14" t="s">
        <v>41</v>
      </c>
      <c r="AX126" s="14" t="s">
        <v>24</v>
      </c>
      <c r="AY126" s="211" t="s">
        <v>264</v>
      </c>
    </row>
    <row r="127" spans="2:65" s="1" customFormat="1" ht="25.5" customHeight="1">
      <c r="B127" s="181"/>
      <c r="C127" s="182" t="s">
        <v>300</v>
      </c>
      <c r="D127" s="182" t="s">
        <v>266</v>
      </c>
      <c r="E127" s="183" t="s">
        <v>2691</v>
      </c>
      <c r="F127" s="184" t="s">
        <v>2692</v>
      </c>
      <c r="G127" s="185" t="s">
        <v>269</v>
      </c>
      <c r="H127" s="186">
        <v>66.366</v>
      </c>
      <c r="I127" s="187"/>
      <c r="J127" s="188">
        <f>ROUND(I127*H127,2)</f>
        <v>0</v>
      </c>
      <c r="K127" s="184" t="s">
        <v>278</v>
      </c>
      <c r="L127" s="42"/>
      <c r="M127" s="189" t="s">
        <v>5</v>
      </c>
      <c r="N127" s="190" t="s">
        <v>48</v>
      </c>
      <c r="O127" s="43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AR127" s="25" t="s">
        <v>270</v>
      </c>
      <c r="AT127" s="25" t="s">
        <v>266</v>
      </c>
      <c r="AU127" s="25" t="s">
        <v>85</v>
      </c>
      <c r="AY127" s="25" t="s">
        <v>264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5" t="s">
        <v>24</v>
      </c>
      <c r="BK127" s="193">
        <f>ROUND(I127*H127,2)</f>
        <v>0</v>
      </c>
      <c r="BL127" s="25" t="s">
        <v>270</v>
      </c>
      <c r="BM127" s="25" t="s">
        <v>2693</v>
      </c>
    </row>
    <row r="128" spans="2:65" s="12" customFormat="1">
      <c r="B128" s="194"/>
      <c r="D128" s="195" t="s">
        <v>272</v>
      </c>
      <c r="E128" s="196" t="s">
        <v>5</v>
      </c>
      <c r="F128" s="197" t="s">
        <v>3267</v>
      </c>
      <c r="H128" s="196" t="s">
        <v>5</v>
      </c>
      <c r="I128" s="198"/>
      <c r="L128" s="194"/>
      <c r="M128" s="199"/>
      <c r="N128" s="200"/>
      <c r="O128" s="200"/>
      <c r="P128" s="200"/>
      <c r="Q128" s="200"/>
      <c r="R128" s="200"/>
      <c r="S128" s="200"/>
      <c r="T128" s="201"/>
      <c r="AT128" s="196" t="s">
        <v>272</v>
      </c>
      <c r="AU128" s="196" t="s">
        <v>85</v>
      </c>
      <c r="AV128" s="12" t="s">
        <v>24</v>
      </c>
      <c r="AW128" s="12" t="s">
        <v>41</v>
      </c>
      <c r="AX128" s="12" t="s">
        <v>77</v>
      </c>
      <c r="AY128" s="196" t="s">
        <v>264</v>
      </c>
    </row>
    <row r="129" spans="2:65" s="12" customFormat="1">
      <c r="B129" s="194"/>
      <c r="D129" s="195" t="s">
        <v>272</v>
      </c>
      <c r="E129" s="196" t="s">
        <v>5</v>
      </c>
      <c r="F129" s="197" t="s">
        <v>3386</v>
      </c>
      <c r="H129" s="196" t="s">
        <v>5</v>
      </c>
      <c r="I129" s="198"/>
      <c r="L129" s="194"/>
      <c r="M129" s="199"/>
      <c r="N129" s="200"/>
      <c r="O129" s="200"/>
      <c r="P129" s="200"/>
      <c r="Q129" s="200"/>
      <c r="R129" s="200"/>
      <c r="S129" s="200"/>
      <c r="T129" s="201"/>
      <c r="AT129" s="196" t="s">
        <v>272</v>
      </c>
      <c r="AU129" s="196" t="s">
        <v>85</v>
      </c>
      <c r="AV129" s="12" t="s">
        <v>24</v>
      </c>
      <c r="AW129" s="12" t="s">
        <v>41</v>
      </c>
      <c r="AX129" s="12" t="s">
        <v>77</v>
      </c>
      <c r="AY129" s="196" t="s">
        <v>264</v>
      </c>
    </row>
    <row r="130" spans="2:65" s="12" customFormat="1">
      <c r="B130" s="194"/>
      <c r="D130" s="195" t="s">
        <v>272</v>
      </c>
      <c r="E130" s="196" t="s">
        <v>5</v>
      </c>
      <c r="F130" s="197" t="s">
        <v>2688</v>
      </c>
      <c r="H130" s="196" t="s">
        <v>5</v>
      </c>
      <c r="I130" s="198"/>
      <c r="L130" s="194"/>
      <c r="M130" s="199"/>
      <c r="N130" s="200"/>
      <c r="O130" s="200"/>
      <c r="P130" s="200"/>
      <c r="Q130" s="200"/>
      <c r="R130" s="200"/>
      <c r="S130" s="200"/>
      <c r="T130" s="201"/>
      <c r="AT130" s="196" t="s">
        <v>272</v>
      </c>
      <c r="AU130" s="196" t="s">
        <v>85</v>
      </c>
      <c r="AV130" s="12" t="s">
        <v>24</v>
      </c>
      <c r="AW130" s="12" t="s">
        <v>41</v>
      </c>
      <c r="AX130" s="12" t="s">
        <v>77</v>
      </c>
      <c r="AY130" s="196" t="s">
        <v>264</v>
      </c>
    </row>
    <row r="131" spans="2:65" s="12" customFormat="1">
      <c r="B131" s="194"/>
      <c r="D131" s="195" t="s">
        <v>272</v>
      </c>
      <c r="E131" s="196" t="s">
        <v>5</v>
      </c>
      <c r="F131" s="197" t="s">
        <v>3387</v>
      </c>
      <c r="H131" s="196" t="s">
        <v>5</v>
      </c>
      <c r="I131" s="198"/>
      <c r="L131" s="194"/>
      <c r="M131" s="199"/>
      <c r="N131" s="200"/>
      <c r="O131" s="200"/>
      <c r="P131" s="200"/>
      <c r="Q131" s="200"/>
      <c r="R131" s="200"/>
      <c r="S131" s="200"/>
      <c r="T131" s="201"/>
      <c r="AT131" s="196" t="s">
        <v>272</v>
      </c>
      <c r="AU131" s="196" t="s">
        <v>85</v>
      </c>
      <c r="AV131" s="12" t="s">
        <v>24</v>
      </c>
      <c r="AW131" s="12" t="s">
        <v>41</v>
      </c>
      <c r="AX131" s="12" t="s">
        <v>77</v>
      </c>
      <c r="AY131" s="196" t="s">
        <v>264</v>
      </c>
    </row>
    <row r="132" spans="2:65" s="13" customFormat="1">
      <c r="B132" s="202"/>
      <c r="D132" s="195" t="s">
        <v>272</v>
      </c>
      <c r="E132" s="203" t="s">
        <v>5</v>
      </c>
      <c r="F132" s="204" t="s">
        <v>3391</v>
      </c>
      <c r="H132" s="205">
        <v>57.054000000000002</v>
      </c>
      <c r="I132" s="206"/>
      <c r="L132" s="202"/>
      <c r="M132" s="207"/>
      <c r="N132" s="208"/>
      <c r="O132" s="208"/>
      <c r="P132" s="208"/>
      <c r="Q132" s="208"/>
      <c r="R132" s="208"/>
      <c r="S132" s="208"/>
      <c r="T132" s="209"/>
      <c r="AT132" s="203" t="s">
        <v>272</v>
      </c>
      <c r="AU132" s="203" t="s">
        <v>85</v>
      </c>
      <c r="AV132" s="13" t="s">
        <v>85</v>
      </c>
      <c r="AW132" s="13" t="s">
        <v>41</v>
      </c>
      <c r="AX132" s="13" t="s">
        <v>77</v>
      </c>
      <c r="AY132" s="203" t="s">
        <v>264</v>
      </c>
    </row>
    <row r="133" spans="2:65" s="12" customFormat="1" ht="27">
      <c r="B133" s="194"/>
      <c r="D133" s="195" t="s">
        <v>272</v>
      </c>
      <c r="E133" s="196" t="s">
        <v>5</v>
      </c>
      <c r="F133" s="197" t="s">
        <v>3389</v>
      </c>
      <c r="H133" s="196" t="s">
        <v>5</v>
      </c>
      <c r="I133" s="198"/>
      <c r="L133" s="194"/>
      <c r="M133" s="199"/>
      <c r="N133" s="200"/>
      <c r="O133" s="200"/>
      <c r="P133" s="200"/>
      <c r="Q133" s="200"/>
      <c r="R133" s="200"/>
      <c r="S133" s="200"/>
      <c r="T133" s="201"/>
      <c r="AT133" s="196" t="s">
        <v>272</v>
      </c>
      <c r="AU133" s="196" t="s">
        <v>85</v>
      </c>
      <c r="AV133" s="12" t="s">
        <v>24</v>
      </c>
      <c r="AW133" s="12" t="s">
        <v>41</v>
      </c>
      <c r="AX133" s="12" t="s">
        <v>77</v>
      </c>
      <c r="AY133" s="196" t="s">
        <v>264</v>
      </c>
    </row>
    <row r="134" spans="2:65" s="13" customFormat="1">
      <c r="B134" s="202"/>
      <c r="D134" s="195" t="s">
        <v>272</v>
      </c>
      <c r="E134" s="203" t="s">
        <v>5</v>
      </c>
      <c r="F134" s="204" t="s">
        <v>3392</v>
      </c>
      <c r="H134" s="205">
        <v>9.3119999999999994</v>
      </c>
      <c r="I134" s="206"/>
      <c r="L134" s="202"/>
      <c r="M134" s="207"/>
      <c r="N134" s="208"/>
      <c r="O134" s="208"/>
      <c r="P134" s="208"/>
      <c r="Q134" s="208"/>
      <c r="R134" s="208"/>
      <c r="S134" s="208"/>
      <c r="T134" s="209"/>
      <c r="AT134" s="203" t="s">
        <v>272</v>
      </c>
      <c r="AU134" s="203" t="s">
        <v>85</v>
      </c>
      <c r="AV134" s="13" t="s">
        <v>85</v>
      </c>
      <c r="AW134" s="13" t="s">
        <v>41</v>
      </c>
      <c r="AX134" s="13" t="s">
        <v>77</v>
      </c>
      <c r="AY134" s="203" t="s">
        <v>264</v>
      </c>
    </row>
    <row r="135" spans="2:65" s="14" customFormat="1">
      <c r="B135" s="210"/>
      <c r="D135" s="195" t="s">
        <v>272</v>
      </c>
      <c r="E135" s="211" t="s">
        <v>5</v>
      </c>
      <c r="F135" s="212" t="s">
        <v>290</v>
      </c>
      <c r="H135" s="213">
        <v>66.366</v>
      </c>
      <c r="I135" s="214"/>
      <c r="L135" s="210"/>
      <c r="M135" s="215"/>
      <c r="N135" s="216"/>
      <c r="O135" s="216"/>
      <c r="P135" s="216"/>
      <c r="Q135" s="216"/>
      <c r="R135" s="216"/>
      <c r="S135" s="216"/>
      <c r="T135" s="217"/>
      <c r="AT135" s="211" t="s">
        <v>272</v>
      </c>
      <c r="AU135" s="211" t="s">
        <v>85</v>
      </c>
      <c r="AV135" s="14" t="s">
        <v>270</v>
      </c>
      <c r="AW135" s="14" t="s">
        <v>41</v>
      </c>
      <c r="AX135" s="14" t="s">
        <v>24</v>
      </c>
      <c r="AY135" s="211" t="s">
        <v>264</v>
      </c>
    </row>
    <row r="136" spans="2:65" s="1" customFormat="1" ht="38.25" customHeight="1">
      <c r="B136" s="181"/>
      <c r="C136" s="182" t="s">
        <v>305</v>
      </c>
      <c r="D136" s="182" t="s">
        <v>266</v>
      </c>
      <c r="E136" s="183" t="s">
        <v>2700</v>
      </c>
      <c r="F136" s="184" t="s">
        <v>2701</v>
      </c>
      <c r="G136" s="185" t="s">
        <v>269</v>
      </c>
      <c r="H136" s="186">
        <v>33.183</v>
      </c>
      <c r="I136" s="187"/>
      <c r="J136" s="188">
        <f>ROUND(I136*H136,2)</f>
        <v>0</v>
      </c>
      <c r="K136" s="184" t="s">
        <v>278</v>
      </c>
      <c r="L136" s="42"/>
      <c r="M136" s="189" t="s">
        <v>5</v>
      </c>
      <c r="N136" s="190" t="s">
        <v>48</v>
      </c>
      <c r="O136" s="43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AR136" s="25" t="s">
        <v>270</v>
      </c>
      <c r="AT136" s="25" t="s">
        <v>266</v>
      </c>
      <c r="AU136" s="25" t="s">
        <v>85</v>
      </c>
      <c r="AY136" s="25" t="s">
        <v>264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5" t="s">
        <v>24</v>
      </c>
      <c r="BK136" s="193">
        <f>ROUND(I136*H136,2)</f>
        <v>0</v>
      </c>
      <c r="BL136" s="25" t="s">
        <v>270</v>
      </c>
      <c r="BM136" s="25" t="s">
        <v>2702</v>
      </c>
    </row>
    <row r="137" spans="2:65" s="12" customFormat="1">
      <c r="B137" s="194"/>
      <c r="D137" s="195" t="s">
        <v>272</v>
      </c>
      <c r="E137" s="196" t="s">
        <v>5</v>
      </c>
      <c r="F137" s="197" t="s">
        <v>2716</v>
      </c>
      <c r="H137" s="196" t="s">
        <v>5</v>
      </c>
      <c r="I137" s="198"/>
      <c r="L137" s="194"/>
      <c r="M137" s="199"/>
      <c r="N137" s="200"/>
      <c r="O137" s="200"/>
      <c r="P137" s="200"/>
      <c r="Q137" s="200"/>
      <c r="R137" s="200"/>
      <c r="S137" s="200"/>
      <c r="T137" s="201"/>
      <c r="AT137" s="196" t="s">
        <v>272</v>
      </c>
      <c r="AU137" s="196" t="s">
        <v>85</v>
      </c>
      <c r="AV137" s="12" t="s">
        <v>24</v>
      </c>
      <c r="AW137" s="12" t="s">
        <v>41</v>
      </c>
      <c r="AX137" s="12" t="s">
        <v>77</v>
      </c>
      <c r="AY137" s="196" t="s">
        <v>264</v>
      </c>
    </row>
    <row r="138" spans="2:65" s="13" customFormat="1">
      <c r="B138" s="202"/>
      <c r="D138" s="195" t="s">
        <v>272</v>
      </c>
      <c r="E138" s="203" t="s">
        <v>5</v>
      </c>
      <c r="F138" s="204" t="s">
        <v>3393</v>
      </c>
      <c r="H138" s="205">
        <v>33.183</v>
      </c>
      <c r="I138" s="206"/>
      <c r="L138" s="202"/>
      <c r="M138" s="207"/>
      <c r="N138" s="208"/>
      <c r="O138" s="208"/>
      <c r="P138" s="208"/>
      <c r="Q138" s="208"/>
      <c r="R138" s="208"/>
      <c r="S138" s="208"/>
      <c r="T138" s="209"/>
      <c r="AT138" s="203" t="s">
        <v>272</v>
      </c>
      <c r="AU138" s="203" t="s">
        <v>85</v>
      </c>
      <c r="AV138" s="13" t="s">
        <v>85</v>
      </c>
      <c r="AW138" s="13" t="s">
        <v>41</v>
      </c>
      <c r="AX138" s="13" t="s">
        <v>24</v>
      </c>
      <c r="AY138" s="203" t="s">
        <v>264</v>
      </c>
    </row>
    <row r="139" spans="2:65" s="1" customFormat="1" ht="25.5" customHeight="1">
      <c r="B139" s="181"/>
      <c r="C139" s="182" t="s">
        <v>314</v>
      </c>
      <c r="D139" s="182" t="s">
        <v>266</v>
      </c>
      <c r="E139" s="183" t="s">
        <v>2706</v>
      </c>
      <c r="F139" s="184" t="s">
        <v>2707</v>
      </c>
      <c r="G139" s="185" t="s">
        <v>269</v>
      </c>
      <c r="H139" s="186">
        <v>22.122</v>
      </c>
      <c r="I139" s="187"/>
      <c r="J139" s="188">
        <f>ROUND(I139*H139,2)</f>
        <v>0</v>
      </c>
      <c r="K139" s="184" t="s">
        <v>278</v>
      </c>
      <c r="L139" s="42"/>
      <c r="M139" s="189" t="s">
        <v>5</v>
      </c>
      <c r="N139" s="190" t="s">
        <v>48</v>
      </c>
      <c r="O139" s="43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AR139" s="25" t="s">
        <v>270</v>
      </c>
      <c r="AT139" s="25" t="s">
        <v>266</v>
      </c>
      <c r="AU139" s="25" t="s">
        <v>85</v>
      </c>
      <c r="AY139" s="25" t="s">
        <v>264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5" t="s">
        <v>24</v>
      </c>
      <c r="BK139" s="193">
        <f>ROUND(I139*H139,2)</f>
        <v>0</v>
      </c>
      <c r="BL139" s="25" t="s">
        <v>270</v>
      </c>
      <c r="BM139" s="25" t="s">
        <v>2708</v>
      </c>
    </row>
    <row r="140" spans="2:65" s="12" customFormat="1" ht="27">
      <c r="B140" s="194"/>
      <c r="D140" s="195" t="s">
        <v>272</v>
      </c>
      <c r="E140" s="196" t="s">
        <v>5</v>
      </c>
      <c r="F140" s="197" t="s">
        <v>2709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2" customFormat="1">
      <c r="B141" s="194"/>
      <c r="D141" s="195" t="s">
        <v>272</v>
      </c>
      <c r="E141" s="196" t="s">
        <v>5</v>
      </c>
      <c r="F141" s="197" t="s">
        <v>3386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2" customFormat="1">
      <c r="B142" s="194"/>
      <c r="D142" s="195" t="s">
        <v>272</v>
      </c>
      <c r="E142" s="196" t="s">
        <v>5</v>
      </c>
      <c r="F142" s="197" t="s">
        <v>2688</v>
      </c>
      <c r="H142" s="196" t="s">
        <v>5</v>
      </c>
      <c r="I142" s="198"/>
      <c r="L142" s="194"/>
      <c r="M142" s="199"/>
      <c r="N142" s="200"/>
      <c r="O142" s="200"/>
      <c r="P142" s="200"/>
      <c r="Q142" s="200"/>
      <c r="R142" s="200"/>
      <c r="S142" s="200"/>
      <c r="T142" s="201"/>
      <c r="AT142" s="196" t="s">
        <v>272</v>
      </c>
      <c r="AU142" s="196" t="s">
        <v>85</v>
      </c>
      <c r="AV142" s="12" t="s">
        <v>24</v>
      </c>
      <c r="AW142" s="12" t="s">
        <v>41</v>
      </c>
      <c r="AX142" s="12" t="s">
        <v>77</v>
      </c>
      <c r="AY142" s="196" t="s">
        <v>264</v>
      </c>
    </row>
    <row r="143" spans="2:65" s="12" customFormat="1">
      <c r="B143" s="194"/>
      <c r="D143" s="195" t="s">
        <v>272</v>
      </c>
      <c r="E143" s="196" t="s">
        <v>5</v>
      </c>
      <c r="F143" s="197" t="s">
        <v>3265</v>
      </c>
      <c r="H143" s="196" t="s">
        <v>5</v>
      </c>
      <c r="I143" s="198"/>
      <c r="L143" s="194"/>
      <c r="M143" s="199"/>
      <c r="N143" s="200"/>
      <c r="O143" s="200"/>
      <c r="P143" s="200"/>
      <c r="Q143" s="200"/>
      <c r="R143" s="200"/>
      <c r="S143" s="200"/>
      <c r="T143" s="201"/>
      <c r="AT143" s="196" t="s">
        <v>272</v>
      </c>
      <c r="AU143" s="196" t="s">
        <v>85</v>
      </c>
      <c r="AV143" s="12" t="s">
        <v>24</v>
      </c>
      <c r="AW143" s="12" t="s">
        <v>41</v>
      </c>
      <c r="AX143" s="12" t="s">
        <v>77</v>
      </c>
      <c r="AY143" s="196" t="s">
        <v>264</v>
      </c>
    </row>
    <row r="144" spans="2:65" s="13" customFormat="1">
      <c r="B144" s="202"/>
      <c r="D144" s="195" t="s">
        <v>272</v>
      </c>
      <c r="E144" s="203" t="s">
        <v>5</v>
      </c>
      <c r="F144" s="204" t="s">
        <v>3388</v>
      </c>
      <c r="H144" s="205">
        <v>19.018000000000001</v>
      </c>
      <c r="I144" s="206"/>
      <c r="L144" s="202"/>
      <c r="M144" s="207"/>
      <c r="N144" s="208"/>
      <c r="O144" s="208"/>
      <c r="P144" s="208"/>
      <c r="Q144" s="208"/>
      <c r="R144" s="208"/>
      <c r="S144" s="208"/>
      <c r="T144" s="209"/>
      <c r="AT144" s="203" t="s">
        <v>272</v>
      </c>
      <c r="AU144" s="203" t="s">
        <v>85</v>
      </c>
      <c r="AV144" s="13" t="s">
        <v>85</v>
      </c>
      <c r="AW144" s="13" t="s">
        <v>41</v>
      </c>
      <c r="AX144" s="13" t="s">
        <v>77</v>
      </c>
      <c r="AY144" s="203" t="s">
        <v>264</v>
      </c>
    </row>
    <row r="145" spans="2:65" s="12" customFormat="1" ht="27">
      <c r="B145" s="194"/>
      <c r="D145" s="195" t="s">
        <v>272</v>
      </c>
      <c r="E145" s="196" t="s">
        <v>5</v>
      </c>
      <c r="F145" s="197" t="s">
        <v>3389</v>
      </c>
      <c r="H145" s="196" t="s">
        <v>5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6" t="s">
        <v>272</v>
      </c>
      <c r="AU145" s="196" t="s">
        <v>85</v>
      </c>
      <c r="AV145" s="12" t="s">
        <v>24</v>
      </c>
      <c r="AW145" s="12" t="s">
        <v>41</v>
      </c>
      <c r="AX145" s="12" t="s">
        <v>77</v>
      </c>
      <c r="AY145" s="196" t="s">
        <v>264</v>
      </c>
    </row>
    <row r="146" spans="2:65" s="13" customFormat="1">
      <c r="B146" s="202"/>
      <c r="D146" s="195" t="s">
        <v>272</v>
      </c>
      <c r="E146" s="203" t="s">
        <v>5</v>
      </c>
      <c r="F146" s="204" t="s">
        <v>3390</v>
      </c>
      <c r="H146" s="205">
        <v>3.1040000000000001</v>
      </c>
      <c r="I146" s="206"/>
      <c r="L146" s="202"/>
      <c r="M146" s="207"/>
      <c r="N146" s="208"/>
      <c r="O146" s="208"/>
      <c r="P146" s="208"/>
      <c r="Q146" s="208"/>
      <c r="R146" s="208"/>
      <c r="S146" s="208"/>
      <c r="T146" s="209"/>
      <c r="AT146" s="203" t="s">
        <v>272</v>
      </c>
      <c r="AU146" s="203" t="s">
        <v>85</v>
      </c>
      <c r="AV146" s="13" t="s">
        <v>85</v>
      </c>
      <c r="AW146" s="13" t="s">
        <v>41</v>
      </c>
      <c r="AX146" s="13" t="s">
        <v>77</v>
      </c>
      <c r="AY146" s="203" t="s">
        <v>264</v>
      </c>
    </row>
    <row r="147" spans="2:65" s="14" customFormat="1">
      <c r="B147" s="210"/>
      <c r="D147" s="195" t="s">
        <v>272</v>
      </c>
      <c r="E147" s="211" t="s">
        <v>5</v>
      </c>
      <c r="F147" s="212" t="s">
        <v>290</v>
      </c>
      <c r="H147" s="213">
        <v>22.122</v>
      </c>
      <c r="I147" s="214"/>
      <c r="L147" s="210"/>
      <c r="M147" s="215"/>
      <c r="N147" s="216"/>
      <c r="O147" s="216"/>
      <c r="P147" s="216"/>
      <c r="Q147" s="216"/>
      <c r="R147" s="216"/>
      <c r="S147" s="216"/>
      <c r="T147" s="217"/>
      <c r="AT147" s="211" t="s">
        <v>272</v>
      </c>
      <c r="AU147" s="211" t="s">
        <v>85</v>
      </c>
      <c r="AV147" s="14" t="s">
        <v>270</v>
      </c>
      <c r="AW147" s="14" t="s">
        <v>41</v>
      </c>
      <c r="AX147" s="14" t="s">
        <v>24</v>
      </c>
      <c r="AY147" s="211" t="s">
        <v>264</v>
      </c>
    </row>
    <row r="148" spans="2:65" s="1" customFormat="1" ht="38.25" customHeight="1">
      <c r="B148" s="181"/>
      <c r="C148" s="182" t="s">
        <v>322</v>
      </c>
      <c r="D148" s="182" t="s">
        <v>266</v>
      </c>
      <c r="E148" s="183" t="s">
        <v>2713</v>
      </c>
      <c r="F148" s="184" t="s">
        <v>2714</v>
      </c>
      <c r="G148" s="185" t="s">
        <v>269</v>
      </c>
      <c r="H148" s="186">
        <v>11.061</v>
      </c>
      <c r="I148" s="187"/>
      <c r="J148" s="188">
        <f>ROUND(I148*H148,2)</f>
        <v>0</v>
      </c>
      <c r="K148" s="184" t="s">
        <v>278</v>
      </c>
      <c r="L148" s="42"/>
      <c r="M148" s="189" t="s">
        <v>5</v>
      </c>
      <c r="N148" s="190" t="s">
        <v>48</v>
      </c>
      <c r="O148" s="43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AR148" s="25" t="s">
        <v>270</v>
      </c>
      <c r="AT148" s="25" t="s">
        <v>266</v>
      </c>
      <c r="AU148" s="25" t="s">
        <v>85</v>
      </c>
      <c r="AY148" s="25" t="s">
        <v>264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5" t="s">
        <v>24</v>
      </c>
      <c r="BK148" s="193">
        <f>ROUND(I148*H148,2)</f>
        <v>0</v>
      </c>
      <c r="BL148" s="25" t="s">
        <v>270</v>
      </c>
      <c r="BM148" s="25" t="s">
        <v>2715</v>
      </c>
    </row>
    <row r="149" spans="2:65" s="12" customFormat="1">
      <c r="B149" s="194"/>
      <c r="D149" s="195" t="s">
        <v>272</v>
      </c>
      <c r="E149" s="196" t="s">
        <v>5</v>
      </c>
      <c r="F149" s="197" t="s">
        <v>2716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3" customFormat="1">
      <c r="B150" s="202"/>
      <c r="D150" s="195" t="s">
        <v>272</v>
      </c>
      <c r="E150" s="203" t="s">
        <v>5</v>
      </c>
      <c r="F150" s="204" t="s">
        <v>3394</v>
      </c>
      <c r="H150" s="205">
        <v>11.061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24</v>
      </c>
      <c r="AY150" s="203" t="s">
        <v>264</v>
      </c>
    </row>
    <row r="151" spans="2:65" s="1" customFormat="1" ht="25.5" customHeight="1">
      <c r="B151" s="181"/>
      <c r="C151" s="182" t="s">
        <v>331</v>
      </c>
      <c r="D151" s="182" t="s">
        <v>266</v>
      </c>
      <c r="E151" s="183" t="s">
        <v>2719</v>
      </c>
      <c r="F151" s="184" t="s">
        <v>2720</v>
      </c>
      <c r="G151" s="185" t="s">
        <v>293</v>
      </c>
      <c r="H151" s="186">
        <v>232.77</v>
      </c>
      <c r="I151" s="187"/>
      <c r="J151" s="188">
        <f>ROUND(I151*H151,2)</f>
        <v>0</v>
      </c>
      <c r="K151" s="184" t="s">
        <v>278</v>
      </c>
      <c r="L151" s="42"/>
      <c r="M151" s="189" t="s">
        <v>5</v>
      </c>
      <c r="N151" s="190" t="s">
        <v>48</v>
      </c>
      <c r="O151" s="43"/>
      <c r="P151" s="191">
        <f>O151*H151</f>
        <v>0</v>
      </c>
      <c r="Q151" s="191">
        <v>8.4000000000000003E-4</v>
      </c>
      <c r="R151" s="191">
        <f>Q151*H151</f>
        <v>0.19552680000000003</v>
      </c>
      <c r="S151" s="191">
        <v>0</v>
      </c>
      <c r="T151" s="192">
        <f>S151*H151</f>
        <v>0</v>
      </c>
      <c r="AR151" s="25" t="s">
        <v>270</v>
      </c>
      <c r="AT151" s="25" t="s">
        <v>266</v>
      </c>
      <c r="AU151" s="25" t="s">
        <v>85</v>
      </c>
      <c r="AY151" s="25" t="s">
        <v>264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5" t="s">
        <v>24</v>
      </c>
      <c r="BK151" s="193">
        <f>ROUND(I151*H151,2)</f>
        <v>0</v>
      </c>
      <c r="BL151" s="25" t="s">
        <v>270</v>
      </c>
      <c r="BM151" s="25" t="s">
        <v>2721</v>
      </c>
    </row>
    <row r="152" spans="2:65" s="12" customFormat="1">
      <c r="B152" s="194"/>
      <c r="D152" s="195" t="s">
        <v>272</v>
      </c>
      <c r="E152" s="196" t="s">
        <v>5</v>
      </c>
      <c r="F152" s="197" t="s">
        <v>3386</v>
      </c>
      <c r="H152" s="196" t="s">
        <v>5</v>
      </c>
      <c r="I152" s="198"/>
      <c r="L152" s="194"/>
      <c r="M152" s="199"/>
      <c r="N152" s="200"/>
      <c r="O152" s="200"/>
      <c r="P152" s="200"/>
      <c r="Q152" s="200"/>
      <c r="R152" s="200"/>
      <c r="S152" s="200"/>
      <c r="T152" s="201"/>
      <c r="AT152" s="196" t="s">
        <v>272</v>
      </c>
      <c r="AU152" s="196" t="s">
        <v>85</v>
      </c>
      <c r="AV152" s="12" t="s">
        <v>24</v>
      </c>
      <c r="AW152" s="12" t="s">
        <v>41</v>
      </c>
      <c r="AX152" s="12" t="s">
        <v>77</v>
      </c>
      <c r="AY152" s="196" t="s">
        <v>264</v>
      </c>
    </row>
    <row r="153" spans="2:65" s="12" customFormat="1" ht="27">
      <c r="B153" s="194"/>
      <c r="D153" s="195" t="s">
        <v>272</v>
      </c>
      <c r="E153" s="196" t="s">
        <v>5</v>
      </c>
      <c r="F153" s="197" t="s">
        <v>2722</v>
      </c>
      <c r="H153" s="196" t="s">
        <v>5</v>
      </c>
      <c r="I153" s="198"/>
      <c r="L153" s="194"/>
      <c r="M153" s="199"/>
      <c r="N153" s="200"/>
      <c r="O153" s="200"/>
      <c r="P153" s="200"/>
      <c r="Q153" s="200"/>
      <c r="R153" s="200"/>
      <c r="S153" s="200"/>
      <c r="T153" s="201"/>
      <c r="AT153" s="196" t="s">
        <v>272</v>
      </c>
      <c r="AU153" s="196" t="s">
        <v>85</v>
      </c>
      <c r="AV153" s="12" t="s">
        <v>24</v>
      </c>
      <c r="AW153" s="12" t="s">
        <v>41</v>
      </c>
      <c r="AX153" s="12" t="s">
        <v>77</v>
      </c>
      <c r="AY153" s="196" t="s">
        <v>264</v>
      </c>
    </row>
    <row r="154" spans="2:65" s="13" customFormat="1">
      <c r="B154" s="202"/>
      <c r="D154" s="195" t="s">
        <v>272</v>
      </c>
      <c r="E154" s="203" t="s">
        <v>5</v>
      </c>
      <c r="F154" s="204" t="s">
        <v>3395</v>
      </c>
      <c r="H154" s="205">
        <v>174.57</v>
      </c>
      <c r="I154" s="206"/>
      <c r="L154" s="202"/>
      <c r="M154" s="207"/>
      <c r="N154" s="208"/>
      <c r="O154" s="208"/>
      <c r="P154" s="208"/>
      <c r="Q154" s="208"/>
      <c r="R154" s="208"/>
      <c r="S154" s="208"/>
      <c r="T154" s="209"/>
      <c r="AT154" s="203" t="s">
        <v>272</v>
      </c>
      <c r="AU154" s="203" t="s">
        <v>85</v>
      </c>
      <c r="AV154" s="13" t="s">
        <v>85</v>
      </c>
      <c r="AW154" s="13" t="s">
        <v>41</v>
      </c>
      <c r="AX154" s="13" t="s">
        <v>77</v>
      </c>
      <c r="AY154" s="203" t="s">
        <v>264</v>
      </c>
    </row>
    <row r="155" spans="2:65" s="12" customFormat="1">
      <c r="B155" s="194"/>
      <c r="D155" s="195" t="s">
        <v>272</v>
      </c>
      <c r="E155" s="196" t="s">
        <v>5</v>
      </c>
      <c r="F155" s="197" t="s">
        <v>3396</v>
      </c>
      <c r="H155" s="196" t="s">
        <v>5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6" t="s">
        <v>272</v>
      </c>
      <c r="AU155" s="196" t="s">
        <v>85</v>
      </c>
      <c r="AV155" s="12" t="s">
        <v>24</v>
      </c>
      <c r="AW155" s="12" t="s">
        <v>41</v>
      </c>
      <c r="AX155" s="12" t="s">
        <v>77</v>
      </c>
      <c r="AY155" s="196" t="s">
        <v>264</v>
      </c>
    </row>
    <row r="156" spans="2:65" s="13" customFormat="1">
      <c r="B156" s="202"/>
      <c r="D156" s="195" t="s">
        <v>272</v>
      </c>
      <c r="E156" s="203" t="s">
        <v>5</v>
      </c>
      <c r="F156" s="204" t="s">
        <v>3397</v>
      </c>
      <c r="H156" s="205">
        <v>58.2</v>
      </c>
      <c r="I156" s="206"/>
      <c r="L156" s="202"/>
      <c r="M156" s="207"/>
      <c r="N156" s="208"/>
      <c r="O156" s="208"/>
      <c r="P156" s="208"/>
      <c r="Q156" s="208"/>
      <c r="R156" s="208"/>
      <c r="S156" s="208"/>
      <c r="T156" s="209"/>
      <c r="AT156" s="203" t="s">
        <v>272</v>
      </c>
      <c r="AU156" s="203" t="s">
        <v>85</v>
      </c>
      <c r="AV156" s="13" t="s">
        <v>85</v>
      </c>
      <c r="AW156" s="13" t="s">
        <v>41</v>
      </c>
      <c r="AX156" s="13" t="s">
        <v>77</v>
      </c>
      <c r="AY156" s="203" t="s">
        <v>264</v>
      </c>
    </row>
    <row r="157" spans="2:65" s="14" customFormat="1">
      <c r="B157" s="210"/>
      <c r="D157" s="195" t="s">
        <v>272</v>
      </c>
      <c r="E157" s="211" t="s">
        <v>5</v>
      </c>
      <c r="F157" s="212" t="s">
        <v>290</v>
      </c>
      <c r="H157" s="213">
        <v>232.77</v>
      </c>
      <c r="I157" s="214"/>
      <c r="L157" s="210"/>
      <c r="M157" s="215"/>
      <c r="N157" s="216"/>
      <c r="O157" s="216"/>
      <c r="P157" s="216"/>
      <c r="Q157" s="216"/>
      <c r="R157" s="216"/>
      <c r="S157" s="216"/>
      <c r="T157" s="217"/>
      <c r="AT157" s="211" t="s">
        <v>272</v>
      </c>
      <c r="AU157" s="211" t="s">
        <v>85</v>
      </c>
      <c r="AV157" s="14" t="s">
        <v>270</v>
      </c>
      <c r="AW157" s="14" t="s">
        <v>41</v>
      </c>
      <c r="AX157" s="14" t="s">
        <v>24</v>
      </c>
      <c r="AY157" s="211" t="s">
        <v>264</v>
      </c>
    </row>
    <row r="158" spans="2:65" s="1" customFormat="1" ht="25.5" customHeight="1">
      <c r="B158" s="181"/>
      <c r="C158" s="182" t="s">
        <v>29</v>
      </c>
      <c r="D158" s="182" t="s">
        <v>266</v>
      </c>
      <c r="E158" s="183" t="s">
        <v>2726</v>
      </c>
      <c r="F158" s="184" t="s">
        <v>2727</v>
      </c>
      <c r="G158" s="185" t="s">
        <v>293</v>
      </c>
      <c r="H158" s="186">
        <v>232.77</v>
      </c>
      <c r="I158" s="187"/>
      <c r="J158" s="188">
        <f>ROUND(I158*H158,2)</f>
        <v>0</v>
      </c>
      <c r="K158" s="184" t="s">
        <v>278</v>
      </c>
      <c r="L158" s="42"/>
      <c r="M158" s="189" t="s">
        <v>5</v>
      </c>
      <c r="N158" s="190" t="s">
        <v>48</v>
      </c>
      <c r="O158" s="43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AR158" s="25" t="s">
        <v>270</v>
      </c>
      <c r="AT158" s="25" t="s">
        <v>266</v>
      </c>
      <c r="AU158" s="25" t="s">
        <v>85</v>
      </c>
      <c r="AY158" s="25" t="s">
        <v>264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5" t="s">
        <v>24</v>
      </c>
      <c r="BK158" s="193">
        <f>ROUND(I158*H158,2)</f>
        <v>0</v>
      </c>
      <c r="BL158" s="25" t="s">
        <v>270</v>
      </c>
      <c r="BM158" s="25" t="s">
        <v>2728</v>
      </c>
    </row>
    <row r="159" spans="2:65" s="12" customFormat="1">
      <c r="B159" s="194"/>
      <c r="D159" s="195" t="s">
        <v>272</v>
      </c>
      <c r="E159" s="196" t="s">
        <v>5</v>
      </c>
      <c r="F159" s="197" t="s">
        <v>3386</v>
      </c>
      <c r="H159" s="196" t="s">
        <v>5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6" t="s">
        <v>272</v>
      </c>
      <c r="AU159" s="196" t="s">
        <v>85</v>
      </c>
      <c r="AV159" s="12" t="s">
        <v>24</v>
      </c>
      <c r="AW159" s="12" t="s">
        <v>41</v>
      </c>
      <c r="AX159" s="12" t="s">
        <v>77</v>
      </c>
      <c r="AY159" s="196" t="s">
        <v>264</v>
      </c>
    </row>
    <row r="160" spans="2:65" s="12" customFormat="1" ht="27">
      <c r="B160" s="194"/>
      <c r="D160" s="195" t="s">
        <v>272</v>
      </c>
      <c r="E160" s="196" t="s">
        <v>5</v>
      </c>
      <c r="F160" s="197" t="s">
        <v>2722</v>
      </c>
      <c r="H160" s="196" t="s">
        <v>5</v>
      </c>
      <c r="I160" s="198"/>
      <c r="L160" s="194"/>
      <c r="M160" s="199"/>
      <c r="N160" s="200"/>
      <c r="O160" s="200"/>
      <c r="P160" s="200"/>
      <c r="Q160" s="200"/>
      <c r="R160" s="200"/>
      <c r="S160" s="200"/>
      <c r="T160" s="201"/>
      <c r="AT160" s="196" t="s">
        <v>272</v>
      </c>
      <c r="AU160" s="196" t="s">
        <v>85</v>
      </c>
      <c r="AV160" s="12" t="s">
        <v>24</v>
      </c>
      <c r="AW160" s="12" t="s">
        <v>41</v>
      </c>
      <c r="AX160" s="12" t="s">
        <v>77</v>
      </c>
      <c r="AY160" s="196" t="s">
        <v>264</v>
      </c>
    </row>
    <row r="161" spans="2:65" s="13" customFormat="1">
      <c r="B161" s="202"/>
      <c r="D161" s="195" t="s">
        <v>272</v>
      </c>
      <c r="E161" s="203" t="s">
        <v>5</v>
      </c>
      <c r="F161" s="204" t="s">
        <v>3395</v>
      </c>
      <c r="H161" s="205">
        <v>174.57</v>
      </c>
      <c r="I161" s="206"/>
      <c r="L161" s="202"/>
      <c r="M161" s="207"/>
      <c r="N161" s="208"/>
      <c r="O161" s="208"/>
      <c r="P161" s="208"/>
      <c r="Q161" s="208"/>
      <c r="R161" s="208"/>
      <c r="S161" s="208"/>
      <c r="T161" s="209"/>
      <c r="AT161" s="203" t="s">
        <v>272</v>
      </c>
      <c r="AU161" s="203" t="s">
        <v>85</v>
      </c>
      <c r="AV161" s="13" t="s">
        <v>85</v>
      </c>
      <c r="AW161" s="13" t="s">
        <v>41</v>
      </c>
      <c r="AX161" s="13" t="s">
        <v>77</v>
      </c>
      <c r="AY161" s="203" t="s">
        <v>264</v>
      </c>
    </row>
    <row r="162" spans="2:65" s="12" customFormat="1">
      <c r="B162" s="194"/>
      <c r="D162" s="195" t="s">
        <v>272</v>
      </c>
      <c r="E162" s="196" t="s">
        <v>5</v>
      </c>
      <c r="F162" s="197" t="s">
        <v>3396</v>
      </c>
      <c r="H162" s="196" t="s">
        <v>5</v>
      </c>
      <c r="I162" s="198"/>
      <c r="L162" s="194"/>
      <c r="M162" s="199"/>
      <c r="N162" s="200"/>
      <c r="O162" s="200"/>
      <c r="P162" s="200"/>
      <c r="Q162" s="200"/>
      <c r="R162" s="200"/>
      <c r="S162" s="200"/>
      <c r="T162" s="201"/>
      <c r="AT162" s="196" t="s">
        <v>272</v>
      </c>
      <c r="AU162" s="196" t="s">
        <v>85</v>
      </c>
      <c r="AV162" s="12" t="s">
        <v>24</v>
      </c>
      <c r="AW162" s="12" t="s">
        <v>41</v>
      </c>
      <c r="AX162" s="12" t="s">
        <v>77</v>
      </c>
      <c r="AY162" s="196" t="s">
        <v>264</v>
      </c>
    </row>
    <row r="163" spans="2:65" s="13" customFormat="1">
      <c r="B163" s="202"/>
      <c r="D163" s="195" t="s">
        <v>272</v>
      </c>
      <c r="E163" s="203" t="s">
        <v>5</v>
      </c>
      <c r="F163" s="204" t="s">
        <v>3397</v>
      </c>
      <c r="H163" s="205">
        <v>58.2</v>
      </c>
      <c r="I163" s="206"/>
      <c r="L163" s="202"/>
      <c r="M163" s="207"/>
      <c r="N163" s="208"/>
      <c r="O163" s="208"/>
      <c r="P163" s="208"/>
      <c r="Q163" s="208"/>
      <c r="R163" s="208"/>
      <c r="S163" s="208"/>
      <c r="T163" s="209"/>
      <c r="AT163" s="203" t="s">
        <v>272</v>
      </c>
      <c r="AU163" s="203" t="s">
        <v>85</v>
      </c>
      <c r="AV163" s="13" t="s">
        <v>85</v>
      </c>
      <c r="AW163" s="13" t="s">
        <v>41</v>
      </c>
      <c r="AX163" s="13" t="s">
        <v>77</v>
      </c>
      <c r="AY163" s="203" t="s">
        <v>264</v>
      </c>
    </row>
    <row r="164" spans="2:65" s="14" customFormat="1">
      <c r="B164" s="210"/>
      <c r="D164" s="195" t="s">
        <v>272</v>
      </c>
      <c r="E164" s="211" t="s">
        <v>5</v>
      </c>
      <c r="F164" s="212" t="s">
        <v>290</v>
      </c>
      <c r="H164" s="213">
        <v>232.77</v>
      </c>
      <c r="I164" s="214"/>
      <c r="L164" s="210"/>
      <c r="M164" s="215"/>
      <c r="N164" s="216"/>
      <c r="O164" s="216"/>
      <c r="P164" s="216"/>
      <c r="Q164" s="216"/>
      <c r="R164" s="216"/>
      <c r="S164" s="216"/>
      <c r="T164" s="217"/>
      <c r="AT164" s="211" t="s">
        <v>272</v>
      </c>
      <c r="AU164" s="211" t="s">
        <v>85</v>
      </c>
      <c r="AV164" s="14" t="s">
        <v>270</v>
      </c>
      <c r="AW164" s="14" t="s">
        <v>41</v>
      </c>
      <c r="AX164" s="14" t="s">
        <v>24</v>
      </c>
      <c r="AY164" s="211" t="s">
        <v>264</v>
      </c>
    </row>
    <row r="165" spans="2:65" s="1" customFormat="1" ht="38.25" customHeight="1">
      <c r="B165" s="181"/>
      <c r="C165" s="182" t="s">
        <v>344</v>
      </c>
      <c r="D165" s="182" t="s">
        <v>266</v>
      </c>
      <c r="E165" s="183" t="s">
        <v>1680</v>
      </c>
      <c r="F165" s="184" t="s">
        <v>1681</v>
      </c>
      <c r="G165" s="185" t="s">
        <v>269</v>
      </c>
      <c r="H165" s="186">
        <v>110.61</v>
      </c>
      <c r="I165" s="187"/>
      <c r="J165" s="188">
        <f>ROUND(I165*H165,2)</f>
        <v>0</v>
      </c>
      <c r="K165" s="184" t="s">
        <v>278</v>
      </c>
      <c r="L165" s="42"/>
      <c r="M165" s="189" t="s">
        <v>5</v>
      </c>
      <c r="N165" s="190" t="s">
        <v>48</v>
      </c>
      <c r="O165" s="43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AR165" s="25" t="s">
        <v>270</v>
      </c>
      <c r="AT165" s="25" t="s">
        <v>266</v>
      </c>
      <c r="AU165" s="25" t="s">
        <v>85</v>
      </c>
      <c r="AY165" s="25" t="s">
        <v>264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5" t="s">
        <v>24</v>
      </c>
      <c r="BK165" s="193">
        <f>ROUND(I165*H165,2)</f>
        <v>0</v>
      </c>
      <c r="BL165" s="25" t="s">
        <v>270</v>
      </c>
      <c r="BM165" s="25" t="s">
        <v>2729</v>
      </c>
    </row>
    <row r="166" spans="2:65" s="13" customFormat="1">
      <c r="B166" s="202"/>
      <c r="D166" s="195" t="s">
        <v>272</v>
      </c>
      <c r="E166" s="203" t="s">
        <v>5</v>
      </c>
      <c r="F166" s="204" t="s">
        <v>3398</v>
      </c>
      <c r="H166" s="205">
        <v>22.122</v>
      </c>
      <c r="I166" s="206"/>
      <c r="L166" s="202"/>
      <c r="M166" s="207"/>
      <c r="N166" s="208"/>
      <c r="O166" s="208"/>
      <c r="P166" s="208"/>
      <c r="Q166" s="208"/>
      <c r="R166" s="208"/>
      <c r="S166" s="208"/>
      <c r="T166" s="209"/>
      <c r="AT166" s="203" t="s">
        <v>272</v>
      </c>
      <c r="AU166" s="203" t="s">
        <v>85</v>
      </c>
      <c r="AV166" s="13" t="s">
        <v>85</v>
      </c>
      <c r="AW166" s="13" t="s">
        <v>41</v>
      </c>
      <c r="AX166" s="13" t="s">
        <v>77</v>
      </c>
      <c r="AY166" s="203" t="s">
        <v>264</v>
      </c>
    </row>
    <row r="167" spans="2:65" s="13" customFormat="1">
      <c r="B167" s="202"/>
      <c r="D167" s="195" t="s">
        <v>272</v>
      </c>
      <c r="E167" s="203" t="s">
        <v>5</v>
      </c>
      <c r="F167" s="204" t="s">
        <v>3399</v>
      </c>
      <c r="H167" s="205">
        <v>66.366</v>
      </c>
      <c r="I167" s="206"/>
      <c r="L167" s="202"/>
      <c r="M167" s="207"/>
      <c r="N167" s="208"/>
      <c r="O167" s="208"/>
      <c r="P167" s="208"/>
      <c r="Q167" s="208"/>
      <c r="R167" s="208"/>
      <c r="S167" s="208"/>
      <c r="T167" s="209"/>
      <c r="AT167" s="203" t="s">
        <v>272</v>
      </c>
      <c r="AU167" s="203" t="s">
        <v>85</v>
      </c>
      <c r="AV167" s="13" t="s">
        <v>85</v>
      </c>
      <c r="AW167" s="13" t="s">
        <v>41</v>
      </c>
      <c r="AX167" s="13" t="s">
        <v>77</v>
      </c>
      <c r="AY167" s="203" t="s">
        <v>264</v>
      </c>
    </row>
    <row r="168" spans="2:65" s="13" customFormat="1">
      <c r="B168" s="202"/>
      <c r="D168" s="195" t="s">
        <v>272</v>
      </c>
      <c r="E168" s="203" t="s">
        <v>5</v>
      </c>
      <c r="F168" s="204" t="s">
        <v>3400</v>
      </c>
      <c r="H168" s="205">
        <v>22.122</v>
      </c>
      <c r="I168" s="206"/>
      <c r="L168" s="202"/>
      <c r="M168" s="207"/>
      <c r="N168" s="208"/>
      <c r="O168" s="208"/>
      <c r="P168" s="208"/>
      <c r="Q168" s="208"/>
      <c r="R168" s="208"/>
      <c r="S168" s="208"/>
      <c r="T168" s="209"/>
      <c r="AT168" s="203" t="s">
        <v>272</v>
      </c>
      <c r="AU168" s="203" t="s">
        <v>85</v>
      </c>
      <c r="AV168" s="13" t="s">
        <v>85</v>
      </c>
      <c r="AW168" s="13" t="s">
        <v>41</v>
      </c>
      <c r="AX168" s="13" t="s">
        <v>77</v>
      </c>
      <c r="AY168" s="203" t="s">
        <v>264</v>
      </c>
    </row>
    <row r="169" spans="2:65" s="14" customFormat="1">
      <c r="B169" s="210"/>
      <c r="D169" s="195" t="s">
        <v>272</v>
      </c>
      <c r="E169" s="211" t="s">
        <v>5</v>
      </c>
      <c r="F169" s="212" t="s">
        <v>290</v>
      </c>
      <c r="H169" s="213">
        <v>110.61</v>
      </c>
      <c r="I169" s="214"/>
      <c r="L169" s="210"/>
      <c r="M169" s="215"/>
      <c r="N169" s="216"/>
      <c r="O169" s="216"/>
      <c r="P169" s="216"/>
      <c r="Q169" s="216"/>
      <c r="R169" s="216"/>
      <c r="S169" s="216"/>
      <c r="T169" s="217"/>
      <c r="AT169" s="211" t="s">
        <v>272</v>
      </c>
      <c r="AU169" s="211" t="s">
        <v>85</v>
      </c>
      <c r="AV169" s="14" t="s">
        <v>270</v>
      </c>
      <c r="AW169" s="14" t="s">
        <v>41</v>
      </c>
      <c r="AX169" s="14" t="s">
        <v>24</v>
      </c>
      <c r="AY169" s="211" t="s">
        <v>264</v>
      </c>
    </row>
    <row r="170" spans="2:65" s="1" customFormat="1" ht="38.25" customHeight="1">
      <c r="B170" s="181"/>
      <c r="C170" s="182" t="s">
        <v>349</v>
      </c>
      <c r="D170" s="182" t="s">
        <v>266</v>
      </c>
      <c r="E170" s="183" t="s">
        <v>1697</v>
      </c>
      <c r="F170" s="184" t="s">
        <v>1698</v>
      </c>
      <c r="G170" s="185" t="s">
        <v>269</v>
      </c>
      <c r="H170" s="186">
        <v>139.13800000000001</v>
      </c>
      <c r="I170" s="187"/>
      <c r="J170" s="188">
        <f>ROUND(I170*H170,2)</f>
        <v>0</v>
      </c>
      <c r="K170" s="184" t="s">
        <v>278</v>
      </c>
      <c r="L170" s="42"/>
      <c r="M170" s="189" t="s">
        <v>5</v>
      </c>
      <c r="N170" s="190" t="s">
        <v>48</v>
      </c>
      <c r="O170" s="43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AR170" s="25" t="s">
        <v>270</v>
      </c>
      <c r="AT170" s="25" t="s">
        <v>266</v>
      </c>
      <c r="AU170" s="25" t="s">
        <v>85</v>
      </c>
      <c r="AY170" s="25" t="s">
        <v>264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5" t="s">
        <v>24</v>
      </c>
      <c r="BK170" s="193">
        <f>ROUND(I170*H170,2)</f>
        <v>0</v>
      </c>
      <c r="BL170" s="25" t="s">
        <v>270</v>
      </c>
      <c r="BM170" s="25" t="s">
        <v>2737</v>
      </c>
    </row>
    <row r="171" spans="2:65" s="12" customFormat="1">
      <c r="B171" s="194"/>
      <c r="D171" s="195" t="s">
        <v>272</v>
      </c>
      <c r="E171" s="196" t="s">
        <v>5</v>
      </c>
      <c r="F171" s="197" t="s">
        <v>2118</v>
      </c>
      <c r="H171" s="196" t="s">
        <v>5</v>
      </c>
      <c r="I171" s="198"/>
      <c r="L171" s="194"/>
      <c r="M171" s="199"/>
      <c r="N171" s="200"/>
      <c r="O171" s="200"/>
      <c r="P171" s="200"/>
      <c r="Q171" s="200"/>
      <c r="R171" s="200"/>
      <c r="S171" s="200"/>
      <c r="T171" s="201"/>
      <c r="AT171" s="196" t="s">
        <v>272</v>
      </c>
      <c r="AU171" s="196" t="s">
        <v>85</v>
      </c>
      <c r="AV171" s="12" t="s">
        <v>24</v>
      </c>
      <c r="AW171" s="12" t="s">
        <v>41</v>
      </c>
      <c r="AX171" s="12" t="s">
        <v>77</v>
      </c>
      <c r="AY171" s="196" t="s">
        <v>264</v>
      </c>
    </row>
    <row r="172" spans="2:65" s="12" customFormat="1">
      <c r="B172" s="194"/>
      <c r="D172" s="195" t="s">
        <v>272</v>
      </c>
      <c r="E172" s="196" t="s">
        <v>5</v>
      </c>
      <c r="F172" s="197" t="s">
        <v>3386</v>
      </c>
      <c r="H172" s="196" t="s">
        <v>5</v>
      </c>
      <c r="I172" s="198"/>
      <c r="L172" s="194"/>
      <c r="M172" s="199"/>
      <c r="N172" s="200"/>
      <c r="O172" s="200"/>
      <c r="P172" s="200"/>
      <c r="Q172" s="200"/>
      <c r="R172" s="200"/>
      <c r="S172" s="200"/>
      <c r="T172" s="201"/>
      <c r="AT172" s="196" t="s">
        <v>272</v>
      </c>
      <c r="AU172" s="196" t="s">
        <v>85</v>
      </c>
      <c r="AV172" s="12" t="s">
        <v>24</v>
      </c>
      <c r="AW172" s="12" t="s">
        <v>41</v>
      </c>
      <c r="AX172" s="12" t="s">
        <v>77</v>
      </c>
      <c r="AY172" s="196" t="s">
        <v>264</v>
      </c>
    </row>
    <row r="173" spans="2:65" s="13" customFormat="1">
      <c r="B173" s="202"/>
      <c r="D173" s="195" t="s">
        <v>272</v>
      </c>
      <c r="E173" s="203" t="s">
        <v>5</v>
      </c>
      <c r="F173" s="204" t="s">
        <v>3401</v>
      </c>
      <c r="H173" s="205">
        <v>60.256999999999998</v>
      </c>
      <c r="I173" s="206"/>
      <c r="L173" s="202"/>
      <c r="M173" s="207"/>
      <c r="N173" s="208"/>
      <c r="O173" s="208"/>
      <c r="P173" s="208"/>
      <c r="Q173" s="208"/>
      <c r="R173" s="208"/>
      <c r="S173" s="208"/>
      <c r="T173" s="209"/>
      <c r="AT173" s="203" t="s">
        <v>272</v>
      </c>
      <c r="AU173" s="203" t="s">
        <v>85</v>
      </c>
      <c r="AV173" s="13" t="s">
        <v>85</v>
      </c>
      <c r="AW173" s="13" t="s">
        <v>41</v>
      </c>
      <c r="AX173" s="13" t="s">
        <v>77</v>
      </c>
      <c r="AY173" s="203" t="s">
        <v>264</v>
      </c>
    </row>
    <row r="174" spans="2:65" s="12" customFormat="1">
      <c r="B174" s="194"/>
      <c r="D174" s="195" t="s">
        <v>272</v>
      </c>
      <c r="E174" s="196" t="s">
        <v>5</v>
      </c>
      <c r="F174" s="197" t="s">
        <v>3396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3" customFormat="1">
      <c r="B175" s="202"/>
      <c r="D175" s="195" t="s">
        <v>272</v>
      </c>
      <c r="E175" s="203" t="s">
        <v>5</v>
      </c>
      <c r="F175" s="204" t="s">
        <v>3402</v>
      </c>
      <c r="H175" s="205">
        <v>9.3119999999999994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272</v>
      </c>
      <c r="AU175" s="203" t="s">
        <v>85</v>
      </c>
      <c r="AV175" s="13" t="s">
        <v>85</v>
      </c>
      <c r="AW175" s="13" t="s">
        <v>41</v>
      </c>
      <c r="AX175" s="13" t="s">
        <v>77</v>
      </c>
      <c r="AY175" s="203" t="s">
        <v>264</v>
      </c>
    </row>
    <row r="176" spans="2:65" s="15" customFormat="1">
      <c r="B176" s="236"/>
      <c r="D176" s="195" t="s">
        <v>272</v>
      </c>
      <c r="E176" s="237" t="s">
        <v>5</v>
      </c>
      <c r="F176" s="238" t="s">
        <v>423</v>
      </c>
      <c r="H176" s="239">
        <v>69.569000000000003</v>
      </c>
      <c r="I176" s="240"/>
      <c r="L176" s="236"/>
      <c r="M176" s="241"/>
      <c r="N176" s="242"/>
      <c r="O176" s="242"/>
      <c r="P176" s="242"/>
      <c r="Q176" s="242"/>
      <c r="R176" s="242"/>
      <c r="S176" s="242"/>
      <c r="T176" s="243"/>
      <c r="AT176" s="237" t="s">
        <v>272</v>
      </c>
      <c r="AU176" s="237" t="s">
        <v>85</v>
      </c>
      <c r="AV176" s="15" t="s">
        <v>93</v>
      </c>
      <c r="AW176" s="15" t="s">
        <v>41</v>
      </c>
      <c r="AX176" s="15" t="s">
        <v>77</v>
      </c>
      <c r="AY176" s="237" t="s">
        <v>264</v>
      </c>
    </row>
    <row r="177" spans="2:65" s="12" customFormat="1">
      <c r="B177" s="194"/>
      <c r="D177" s="195" t="s">
        <v>272</v>
      </c>
      <c r="E177" s="196" t="s">
        <v>5</v>
      </c>
      <c r="F177" s="197" t="s">
        <v>2120</v>
      </c>
      <c r="H177" s="196" t="s">
        <v>5</v>
      </c>
      <c r="I177" s="198"/>
      <c r="L177" s="194"/>
      <c r="M177" s="199"/>
      <c r="N177" s="200"/>
      <c r="O177" s="200"/>
      <c r="P177" s="200"/>
      <c r="Q177" s="200"/>
      <c r="R177" s="200"/>
      <c r="S177" s="200"/>
      <c r="T177" s="201"/>
      <c r="AT177" s="196" t="s">
        <v>272</v>
      </c>
      <c r="AU177" s="196" t="s">
        <v>85</v>
      </c>
      <c r="AV177" s="12" t="s">
        <v>24</v>
      </c>
      <c r="AW177" s="12" t="s">
        <v>41</v>
      </c>
      <c r="AX177" s="12" t="s">
        <v>77</v>
      </c>
      <c r="AY177" s="196" t="s">
        <v>264</v>
      </c>
    </row>
    <row r="178" spans="2:65" s="13" customFormat="1">
      <c r="B178" s="202"/>
      <c r="D178" s="195" t="s">
        <v>272</v>
      </c>
      <c r="E178" s="203" t="s">
        <v>5</v>
      </c>
      <c r="F178" s="204" t="s">
        <v>3403</v>
      </c>
      <c r="H178" s="205">
        <v>69.569000000000003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272</v>
      </c>
      <c r="AU178" s="203" t="s">
        <v>85</v>
      </c>
      <c r="AV178" s="13" t="s">
        <v>85</v>
      </c>
      <c r="AW178" s="13" t="s">
        <v>41</v>
      </c>
      <c r="AX178" s="13" t="s">
        <v>77</v>
      </c>
      <c r="AY178" s="203" t="s">
        <v>264</v>
      </c>
    </row>
    <row r="179" spans="2:65" s="14" customFormat="1">
      <c r="B179" s="210"/>
      <c r="D179" s="195" t="s">
        <v>272</v>
      </c>
      <c r="E179" s="211" t="s">
        <v>5</v>
      </c>
      <c r="F179" s="212" t="s">
        <v>290</v>
      </c>
      <c r="H179" s="213">
        <v>139.13800000000001</v>
      </c>
      <c r="I179" s="214"/>
      <c r="L179" s="210"/>
      <c r="M179" s="215"/>
      <c r="N179" s="216"/>
      <c r="O179" s="216"/>
      <c r="P179" s="216"/>
      <c r="Q179" s="216"/>
      <c r="R179" s="216"/>
      <c r="S179" s="216"/>
      <c r="T179" s="217"/>
      <c r="AT179" s="211" t="s">
        <v>272</v>
      </c>
      <c r="AU179" s="211" t="s">
        <v>85</v>
      </c>
      <c r="AV179" s="14" t="s">
        <v>270</v>
      </c>
      <c r="AW179" s="14" t="s">
        <v>41</v>
      </c>
      <c r="AX179" s="14" t="s">
        <v>24</v>
      </c>
      <c r="AY179" s="211" t="s">
        <v>264</v>
      </c>
    </row>
    <row r="180" spans="2:65" s="1" customFormat="1" ht="38.25" customHeight="1">
      <c r="B180" s="181"/>
      <c r="C180" s="182" t="s">
        <v>354</v>
      </c>
      <c r="D180" s="182" t="s">
        <v>266</v>
      </c>
      <c r="E180" s="183" t="s">
        <v>1705</v>
      </c>
      <c r="F180" s="184" t="s">
        <v>1706</v>
      </c>
      <c r="G180" s="185" t="s">
        <v>269</v>
      </c>
      <c r="H180" s="186">
        <v>41.040999999999997</v>
      </c>
      <c r="I180" s="187"/>
      <c r="J180" s="188">
        <f>ROUND(I180*H180,2)</f>
        <v>0</v>
      </c>
      <c r="K180" s="184" t="s">
        <v>278</v>
      </c>
      <c r="L180" s="42"/>
      <c r="M180" s="189" t="s">
        <v>5</v>
      </c>
      <c r="N180" s="190" t="s">
        <v>48</v>
      </c>
      <c r="O180" s="43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AR180" s="25" t="s">
        <v>270</v>
      </c>
      <c r="AT180" s="25" t="s">
        <v>266</v>
      </c>
      <c r="AU180" s="25" t="s">
        <v>85</v>
      </c>
      <c r="AY180" s="25" t="s">
        <v>264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5" t="s">
        <v>24</v>
      </c>
      <c r="BK180" s="193">
        <f>ROUND(I180*H180,2)</f>
        <v>0</v>
      </c>
      <c r="BL180" s="25" t="s">
        <v>270</v>
      </c>
      <c r="BM180" s="25" t="s">
        <v>2741</v>
      </c>
    </row>
    <row r="181" spans="2:65" s="12" customFormat="1">
      <c r="B181" s="194"/>
      <c r="D181" s="195" t="s">
        <v>272</v>
      </c>
      <c r="E181" s="196" t="s">
        <v>5</v>
      </c>
      <c r="F181" s="197" t="s">
        <v>2123</v>
      </c>
      <c r="H181" s="196" t="s">
        <v>5</v>
      </c>
      <c r="I181" s="198"/>
      <c r="L181" s="194"/>
      <c r="M181" s="199"/>
      <c r="N181" s="200"/>
      <c r="O181" s="200"/>
      <c r="P181" s="200"/>
      <c r="Q181" s="200"/>
      <c r="R181" s="200"/>
      <c r="S181" s="200"/>
      <c r="T181" s="201"/>
      <c r="AT181" s="196" t="s">
        <v>272</v>
      </c>
      <c r="AU181" s="196" t="s">
        <v>85</v>
      </c>
      <c r="AV181" s="12" t="s">
        <v>24</v>
      </c>
      <c r="AW181" s="12" t="s">
        <v>41</v>
      </c>
      <c r="AX181" s="12" t="s">
        <v>77</v>
      </c>
      <c r="AY181" s="196" t="s">
        <v>264</v>
      </c>
    </row>
    <row r="182" spans="2:65" s="12" customFormat="1">
      <c r="B182" s="194"/>
      <c r="D182" s="195" t="s">
        <v>272</v>
      </c>
      <c r="E182" s="196" t="s">
        <v>5</v>
      </c>
      <c r="F182" s="197" t="s">
        <v>3386</v>
      </c>
      <c r="H182" s="196" t="s">
        <v>5</v>
      </c>
      <c r="I182" s="198"/>
      <c r="L182" s="194"/>
      <c r="M182" s="199"/>
      <c r="N182" s="200"/>
      <c r="O182" s="200"/>
      <c r="P182" s="200"/>
      <c r="Q182" s="200"/>
      <c r="R182" s="200"/>
      <c r="S182" s="200"/>
      <c r="T182" s="201"/>
      <c r="AT182" s="196" t="s">
        <v>272</v>
      </c>
      <c r="AU182" s="196" t="s">
        <v>85</v>
      </c>
      <c r="AV182" s="12" t="s">
        <v>24</v>
      </c>
      <c r="AW182" s="12" t="s">
        <v>41</v>
      </c>
      <c r="AX182" s="12" t="s">
        <v>77</v>
      </c>
      <c r="AY182" s="196" t="s">
        <v>264</v>
      </c>
    </row>
    <row r="183" spans="2:65" s="13" customFormat="1">
      <c r="B183" s="202"/>
      <c r="D183" s="195" t="s">
        <v>272</v>
      </c>
      <c r="E183" s="203" t="s">
        <v>5</v>
      </c>
      <c r="F183" s="204" t="s">
        <v>3404</v>
      </c>
      <c r="H183" s="205">
        <v>95.09</v>
      </c>
      <c r="I183" s="206"/>
      <c r="L183" s="202"/>
      <c r="M183" s="207"/>
      <c r="N183" s="208"/>
      <c r="O183" s="208"/>
      <c r="P183" s="208"/>
      <c r="Q183" s="208"/>
      <c r="R183" s="208"/>
      <c r="S183" s="208"/>
      <c r="T183" s="209"/>
      <c r="AT183" s="203" t="s">
        <v>272</v>
      </c>
      <c r="AU183" s="203" t="s">
        <v>85</v>
      </c>
      <c r="AV183" s="13" t="s">
        <v>85</v>
      </c>
      <c r="AW183" s="13" t="s">
        <v>41</v>
      </c>
      <c r="AX183" s="13" t="s">
        <v>77</v>
      </c>
      <c r="AY183" s="203" t="s">
        <v>264</v>
      </c>
    </row>
    <row r="184" spans="2:65" s="13" customFormat="1">
      <c r="B184" s="202"/>
      <c r="D184" s="195" t="s">
        <v>272</v>
      </c>
      <c r="E184" s="203" t="s">
        <v>5</v>
      </c>
      <c r="F184" s="204" t="s">
        <v>3405</v>
      </c>
      <c r="H184" s="205">
        <v>-60.256999999999998</v>
      </c>
      <c r="I184" s="206"/>
      <c r="L184" s="202"/>
      <c r="M184" s="207"/>
      <c r="N184" s="208"/>
      <c r="O184" s="208"/>
      <c r="P184" s="208"/>
      <c r="Q184" s="208"/>
      <c r="R184" s="208"/>
      <c r="S184" s="208"/>
      <c r="T184" s="209"/>
      <c r="AT184" s="203" t="s">
        <v>272</v>
      </c>
      <c r="AU184" s="203" t="s">
        <v>85</v>
      </c>
      <c r="AV184" s="13" t="s">
        <v>85</v>
      </c>
      <c r="AW184" s="13" t="s">
        <v>41</v>
      </c>
      <c r="AX184" s="13" t="s">
        <v>77</v>
      </c>
      <c r="AY184" s="203" t="s">
        <v>264</v>
      </c>
    </row>
    <row r="185" spans="2:65" s="15" customFormat="1">
      <c r="B185" s="236"/>
      <c r="D185" s="195" t="s">
        <v>272</v>
      </c>
      <c r="E185" s="237" t="s">
        <v>5</v>
      </c>
      <c r="F185" s="238" t="s">
        <v>423</v>
      </c>
      <c r="H185" s="239">
        <v>34.832999999999998</v>
      </c>
      <c r="I185" s="240"/>
      <c r="L185" s="236"/>
      <c r="M185" s="241"/>
      <c r="N185" s="242"/>
      <c r="O185" s="242"/>
      <c r="P185" s="242"/>
      <c r="Q185" s="242"/>
      <c r="R185" s="242"/>
      <c r="S185" s="242"/>
      <c r="T185" s="243"/>
      <c r="AT185" s="237" t="s">
        <v>272</v>
      </c>
      <c r="AU185" s="237" t="s">
        <v>85</v>
      </c>
      <c r="AV185" s="15" t="s">
        <v>93</v>
      </c>
      <c r="AW185" s="15" t="s">
        <v>41</v>
      </c>
      <c r="AX185" s="15" t="s">
        <v>77</v>
      </c>
      <c r="AY185" s="237" t="s">
        <v>264</v>
      </c>
    </row>
    <row r="186" spans="2:65" s="12" customFormat="1">
      <c r="B186" s="194"/>
      <c r="D186" s="195" t="s">
        <v>272</v>
      </c>
      <c r="E186" s="196" t="s">
        <v>5</v>
      </c>
      <c r="F186" s="197" t="s">
        <v>3396</v>
      </c>
      <c r="H186" s="196" t="s">
        <v>5</v>
      </c>
      <c r="I186" s="198"/>
      <c r="L186" s="194"/>
      <c r="M186" s="199"/>
      <c r="N186" s="200"/>
      <c r="O186" s="200"/>
      <c r="P186" s="200"/>
      <c r="Q186" s="200"/>
      <c r="R186" s="200"/>
      <c r="S186" s="200"/>
      <c r="T186" s="201"/>
      <c r="AT186" s="196" t="s">
        <v>272</v>
      </c>
      <c r="AU186" s="196" t="s">
        <v>85</v>
      </c>
      <c r="AV186" s="12" t="s">
        <v>24</v>
      </c>
      <c r="AW186" s="12" t="s">
        <v>41</v>
      </c>
      <c r="AX186" s="12" t="s">
        <v>77</v>
      </c>
      <c r="AY186" s="196" t="s">
        <v>264</v>
      </c>
    </row>
    <row r="187" spans="2:65" s="13" customFormat="1">
      <c r="B187" s="202"/>
      <c r="D187" s="195" t="s">
        <v>272</v>
      </c>
      <c r="E187" s="203" t="s">
        <v>5</v>
      </c>
      <c r="F187" s="204" t="s">
        <v>3406</v>
      </c>
      <c r="H187" s="205">
        <v>15.52</v>
      </c>
      <c r="I187" s="206"/>
      <c r="L187" s="202"/>
      <c r="M187" s="207"/>
      <c r="N187" s="208"/>
      <c r="O187" s="208"/>
      <c r="P187" s="208"/>
      <c r="Q187" s="208"/>
      <c r="R187" s="208"/>
      <c r="S187" s="208"/>
      <c r="T187" s="209"/>
      <c r="AT187" s="203" t="s">
        <v>272</v>
      </c>
      <c r="AU187" s="203" t="s">
        <v>85</v>
      </c>
      <c r="AV187" s="13" t="s">
        <v>85</v>
      </c>
      <c r="AW187" s="13" t="s">
        <v>41</v>
      </c>
      <c r="AX187" s="13" t="s">
        <v>77</v>
      </c>
      <c r="AY187" s="203" t="s">
        <v>264</v>
      </c>
    </row>
    <row r="188" spans="2:65" s="13" customFormat="1">
      <c r="B188" s="202"/>
      <c r="D188" s="195" t="s">
        <v>272</v>
      </c>
      <c r="E188" s="203" t="s">
        <v>5</v>
      </c>
      <c r="F188" s="204" t="s">
        <v>3407</v>
      </c>
      <c r="H188" s="205">
        <v>-9.3119999999999994</v>
      </c>
      <c r="I188" s="206"/>
      <c r="L188" s="202"/>
      <c r="M188" s="207"/>
      <c r="N188" s="208"/>
      <c r="O188" s="208"/>
      <c r="P188" s="208"/>
      <c r="Q188" s="208"/>
      <c r="R188" s="208"/>
      <c r="S188" s="208"/>
      <c r="T188" s="209"/>
      <c r="AT188" s="203" t="s">
        <v>272</v>
      </c>
      <c r="AU188" s="203" t="s">
        <v>85</v>
      </c>
      <c r="AV188" s="13" t="s">
        <v>85</v>
      </c>
      <c r="AW188" s="13" t="s">
        <v>41</v>
      </c>
      <c r="AX188" s="13" t="s">
        <v>77</v>
      </c>
      <c r="AY188" s="203" t="s">
        <v>264</v>
      </c>
    </row>
    <row r="189" spans="2:65" s="15" customFormat="1">
      <c r="B189" s="236"/>
      <c r="D189" s="195" t="s">
        <v>272</v>
      </c>
      <c r="E189" s="237" t="s">
        <v>5</v>
      </c>
      <c r="F189" s="238" t="s">
        <v>423</v>
      </c>
      <c r="H189" s="239">
        <v>6.2080000000000002</v>
      </c>
      <c r="I189" s="240"/>
      <c r="L189" s="236"/>
      <c r="M189" s="241"/>
      <c r="N189" s="242"/>
      <c r="O189" s="242"/>
      <c r="P189" s="242"/>
      <c r="Q189" s="242"/>
      <c r="R189" s="242"/>
      <c r="S189" s="242"/>
      <c r="T189" s="243"/>
      <c r="AT189" s="237" t="s">
        <v>272</v>
      </c>
      <c r="AU189" s="237" t="s">
        <v>85</v>
      </c>
      <c r="AV189" s="15" t="s">
        <v>93</v>
      </c>
      <c r="AW189" s="15" t="s">
        <v>41</v>
      </c>
      <c r="AX189" s="15" t="s">
        <v>77</v>
      </c>
      <c r="AY189" s="237" t="s">
        <v>264</v>
      </c>
    </row>
    <row r="190" spans="2:65" s="14" customFormat="1">
      <c r="B190" s="210"/>
      <c r="D190" s="195" t="s">
        <v>272</v>
      </c>
      <c r="E190" s="211" t="s">
        <v>5</v>
      </c>
      <c r="F190" s="212" t="s">
        <v>290</v>
      </c>
      <c r="H190" s="213">
        <v>41.040999999999997</v>
      </c>
      <c r="I190" s="214"/>
      <c r="L190" s="210"/>
      <c r="M190" s="215"/>
      <c r="N190" s="216"/>
      <c r="O190" s="216"/>
      <c r="P190" s="216"/>
      <c r="Q190" s="216"/>
      <c r="R190" s="216"/>
      <c r="S190" s="216"/>
      <c r="T190" s="217"/>
      <c r="AT190" s="211" t="s">
        <v>272</v>
      </c>
      <c r="AU190" s="211" t="s">
        <v>85</v>
      </c>
      <c r="AV190" s="14" t="s">
        <v>270</v>
      </c>
      <c r="AW190" s="14" t="s">
        <v>41</v>
      </c>
      <c r="AX190" s="14" t="s">
        <v>24</v>
      </c>
      <c r="AY190" s="211" t="s">
        <v>264</v>
      </c>
    </row>
    <row r="191" spans="2:65" s="1" customFormat="1" ht="25.5" customHeight="1">
      <c r="B191" s="181"/>
      <c r="C191" s="182" t="s">
        <v>359</v>
      </c>
      <c r="D191" s="182" t="s">
        <v>266</v>
      </c>
      <c r="E191" s="183" t="s">
        <v>1710</v>
      </c>
      <c r="F191" s="184" t="s">
        <v>1711</v>
      </c>
      <c r="G191" s="185" t="s">
        <v>269</v>
      </c>
      <c r="H191" s="186">
        <v>69.569000000000003</v>
      </c>
      <c r="I191" s="187"/>
      <c r="J191" s="188">
        <f>ROUND(I191*H191,2)</f>
        <v>0</v>
      </c>
      <c r="K191" s="184" t="s">
        <v>278</v>
      </c>
      <c r="L191" s="42"/>
      <c r="M191" s="189" t="s">
        <v>5</v>
      </c>
      <c r="N191" s="190" t="s">
        <v>48</v>
      </c>
      <c r="O191" s="43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AR191" s="25" t="s">
        <v>270</v>
      </c>
      <c r="AT191" s="25" t="s">
        <v>266</v>
      </c>
      <c r="AU191" s="25" t="s">
        <v>85</v>
      </c>
      <c r="AY191" s="25" t="s">
        <v>264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5" t="s">
        <v>24</v>
      </c>
      <c r="BK191" s="193">
        <f>ROUND(I191*H191,2)</f>
        <v>0</v>
      </c>
      <c r="BL191" s="25" t="s">
        <v>270</v>
      </c>
      <c r="BM191" s="25" t="s">
        <v>2749</v>
      </c>
    </row>
    <row r="192" spans="2:65" s="12" customFormat="1">
      <c r="B192" s="194"/>
      <c r="D192" s="195" t="s">
        <v>272</v>
      </c>
      <c r="E192" s="196" t="s">
        <v>5</v>
      </c>
      <c r="F192" s="197" t="s">
        <v>2130</v>
      </c>
      <c r="H192" s="196" t="s">
        <v>5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6" t="s">
        <v>272</v>
      </c>
      <c r="AU192" s="196" t="s">
        <v>85</v>
      </c>
      <c r="AV192" s="12" t="s">
        <v>24</v>
      </c>
      <c r="AW192" s="12" t="s">
        <v>41</v>
      </c>
      <c r="AX192" s="12" t="s">
        <v>77</v>
      </c>
      <c r="AY192" s="196" t="s">
        <v>264</v>
      </c>
    </row>
    <row r="193" spans="2:65" s="12" customFormat="1">
      <c r="B193" s="194"/>
      <c r="D193" s="195" t="s">
        <v>272</v>
      </c>
      <c r="E193" s="196" t="s">
        <v>5</v>
      </c>
      <c r="F193" s="197" t="s">
        <v>3386</v>
      </c>
      <c r="H193" s="196" t="s">
        <v>5</v>
      </c>
      <c r="I193" s="198"/>
      <c r="L193" s="194"/>
      <c r="M193" s="199"/>
      <c r="N193" s="200"/>
      <c r="O193" s="200"/>
      <c r="P193" s="200"/>
      <c r="Q193" s="200"/>
      <c r="R193" s="200"/>
      <c r="S193" s="200"/>
      <c r="T193" s="201"/>
      <c r="AT193" s="196" t="s">
        <v>272</v>
      </c>
      <c r="AU193" s="196" t="s">
        <v>85</v>
      </c>
      <c r="AV193" s="12" t="s">
        <v>24</v>
      </c>
      <c r="AW193" s="12" t="s">
        <v>41</v>
      </c>
      <c r="AX193" s="12" t="s">
        <v>77</v>
      </c>
      <c r="AY193" s="196" t="s">
        <v>264</v>
      </c>
    </row>
    <row r="194" spans="2:65" s="13" customFormat="1">
      <c r="B194" s="202"/>
      <c r="D194" s="195" t="s">
        <v>272</v>
      </c>
      <c r="E194" s="203" t="s">
        <v>5</v>
      </c>
      <c r="F194" s="204" t="s">
        <v>3401</v>
      </c>
      <c r="H194" s="205">
        <v>60.256999999999998</v>
      </c>
      <c r="I194" s="206"/>
      <c r="L194" s="202"/>
      <c r="M194" s="207"/>
      <c r="N194" s="208"/>
      <c r="O194" s="208"/>
      <c r="P194" s="208"/>
      <c r="Q194" s="208"/>
      <c r="R194" s="208"/>
      <c r="S194" s="208"/>
      <c r="T194" s="209"/>
      <c r="AT194" s="203" t="s">
        <v>272</v>
      </c>
      <c r="AU194" s="203" t="s">
        <v>85</v>
      </c>
      <c r="AV194" s="13" t="s">
        <v>85</v>
      </c>
      <c r="AW194" s="13" t="s">
        <v>41</v>
      </c>
      <c r="AX194" s="13" t="s">
        <v>77</v>
      </c>
      <c r="AY194" s="203" t="s">
        <v>264</v>
      </c>
    </row>
    <row r="195" spans="2:65" s="12" customFormat="1">
      <c r="B195" s="194"/>
      <c r="D195" s="195" t="s">
        <v>272</v>
      </c>
      <c r="E195" s="196" t="s">
        <v>5</v>
      </c>
      <c r="F195" s="197" t="s">
        <v>3396</v>
      </c>
      <c r="H195" s="196" t="s">
        <v>5</v>
      </c>
      <c r="I195" s="198"/>
      <c r="L195" s="194"/>
      <c r="M195" s="199"/>
      <c r="N195" s="200"/>
      <c r="O195" s="200"/>
      <c r="P195" s="200"/>
      <c r="Q195" s="200"/>
      <c r="R195" s="200"/>
      <c r="S195" s="200"/>
      <c r="T195" s="201"/>
      <c r="AT195" s="196" t="s">
        <v>272</v>
      </c>
      <c r="AU195" s="196" t="s">
        <v>85</v>
      </c>
      <c r="AV195" s="12" t="s">
        <v>24</v>
      </c>
      <c r="AW195" s="12" t="s">
        <v>41</v>
      </c>
      <c r="AX195" s="12" t="s">
        <v>77</v>
      </c>
      <c r="AY195" s="196" t="s">
        <v>264</v>
      </c>
    </row>
    <row r="196" spans="2:65" s="13" customFormat="1">
      <c r="B196" s="202"/>
      <c r="D196" s="195" t="s">
        <v>272</v>
      </c>
      <c r="E196" s="203" t="s">
        <v>5</v>
      </c>
      <c r="F196" s="204" t="s">
        <v>3402</v>
      </c>
      <c r="H196" s="205">
        <v>9.3119999999999994</v>
      </c>
      <c r="I196" s="206"/>
      <c r="L196" s="202"/>
      <c r="M196" s="207"/>
      <c r="N196" s="208"/>
      <c r="O196" s="208"/>
      <c r="P196" s="208"/>
      <c r="Q196" s="208"/>
      <c r="R196" s="208"/>
      <c r="S196" s="208"/>
      <c r="T196" s="209"/>
      <c r="AT196" s="203" t="s">
        <v>272</v>
      </c>
      <c r="AU196" s="203" t="s">
        <v>85</v>
      </c>
      <c r="AV196" s="13" t="s">
        <v>85</v>
      </c>
      <c r="AW196" s="13" t="s">
        <v>41</v>
      </c>
      <c r="AX196" s="13" t="s">
        <v>77</v>
      </c>
      <c r="AY196" s="203" t="s">
        <v>264</v>
      </c>
    </row>
    <row r="197" spans="2:65" s="14" customFormat="1">
      <c r="B197" s="210"/>
      <c r="D197" s="195" t="s">
        <v>272</v>
      </c>
      <c r="E197" s="211" t="s">
        <v>5</v>
      </c>
      <c r="F197" s="212" t="s">
        <v>290</v>
      </c>
      <c r="H197" s="213">
        <v>69.569000000000003</v>
      </c>
      <c r="I197" s="214"/>
      <c r="L197" s="210"/>
      <c r="M197" s="215"/>
      <c r="N197" s="216"/>
      <c r="O197" s="216"/>
      <c r="P197" s="216"/>
      <c r="Q197" s="216"/>
      <c r="R197" s="216"/>
      <c r="S197" s="216"/>
      <c r="T197" s="217"/>
      <c r="AT197" s="211" t="s">
        <v>272</v>
      </c>
      <c r="AU197" s="211" t="s">
        <v>85</v>
      </c>
      <c r="AV197" s="14" t="s">
        <v>270</v>
      </c>
      <c r="AW197" s="14" t="s">
        <v>41</v>
      </c>
      <c r="AX197" s="14" t="s">
        <v>24</v>
      </c>
      <c r="AY197" s="211" t="s">
        <v>264</v>
      </c>
    </row>
    <row r="198" spans="2:65" s="1" customFormat="1" ht="16.5" customHeight="1">
      <c r="B198" s="181"/>
      <c r="C198" s="182" t="s">
        <v>11</v>
      </c>
      <c r="D198" s="182" t="s">
        <v>266</v>
      </c>
      <c r="E198" s="183" t="s">
        <v>1718</v>
      </c>
      <c r="F198" s="184" t="s">
        <v>1719</v>
      </c>
      <c r="G198" s="185" t="s">
        <v>269</v>
      </c>
      <c r="H198" s="186">
        <v>110.61</v>
      </c>
      <c r="I198" s="187"/>
      <c r="J198" s="188">
        <f>ROUND(I198*H198,2)</f>
        <v>0</v>
      </c>
      <c r="K198" s="184" t="s">
        <v>278</v>
      </c>
      <c r="L198" s="42"/>
      <c r="M198" s="189" t="s">
        <v>5</v>
      </c>
      <c r="N198" s="190" t="s">
        <v>48</v>
      </c>
      <c r="O198" s="43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AR198" s="25" t="s">
        <v>270</v>
      </c>
      <c r="AT198" s="25" t="s">
        <v>266</v>
      </c>
      <c r="AU198" s="25" t="s">
        <v>85</v>
      </c>
      <c r="AY198" s="25" t="s">
        <v>264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5" t="s">
        <v>24</v>
      </c>
      <c r="BK198" s="193">
        <f>ROUND(I198*H198,2)</f>
        <v>0</v>
      </c>
      <c r="BL198" s="25" t="s">
        <v>270</v>
      </c>
      <c r="BM198" s="25" t="s">
        <v>2750</v>
      </c>
    </row>
    <row r="199" spans="2:65" s="13" customFormat="1">
      <c r="B199" s="202"/>
      <c r="D199" s="195" t="s">
        <v>272</v>
      </c>
      <c r="E199" s="203" t="s">
        <v>5</v>
      </c>
      <c r="F199" s="204" t="s">
        <v>3408</v>
      </c>
      <c r="H199" s="205">
        <v>69.569000000000003</v>
      </c>
      <c r="I199" s="206"/>
      <c r="L199" s="202"/>
      <c r="M199" s="207"/>
      <c r="N199" s="208"/>
      <c r="O199" s="208"/>
      <c r="P199" s="208"/>
      <c r="Q199" s="208"/>
      <c r="R199" s="208"/>
      <c r="S199" s="208"/>
      <c r="T199" s="209"/>
      <c r="AT199" s="203" t="s">
        <v>272</v>
      </c>
      <c r="AU199" s="203" t="s">
        <v>85</v>
      </c>
      <c r="AV199" s="13" t="s">
        <v>85</v>
      </c>
      <c r="AW199" s="13" t="s">
        <v>41</v>
      </c>
      <c r="AX199" s="13" t="s">
        <v>77</v>
      </c>
      <c r="AY199" s="203" t="s">
        <v>264</v>
      </c>
    </row>
    <row r="200" spans="2:65" s="13" customFormat="1">
      <c r="B200" s="202"/>
      <c r="D200" s="195" t="s">
        <v>272</v>
      </c>
      <c r="E200" s="203" t="s">
        <v>5</v>
      </c>
      <c r="F200" s="204" t="s">
        <v>3409</v>
      </c>
      <c r="H200" s="205">
        <v>41.040999999999997</v>
      </c>
      <c r="I200" s="206"/>
      <c r="L200" s="202"/>
      <c r="M200" s="207"/>
      <c r="N200" s="208"/>
      <c r="O200" s="208"/>
      <c r="P200" s="208"/>
      <c r="Q200" s="208"/>
      <c r="R200" s="208"/>
      <c r="S200" s="208"/>
      <c r="T200" s="209"/>
      <c r="AT200" s="203" t="s">
        <v>272</v>
      </c>
      <c r="AU200" s="203" t="s">
        <v>85</v>
      </c>
      <c r="AV200" s="13" t="s">
        <v>85</v>
      </c>
      <c r="AW200" s="13" t="s">
        <v>41</v>
      </c>
      <c r="AX200" s="13" t="s">
        <v>77</v>
      </c>
      <c r="AY200" s="203" t="s">
        <v>264</v>
      </c>
    </row>
    <row r="201" spans="2:65" s="14" customFormat="1">
      <c r="B201" s="210"/>
      <c r="D201" s="195" t="s">
        <v>272</v>
      </c>
      <c r="E201" s="211" t="s">
        <v>5</v>
      </c>
      <c r="F201" s="212" t="s">
        <v>290</v>
      </c>
      <c r="H201" s="213">
        <v>110.61</v>
      </c>
      <c r="I201" s="214"/>
      <c r="L201" s="210"/>
      <c r="M201" s="215"/>
      <c r="N201" s="216"/>
      <c r="O201" s="216"/>
      <c r="P201" s="216"/>
      <c r="Q201" s="216"/>
      <c r="R201" s="216"/>
      <c r="S201" s="216"/>
      <c r="T201" s="217"/>
      <c r="AT201" s="211" t="s">
        <v>272</v>
      </c>
      <c r="AU201" s="211" t="s">
        <v>85</v>
      </c>
      <c r="AV201" s="14" t="s">
        <v>270</v>
      </c>
      <c r="AW201" s="14" t="s">
        <v>41</v>
      </c>
      <c r="AX201" s="14" t="s">
        <v>24</v>
      </c>
      <c r="AY201" s="211" t="s">
        <v>264</v>
      </c>
    </row>
    <row r="202" spans="2:65" s="1" customFormat="1" ht="16.5" customHeight="1">
      <c r="B202" s="181"/>
      <c r="C202" s="182" t="s">
        <v>372</v>
      </c>
      <c r="D202" s="182" t="s">
        <v>266</v>
      </c>
      <c r="E202" s="183" t="s">
        <v>2573</v>
      </c>
      <c r="F202" s="184" t="s">
        <v>2574</v>
      </c>
      <c r="G202" s="185" t="s">
        <v>317</v>
      </c>
      <c r="H202" s="186">
        <v>65.665999999999997</v>
      </c>
      <c r="I202" s="187"/>
      <c r="J202" s="188">
        <f>ROUND(I202*H202,2)</f>
        <v>0</v>
      </c>
      <c r="K202" s="184" t="s">
        <v>278</v>
      </c>
      <c r="L202" s="42"/>
      <c r="M202" s="189" t="s">
        <v>5</v>
      </c>
      <c r="N202" s="190" t="s">
        <v>48</v>
      </c>
      <c r="O202" s="43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AR202" s="25" t="s">
        <v>270</v>
      </c>
      <c r="AT202" s="25" t="s">
        <v>266</v>
      </c>
      <c r="AU202" s="25" t="s">
        <v>85</v>
      </c>
      <c r="AY202" s="25" t="s">
        <v>264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5" t="s">
        <v>24</v>
      </c>
      <c r="BK202" s="193">
        <f>ROUND(I202*H202,2)</f>
        <v>0</v>
      </c>
      <c r="BL202" s="25" t="s">
        <v>270</v>
      </c>
      <c r="BM202" s="25" t="s">
        <v>2753</v>
      </c>
    </row>
    <row r="203" spans="2:65" s="12" customFormat="1">
      <c r="B203" s="194"/>
      <c r="D203" s="195" t="s">
        <v>272</v>
      </c>
      <c r="E203" s="196" t="s">
        <v>5</v>
      </c>
      <c r="F203" s="197" t="s">
        <v>2576</v>
      </c>
      <c r="H203" s="196" t="s">
        <v>5</v>
      </c>
      <c r="I203" s="198"/>
      <c r="L203" s="194"/>
      <c r="M203" s="199"/>
      <c r="N203" s="200"/>
      <c r="O203" s="200"/>
      <c r="P203" s="200"/>
      <c r="Q203" s="200"/>
      <c r="R203" s="200"/>
      <c r="S203" s="200"/>
      <c r="T203" s="201"/>
      <c r="AT203" s="196" t="s">
        <v>272</v>
      </c>
      <c r="AU203" s="196" t="s">
        <v>85</v>
      </c>
      <c r="AV203" s="12" t="s">
        <v>24</v>
      </c>
      <c r="AW203" s="12" t="s">
        <v>41</v>
      </c>
      <c r="AX203" s="12" t="s">
        <v>77</v>
      </c>
      <c r="AY203" s="196" t="s">
        <v>264</v>
      </c>
    </row>
    <row r="204" spans="2:65" s="13" customFormat="1">
      <c r="B204" s="202"/>
      <c r="D204" s="195" t="s">
        <v>272</v>
      </c>
      <c r="E204" s="203" t="s">
        <v>5</v>
      </c>
      <c r="F204" s="204" t="s">
        <v>3410</v>
      </c>
      <c r="H204" s="205">
        <v>65.665999999999997</v>
      </c>
      <c r="I204" s="206"/>
      <c r="L204" s="202"/>
      <c r="M204" s="207"/>
      <c r="N204" s="208"/>
      <c r="O204" s="208"/>
      <c r="P204" s="208"/>
      <c r="Q204" s="208"/>
      <c r="R204" s="208"/>
      <c r="S204" s="208"/>
      <c r="T204" s="209"/>
      <c r="AT204" s="203" t="s">
        <v>272</v>
      </c>
      <c r="AU204" s="203" t="s">
        <v>85</v>
      </c>
      <c r="AV204" s="13" t="s">
        <v>85</v>
      </c>
      <c r="AW204" s="13" t="s">
        <v>41</v>
      </c>
      <c r="AX204" s="13" t="s">
        <v>24</v>
      </c>
      <c r="AY204" s="203" t="s">
        <v>264</v>
      </c>
    </row>
    <row r="205" spans="2:65" s="1" customFormat="1" ht="25.5" customHeight="1">
      <c r="B205" s="181"/>
      <c r="C205" s="182" t="s">
        <v>379</v>
      </c>
      <c r="D205" s="182" t="s">
        <v>266</v>
      </c>
      <c r="E205" s="183" t="s">
        <v>1724</v>
      </c>
      <c r="F205" s="184" t="s">
        <v>1725</v>
      </c>
      <c r="G205" s="185" t="s">
        <v>269</v>
      </c>
      <c r="H205" s="186">
        <v>69.569000000000003</v>
      </c>
      <c r="I205" s="187"/>
      <c r="J205" s="188">
        <f>ROUND(I205*H205,2)</f>
        <v>0</v>
      </c>
      <c r="K205" s="184" t="s">
        <v>278</v>
      </c>
      <c r="L205" s="42"/>
      <c r="M205" s="189" t="s">
        <v>5</v>
      </c>
      <c r="N205" s="190" t="s">
        <v>48</v>
      </c>
      <c r="O205" s="43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AR205" s="25" t="s">
        <v>270</v>
      </c>
      <c r="AT205" s="25" t="s">
        <v>266</v>
      </c>
      <c r="AU205" s="25" t="s">
        <v>85</v>
      </c>
      <c r="AY205" s="25" t="s">
        <v>264</v>
      </c>
      <c r="BE205" s="193">
        <f>IF(N205="základní",J205,0)</f>
        <v>0</v>
      </c>
      <c r="BF205" s="193">
        <f>IF(N205="snížená",J205,0)</f>
        <v>0</v>
      </c>
      <c r="BG205" s="193">
        <f>IF(N205="zákl. přenesená",J205,0)</f>
        <v>0</v>
      </c>
      <c r="BH205" s="193">
        <f>IF(N205="sníž. přenesená",J205,0)</f>
        <v>0</v>
      </c>
      <c r="BI205" s="193">
        <f>IF(N205="nulová",J205,0)</f>
        <v>0</v>
      </c>
      <c r="BJ205" s="25" t="s">
        <v>24</v>
      </c>
      <c r="BK205" s="193">
        <f>ROUND(I205*H205,2)</f>
        <v>0</v>
      </c>
      <c r="BL205" s="25" t="s">
        <v>270</v>
      </c>
      <c r="BM205" s="25" t="s">
        <v>2755</v>
      </c>
    </row>
    <row r="206" spans="2:65" s="12" customFormat="1">
      <c r="B206" s="194"/>
      <c r="D206" s="195" t="s">
        <v>272</v>
      </c>
      <c r="E206" s="196" t="s">
        <v>5</v>
      </c>
      <c r="F206" s="197" t="s">
        <v>2756</v>
      </c>
      <c r="H206" s="196" t="s">
        <v>5</v>
      </c>
      <c r="I206" s="198"/>
      <c r="L206" s="194"/>
      <c r="M206" s="199"/>
      <c r="N206" s="200"/>
      <c r="O206" s="200"/>
      <c r="P206" s="200"/>
      <c r="Q206" s="200"/>
      <c r="R206" s="200"/>
      <c r="S206" s="200"/>
      <c r="T206" s="201"/>
      <c r="AT206" s="196" t="s">
        <v>272</v>
      </c>
      <c r="AU206" s="196" t="s">
        <v>85</v>
      </c>
      <c r="AV206" s="12" t="s">
        <v>24</v>
      </c>
      <c r="AW206" s="12" t="s">
        <v>41</v>
      </c>
      <c r="AX206" s="12" t="s">
        <v>77</v>
      </c>
      <c r="AY206" s="196" t="s">
        <v>264</v>
      </c>
    </row>
    <row r="207" spans="2:65" s="12" customFormat="1">
      <c r="B207" s="194"/>
      <c r="D207" s="195" t="s">
        <v>272</v>
      </c>
      <c r="E207" s="196" t="s">
        <v>5</v>
      </c>
      <c r="F207" s="197" t="s">
        <v>3386</v>
      </c>
      <c r="H207" s="196" t="s">
        <v>5</v>
      </c>
      <c r="I207" s="198"/>
      <c r="L207" s="194"/>
      <c r="M207" s="199"/>
      <c r="N207" s="200"/>
      <c r="O207" s="200"/>
      <c r="P207" s="200"/>
      <c r="Q207" s="200"/>
      <c r="R207" s="200"/>
      <c r="S207" s="200"/>
      <c r="T207" s="201"/>
      <c r="AT207" s="196" t="s">
        <v>272</v>
      </c>
      <c r="AU207" s="196" t="s">
        <v>85</v>
      </c>
      <c r="AV207" s="12" t="s">
        <v>24</v>
      </c>
      <c r="AW207" s="12" t="s">
        <v>41</v>
      </c>
      <c r="AX207" s="12" t="s">
        <v>77</v>
      </c>
      <c r="AY207" s="196" t="s">
        <v>264</v>
      </c>
    </row>
    <row r="208" spans="2:65" s="13" customFormat="1">
      <c r="B208" s="202"/>
      <c r="D208" s="195" t="s">
        <v>272</v>
      </c>
      <c r="E208" s="203" t="s">
        <v>5</v>
      </c>
      <c r="F208" s="204" t="s">
        <v>3404</v>
      </c>
      <c r="H208" s="205">
        <v>95.09</v>
      </c>
      <c r="I208" s="206"/>
      <c r="L208" s="202"/>
      <c r="M208" s="207"/>
      <c r="N208" s="208"/>
      <c r="O208" s="208"/>
      <c r="P208" s="208"/>
      <c r="Q208" s="208"/>
      <c r="R208" s="208"/>
      <c r="S208" s="208"/>
      <c r="T208" s="209"/>
      <c r="AT208" s="203" t="s">
        <v>272</v>
      </c>
      <c r="AU208" s="203" t="s">
        <v>85</v>
      </c>
      <c r="AV208" s="13" t="s">
        <v>85</v>
      </c>
      <c r="AW208" s="13" t="s">
        <v>41</v>
      </c>
      <c r="AX208" s="13" t="s">
        <v>77</v>
      </c>
      <c r="AY208" s="203" t="s">
        <v>264</v>
      </c>
    </row>
    <row r="209" spans="2:65" s="13" customFormat="1">
      <c r="B209" s="202"/>
      <c r="D209" s="195" t="s">
        <v>272</v>
      </c>
      <c r="E209" s="203" t="s">
        <v>5</v>
      </c>
      <c r="F209" s="204" t="s">
        <v>3411</v>
      </c>
      <c r="H209" s="205">
        <v>-30.41</v>
      </c>
      <c r="I209" s="206"/>
      <c r="L209" s="202"/>
      <c r="M209" s="207"/>
      <c r="N209" s="208"/>
      <c r="O209" s="208"/>
      <c r="P209" s="208"/>
      <c r="Q209" s="208"/>
      <c r="R209" s="208"/>
      <c r="S209" s="208"/>
      <c r="T209" s="209"/>
      <c r="AT209" s="203" t="s">
        <v>272</v>
      </c>
      <c r="AU209" s="203" t="s">
        <v>85</v>
      </c>
      <c r="AV209" s="13" t="s">
        <v>85</v>
      </c>
      <c r="AW209" s="13" t="s">
        <v>41</v>
      </c>
      <c r="AX209" s="13" t="s">
        <v>77</v>
      </c>
      <c r="AY209" s="203" t="s">
        <v>264</v>
      </c>
    </row>
    <row r="210" spans="2:65" s="13" customFormat="1">
      <c r="B210" s="202"/>
      <c r="D210" s="195" t="s">
        <v>272</v>
      </c>
      <c r="E210" s="203" t="s">
        <v>5</v>
      </c>
      <c r="F210" s="204" t="s">
        <v>3412</v>
      </c>
      <c r="H210" s="205">
        <v>-4.423</v>
      </c>
      <c r="I210" s="206"/>
      <c r="L210" s="202"/>
      <c r="M210" s="207"/>
      <c r="N210" s="208"/>
      <c r="O210" s="208"/>
      <c r="P210" s="208"/>
      <c r="Q210" s="208"/>
      <c r="R210" s="208"/>
      <c r="S210" s="208"/>
      <c r="T210" s="209"/>
      <c r="AT210" s="203" t="s">
        <v>272</v>
      </c>
      <c r="AU210" s="203" t="s">
        <v>85</v>
      </c>
      <c r="AV210" s="13" t="s">
        <v>85</v>
      </c>
      <c r="AW210" s="13" t="s">
        <v>41</v>
      </c>
      <c r="AX210" s="13" t="s">
        <v>77</v>
      </c>
      <c r="AY210" s="203" t="s">
        <v>264</v>
      </c>
    </row>
    <row r="211" spans="2:65" s="15" customFormat="1">
      <c r="B211" s="236"/>
      <c r="D211" s="195" t="s">
        <v>272</v>
      </c>
      <c r="E211" s="237" t="s">
        <v>5</v>
      </c>
      <c r="F211" s="238" t="s">
        <v>423</v>
      </c>
      <c r="H211" s="239">
        <v>60.256999999999998</v>
      </c>
      <c r="I211" s="240"/>
      <c r="L211" s="236"/>
      <c r="M211" s="241"/>
      <c r="N211" s="242"/>
      <c r="O211" s="242"/>
      <c r="P211" s="242"/>
      <c r="Q211" s="242"/>
      <c r="R211" s="242"/>
      <c r="S211" s="242"/>
      <c r="T211" s="243"/>
      <c r="AT211" s="237" t="s">
        <v>272</v>
      </c>
      <c r="AU211" s="237" t="s">
        <v>85</v>
      </c>
      <c r="AV211" s="15" t="s">
        <v>93</v>
      </c>
      <c r="AW211" s="15" t="s">
        <v>41</v>
      </c>
      <c r="AX211" s="15" t="s">
        <v>77</v>
      </c>
      <c r="AY211" s="237" t="s">
        <v>264</v>
      </c>
    </row>
    <row r="212" spans="2:65" s="12" customFormat="1">
      <c r="B212" s="194"/>
      <c r="D212" s="195" t="s">
        <v>272</v>
      </c>
      <c r="E212" s="196" t="s">
        <v>5</v>
      </c>
      <c r="F212" s="197" t="s">
        <v>3396</v>
      </c>
      <c r="H212" s="196" t="s">
        <v>5</v>
      </c>
      <c r="I212" s="198"/>
      <c r="L212" s="194"/>
      <c r="M212" s="199"/>
      <c r="N212" s="200"/>
      <c r="O212" s="200"/>
      <c r="P212" s="200"/>
      <c r="Q212" s="200"/>
      <c r="R212" s="200"/>
      <c r="S212" s="200"/>
      <c r="T212" s="201"/>
      <c r="AT212" s="196" t="s">
        <v>272</v>
      </c>
      <c r="AU212" s="196" t="s">
        <v>85</v>
      </c>
      <c r="AV212" s="12" t="s">
        <v>24</v>
      </c>
      <c r="AW212" s="12" t="s">
        <v>41</v>
      </c>
      <c r="AX212" s="12" t="s">
        <v>77</v>
      </c>
      <c r="AY212" s="196" t="s">
        <v>264</v>
      </c>
    </row>
    <row r="213" spans="2:65" s="13" customFormat="1">
      <c r="B213" s="202"/>
      <c r="D213" s="195" t="s">
        <v>272</v>
      </c>
      <c r="E213" s="203" t="s">
        <v>5</v>
      </c>
      <c r="F213" s="204" t="s">
        <v>3406</v>
      </c>
      <c r="H213" s="205">
        <v>15.52</v>
      </c>
      <c r="I213" s="206"/>
      <c r="L213" s="202"/>
      <c r="M213" s="207"/>
      <c r="N213" s="208"/>
      <c r="O213" s="208"/>
      <c r="P213" s="208"/>
      <c r="Q213" s="208"/>
      <c r="R213" s="208"/>
      <c r="S213" s="208"/>
      <c r="T213" s="209"/>
      <c r="AT213" s="203" t="s">
        <v>272</v>
      </c>
      <c r="AU213" s="203" t="s">
        <v>85</v>
      </c>
      <c r="AV213" s="13" t="s">
        <v>85</v>
      </c>
      <c r="AW213" s="13" t="s">
        <v>41</v>
      </c>
      <c r="AX213" s="13" t="s">
        <v>77</v>
      </c>
      <c r="AY213" s="203" t="s">
        <v>264</v>
      </c>
    </row>
    <row r="214" spans="2:65" s="13" customFormat="1">
      <c r="B214" s="202"/>
      <c r="D214" s="195" t="s">
        <v>272</v>
      </c>
      <c r="E214" s="203" t="s">
        <v>5</v>
      </c>
      <c r="F214" s="204" t="s">
        <v>3413</v>
      </c>
      <c r="H214" s="205">
        <v>-5.82</v>
      </c>
      <c r="I214" s="206"/>
      <c r="L214" s="202"/>
      <c r="M214" s="207"/>
      <c r="N214" s="208"/>
      <c r="O214" s="208"/>
      <c r="P214" s="208"/>
      <c r="Q214" s="208"/>
      <c r="R214" s="208"/>
      <c r="S214" s="208"/>
      <c r="T214" s="209"/>
      <c r="AT214" s="203" t="s">
        <v>272</v>
      </c>
      <c r="AU214" s="203" t="s">
        <v>85</v>
      </c>
      <c r="AV214" s="13" t="s">
        <v>85</v>
      </c>
      <c r="AW214" s="13" t="s">
        <v>41</v>
      </c>
      <c r="AX214" s="13" t="s">
        <v>77</v>
      </c>
      <c r="AY214" s="203" t="s">
        <v>264</v>
      </c>
    </row>
    <row r="215" spans="2:65" s="13" customFormat="1">
      <c r="B215" s="202"/>
      <c r="D215" s="195" t="s">
        <v>272</v>
      </c>
      <c r="E215" s="203" t="s">
        <v>5</v>
      </c>
      <c r="F215" s="204" t="s">
        <v>3414</v>
      </c>
      <c r="H215" s="205">
        <v>-0.38800000000000001</v>
      </c>
      <c r="I215" s="206"/>
      <c r="L215" s="202"/>
      <c r="M215" s="207"/>
      <c r="N215" s="208"/>
      <c r="O215" s="208"/>
      <c r="P215" s="208"/>
      <c r="Q215" s="208"/>
      <c r="R215" s="208"/>
      <c r="S215" s="208"/>
      <c r="T215" s="209"/>
      <c r="AT215" s="203" t="s">
        <v>272</v>
      </c>
      <c r="AU215" s="203" t="s">
        <v>85</v>
      </c>
      <c r="AV215" s="13" t="s">
        <v>85</v>
      </c>
      <c r="AW215" s="13" t="s">
        <v>41</v>
      </c>
      <c r="AX215" s="13" t="s">
        <v>77</v>
      </c>
      <c r="AY215" s="203" t="s">
        <v>264</v>
      </c>
    </row>
    <row r="216" spans="2:65" s="15" customFormat="1">
      <c r="B216" s="236"/>
      <c r="D216" s="195" t="s">
        <v>272</v>
      </c>
      <c r="E216" s="237" t="s">
        <v>5</v>
      </c>
      <c r="F216" s="238" t="s">
        <v>423</v>
      </c>
      <c r="H216" s="239">
        <v>9.3119999999999994</v>
      </c>
      <c r="I216" s="240"/>
      <c r="L216" s="236"/>
      <c r="M216" s="241"/>
      <c r="N216" s="242"/>
      <c r="O216" s="242"/>
      <c r="P216" s="242"/>
      <c r="Q216" s="242"/>
      <c r="R216" s="242"/>
      <c r="S216" s="242"/>
      <c r="T216" s="243"/>
      <c r="AT216" s="237" t="s">
        <v>272</v>
      </c>
      <c r="AU216" s="237" t="s">
        <v>85</v>
      </c>
      <c r="AV216" s="15" t="s">
        <v>93</v>
      </c>
      <c r="AW216" s="15" t="s">
        <v>41</v>
      </c>
      <c r="AX216" s="15" t="s">
        <v>77</v>
      </c>
      <c r="AY216" s="237" t="s">
        <v>264</v>
      </c>
    </row>
    <row r="217" spans="2:65" s="14" customFormat="1">
      <c r="B217" s="210"/>
      <c r="D217" s="195" t="s">
        <v>272</v>
      </c>
      <c r="E217" s="211" t="s">
        <v>5</v>
      </c>
      <c r="F217" s="212" t="s">
        <v>290</v>
      </c>
      <c r="H217" s="213">
        <v>69.569000000000003</v>
      </c>
      <c r="I217" s="214"/>
      <c r="L217" s="210"/>
      <c r="M217" s="215"/>
      <c r="N217" s="216"/>
      <c r="O217" s="216"/>
      <c r="P217" s="216"/>
      <c r="Q217" s="216"/>
      <c r="R217" s="216"/>
      <c r="S217" s="216"/>
      <c r="T217" s="217"/>
      <c r="AT217" s="211" t="s">
        <v>272</v>
      </c>
      <c r="AU217" s="211" t="s">
        <v>85</v>
      </c>
      <c r="AV217" s="14" t="s">
        <v>270</v>
      </c>
      <c r="AW217" s="14" t="s">
        <v>41</v>
      </c>
      <c r="AX217" s="14" t="s">
        <v>24</v>
      </c>
      <c r="AY217" s="211" t="s">
        <v>264</v>
      </c>
    </row>
    <row r="218" spans="2:65" s="1" customFormat="1" ht="38.25" customHeight="1">
      <c r="B218" s="181"/>
      <c r="C218" s="182" t="s">
        <v>387</v>
      </c>
      <c r="D218" s="182" t="s">
        <v>266</v>
      </c>
      <c r="E218" s="183" t="s">
        <v>2138</v>
      </c>
      <c r="F218" s="184" t="s">
        <v>2139</v>
      </c>
      <c r="G218" s="185" t="s">
        <v>269</v>
      </c>
      <c r="H218" s="186">
        <v>30.41</v>
      </c>
      <c r="I218" s="187"/>
      <c r="J218" s="188">
        <f>ROUND(I218*H218,2)</f>
        <v>0</v>
      </c>
      <c r="K218" s="184" t="s">
        <v>278</v>
      </c>
      <c r="L218" s="42"/>
      <c r="M218" s="189" t="s">
        <v>5</v>
      </c>
      <c r="N218" s="190" t="s">
        <v>48</v>
      </c>
      <c r="O218" s="43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AR218" s="25" t="s">
        <v>270</v>
      </c>
      <c r="AT218" s="25" t="s">
        <v>266</v>
      </c>
      <c r="AU218" s="25" t="s">
        <v>85</v>
      </c>
      <c r="AY218" s="25" t="s">
        <v>264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5" t="s">
        <v>24</v>
      </c>
      <c r="BK218" s="193">
        <f>ROUND(I218*H218,2)</f>
        <v>0</v>
      </c>
      <c r="BL218" s="25" t="s">
        <v>270</v>
      </c>
      <c r="BM218" s="25" t="s">
        <v>2761</v>
      </c>
    </row>
    <row r="219" spans="2:65" s="12" customFormat="1">
      <c r="B219" s="194"/>
      <c r="D219" s="195" t="s">
        <v>272</v>
      </c>
      <c r="E219" s="196" t="s">
        <v>5</v>
      </c>
      <c r="F219" s="197" t="s">
        <v>2762</v>
      </c>
      <c r="H219" s="196" t="s">
        <v>5</v>
      </c>
      <c r="I219" s="198"/>
      <c r="L219" s="194"/>
      <c r="M219" s="199"/>
      <c r="N219" s="200"/>
      <c r="O219" s="200"/>
      <c r="P219" s="200"/>
      <c r="Q219" s="200"/>
      <c r="R219" s="200"/>
      <c r="S219" s="200"/>
      <c r="T219" s="201"/>
      <c r="AT219" s="196" t="s">
        <v>272</v>
      </c>
      <c r="AU219" s="196" t="s">
        <v>85</v>
      </c>
      <c r="AV219" s="12" t="s">
        <v>24</v>
      </c>
      <c r="AW219" s="12" t="s">
        <v>41</v>
      </c>
      <c r="AX219" s="12" t="s">
        <v>77</v>
      </c>
      <c r="AY219" s="196" t="s">
        <v>264</v>
      </c>
    </row>
    <row r="220" spans="2:65" s="12" customFormat="1">
      <c r="B220" s="194"/>
      <c r="D220" s="195" t="s">
        <v>272</v>
      </c>
      <c r="E220" s="196" t="s">
        <v>5</v>
      </c>
      <c r="F220" s="197" t="s">
        <v>3415</v>
      </c>
      <c r="H220" s="196" t="s">
        <v>5</v>
      </c>
      <c r="I220" s="198"/>
      <c r="L220" s="194"/>
      <c r="M220" s="199"/>
      <c r="N220" s="200"/>
      <c r="O220" s="200"/>
      <c r="P220" s="200"/>
      <c r="Q220" s="200"/>
      <c r="R220" s="200"/>
      <c r="S220" s="200"/>
      <c r="T220" s="201"/>
      <c r="AT220" s="196" t="s">
        <v>272</v>
      </c>
      <c r="AU220" s="196" t="s">
        <v>85</v>
      </c>
      <c r="AV220" s="12" t="s">
        <v>24</v>
      </c>
      <c r="AW220" s="12" t="s">
        <v>41</v>
      </c>
      <c r="AX220" s="12" t="s">
        <v>77</v>
      </c>
      <c r="AY220" s="196" t="s">
        <v>264</v>
      </c>
    </row>
    <row r="221" spans="2:65" s="13" customFormat="1">
      <c r="B221" s="202"/>
      <c r="D221" s="195" t="s">
        <v>272</v>
      </c>
      <c r="E221" s="203" t="s">
        <v>5</v>
      </c>
      <c r="F221" s="204" t="s">
        <v>3416</v>
      </c>
      <c r="H221" s="205">
        <v>30.41</v>
      </c>
      <c r="I221" s="206"/>
      <c r="L221" s="202"/>
      <c r="M221" s="207"/>
      <c r="N221" s="208"/>
      <c r="O221" s="208"/>
      <c r="P221" s="208"/>
      <c r="Q221" s="208"/>
      <c r="R221" s="208"/>
      <c r="S221" s="208"/>
      <c r="T221" s="209"/>
      <c r="AT221" s="203" t="s">
        <v>272</v>
      </c>
      <c r="AU221" s="203" t="s">
        <v>85</v>
      </c>
      <c r="AV221" s="13" t="s">
        <v>85</v>
      </c>
      <c r="AW221" s="13" t="s">
        <v>41</v>
      </c>
      <c r="AX221" s="13" t="s">
        <v>24</v>
      </c>
      <c r="AY221" s="203" t="s">
        <v>264</v>
      </c>
    </row>
    <row r="222" spans="2:65" s="1" customFormat="1" ht="16.5" customHeight="1">
      <c r="B222" s="181"/>
      <c r="C222" s="218" t="s">
        <v>393</v>
      </c>
      <c r="D222" s="218" t="s">
        <v>345</v>
      </c>
      <c r="E222" s="219" t="s">
        <v>2765</v>
      </c>
      <c r="F222" s="220" t="s">
        <v>2766</v>
      </c>
      <c r="G222" s="221" t="s">
        <v>317</v>
      </c>
      <c r="H222" s="222">
        <v>60.82</v>
      </c>
      <c r="I222" s="223"/>
      <c r="J222" s="224">
        <f>ROUND(I222*H222,2)</f>
        <v>0</v>
      </c>
      <c r="K222" s="220" t="s">
        <v>278</v>
      </c>
      <c r="L222" s="225"/>
      <c r="M222" s="226" t="s">
        <v>5</v>
      </c>
      <c r="N222" s="227" t="s">
        <v>48</v>
      </c>
      <c r="O222" s="43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AR222" s="25" t="s">
        <v>322</v>
      </c>
      <c r="AT222" s="25" t="s">
        <v>345</v>
      </c>
      <c r="AU222" s="25" t="s">
        <v>85</v>
      </c>
      <c r="AY222" s="25" t="s">
        <v>264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5" t="s">
        <v>24</v>
      </c>
      <c r="BK222" s="193">
        <f>ROUND(I222*H222,2)</f>
        <v>0</v>
      </c>
      <c r="BL222" s="25" t="s">
        <v>270</v>
      </c>
      <c r="BM222" s="25" t="s">
        <v>2767</v>
      </c>
    </row>
    <row r="223" spans="2:65" s="13" customFormat="1">
      <c r="B223" s="202"/>
      <c r="D223" s="195" t="s">
        <v>272</v>
      </c>
      <c r="F223" s="204" t="s">
        <v>3417</v>
      </c>
      <c r="H223" s="205">
        <v>60.82</v>
      </c>
      <c r="I223" s="206"/>
      <c r="L223" s="202"/>
      <c r="M223" s="207"/>
      <c r="N223" s="208"/>
      <c r="O223" s="208"/>
      <c r="P223" s="208"/>
      <c r="Q223" s="208"/>
      <c r="R223" s="208"/>
      <c r="S223" s="208"/>
      <c r="T223" s="209"/>
      <c r="AT223" s="203" t="s">
        <v>272</v>
      </c>
      <c r="AU223" s="203" t="s">
        <v>85</v>
      </c>
      <c r="AV223" s="13" t="s">
        <v>85</v>
      </c>
      <c r="AW223" s="13" t="s">
        <v>6</v>
      </c>
      <c r="AX223" s="13" t="s">
        <v>24</v>
      </c>
      <c r="AY223" s="203" t="s">
        <v>264</v>
      </c>
    </row>
    <row r="224" spans="2:65" s="1" customFormat="1" ht="38.25" customHeight="1">
      <c r="B224" s="181"/>
      <c r="C224" s="182" t="s">
        <v>400</v>
      </c>
      <c r="D224" s="182" t="s">
        <v>266</v>
      </c>
      <c r="E224" s="183" t="s">
        <v>2138</v>
      </c>
      <c r="F224" s="184" t="s">
        <v>2139</v>
      </c>
      <c r="G224" s="185" t="s">
        <v>269</v>
      </c>
      <c r="H224" s="186">
        <v>5.82</v>
      </c>
      <c r="I224" s="187"/>
      <c r="J224" s="188">
        <f>ROUND(I224*H224,2)</f>
        <v>0</v>
      </c>
      <c r="K224" s="184" t="s">
        <v>278</v>
      </c>
      <c r="L224" s="42"/>
      <c r="M224" s="189" t="s">
        <v>5</v>
      </c>
      <c r="N224" s="190" t="s">
        <v>48</v>
      </c>
      <c r="O224" s="43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AR224" s="25" t="s">
        <v>270</v>
      </c>
      <c r="AT224" s="25" t="s">
        <v>266</v>
      </c>
      <c r="AU224" s="25" t="s">
        <v>85</v>
      </c>
      <c r="AY224" s="25" t="s">
        <v>264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5" t="s">
        <v>24</v>
      </c>
      <c r="BK224" s="193">
        <f>ROUND(I224*H224,2)</f>
        <v>0</v>
      </c>
      <c r="BL224" s="25" t="s">
        <v>270</v>
      </c>
      <c r="BM224" s="25" t="s">
        <v>2769</v>
      </c>
    </row>
    <row r="225" spans="2:65" s="12" customFormat="1">
      <c r="B225" s="194"/>
      <c r="D225" s="195" t="s">
        <v>272</v>
      </c>
      <c r="E225" s="196" t="s">
        <v>5</v>
      </c>
      <c r="F225" s="197" t="s">
        <v>2770</v>
      </c>
      <c r="H225" s="196" t="s">
        <v>5</v>
      </c>
      <c r="I225" s="198"/>
      <c r="L225" s="194"/>
      <c r="M225" s="199"/>
      <c r="N225" s="200"/>
      <c r="O225" s="200"/>
      <c r="P225" s="200"/>
      <c r="Q225" s="200"/>
      <c r="R225" s="200"/>
      <c r="S225" s="200"/>
      <c r="T225" s="201"/>
      <c r="AT225" s="196" t="s">
        <v>272</v>
      </c>
      <c r="AU225" s="196" t="s">
        <v>85</v>
      </c>
      <c r="AV225" s="12" t="s">
        <v>24</v>
      </c>
      <c r="AW225" s="12" t="s">
        <v>41</v>
      </c>
      <c r="AX225" s="12" t="s">
        <v>77</v>
      </c>
      <c r="AY225" s="196" t="s">
        <v>264</v>
      </c>
    </row>
    <row r="226" spans="2:65" s="12" customFormat="1">
      <c r="B226" s="194"/>
      <c r="D226" s="195" t="s">
        <v>272</v>
      </c>
      <c r="E226" s="196" t="s">
        <v>5</v>
      </c>
      <c r="F226" s="197" t="s">
        <v>3418</v>
      </c>
      <c r="H226" s="196" t="s">
        <v>5</v>
      </c>
      <c r="I226" s="198"/>
      <c r="L226" s="194"/>
      <c r="M226" s="199"/>
      <c r="N226" s="200"/>
      <c r="O226" s="200"/>
      <c r="P226" s="200"/>
      <c r="Q226" s="200"/>
      <c r="R226" s="200"/>
      <c r="S226" s="200"/>
      <c r="T226" s="201"/>
      <c r="AT226" s="196" t="s">
        <v>272</v>
      </c>
      <c r="AU226" s="196" t="s">
        <v>85</v>
      </c>
      <c r="AV226" s="12" t="s">
        <v>24</v>
      </c>
      <c r="AW226" s="12" t="s">
        <v>41</v>
      </c>
      <c r="AX226" s="12" t="s">
        <v>77</v>
      </c>
      <c r="AY226" s="196" t="s">
        <v>264</v>
      </c>
    </row>
    <row r="227" spans="2:65" s="13" customFormat="1">
      <c r="B227" s="202"/>
      <c r="D227" s="195" t="s">
        <v>272</v>
      </c>
      <c r="E227" s="203" t="s">
        <v>5</v>
      </c>
      <c r="F227" s="204" t="s">
        <v>3419</v>
      </c>
      <c r="H227" s="205">
        <v>5.82</v>
      </c>
      <c r="I227" s="206"/>
      <c r="L227" s="202"/>
      <c r="M227" s="207"/>
      <c r="N227" s="208"/>
      <c r="O227" s="208"/>
      <c r="P227" s="208"/>
      <c r="Q227" s="208"/>
      <c r="R227" s="208"/>
      <c r="S227" s="208"/>
      <c r="T227" s="209"/>
      <c r="AT227" s="203" t="s">
        <v>272</v>
      </c>
      <c r="AU227" s="203" t="s">
        <v>85</v>
      </c>
      <c r="AV227" s="13" t="s">
        <v>85</v>
      </c>
      <c r="AW227" s="13" t="s">
        <v>41</v>
      </c>
      <c r="AX227" s="13" t="s">
        <v>24</v>
      </c>
      <c r="AY227" s="203" t="s">
        <v>264</v>
      </c>
    </row>
    <row r="228" spans="2:65" s="1" customFormat="1" ht="16.5" customHeight="1">
      <c r="B228" s="181"/>
      <c r="C228" s="218" t="s">
        <v>10</v>
      </c>
      <c r="D228" s="218" t="s">
        <v>345</v>
      </c>
      <c r="E228" s="219" t="s">
        <v>2143</v>
      </c>
      <c r="F228" s="220" t="s">
        <v>2144</v>
      </c>
      <c r="G228" s="221" t="s">
        <v>317</v>
      </c>
      <c r="H228" s="222">
        <v>10.476000000000001</v>
      </c>
      <c r="I228" s="223"/>
      <c r="J228" s="224">
        <f>ROUND(I228*H228,2)</f>
        <v>0</v>
      </c>
      <c r="K228" s="220" t="s">
        <v>278</v>
      </c>
      <c r="L228" s="225"/>
      <c r="M228" s="226" t="s">
        <v>5</v>
      </c>
      <c r="N228" s="227" t="s">
        <v>48</v>
      </c>
      <c r="O228" s="43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AR228" s="25" t="s">
        <v>322</v>
      </c>
      <c r="AT228" s="25" t="s">
        <v>345</v>
      </c>
      <c r="AU228" s="25" t="s">
        <v>85</v>
      </c>
      <c r="AY228" s="25" t="s">
        <v>264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5" t="s">
        <v>24</v>
      </c>
      <c r="BK228" s="193">
        <f>ROUND(I228*H228,2)</f>
        <v>0</v>
      </c>
      <c r="BL228" s="25" t="s">
        <v>270</v>
      </c>
      <c r="BM228" s="25" t="s">
        <v>2773</v>
      </c>
    </row>
    <row r="229" spans="2:65" s="13" customFormat="1">
      <c r="B229" s="202"/>
      <c r="D229" s="195" t="s">
        <v>272</v>
      </c>
      <c r="F229" s="204" t="s">
        <v>3420</v>
      </c>
      <c r="H229" s="205">
        <v>10.476000000000001</v>
      </c>
      <c r="I229" s="206"/>
      <c r="L229" s="202"/>
      <c r="M229" s="207"/>
      <c r="N229" s="208"/>
      <c r="O229" s="208"/>
      <c r="P229" s="208"/>
      <c r="Q229" s="208"/>
      <c r="R229" s="208"/>
      <c r="S229" s="208"/>
      <c r="T229" s="209"/>
      <c r="AT229" s="203" t="s">
        <v>272</v>
      </c>
      <c r="AU229" s="203" t="s">
        <v>85</v>
      </c>
      <c r="AV229" s="13" t="s">
        <v>85</v>
      </c>
      <c r="AW229" s="13" t="s">
        <v>6</v>
      </c>
      <c r="AX229" s="13" t="s">
        <v>24</v>
      </c>
      <c r="AY229" s="203" t="s">
        <v>264</v>
      </c>
    </row>
    <row r="230" spans="2:65" s="1" customFormat="1" ht="25.5" customHeight="1">
      <c r="B230" s="181"/>
      <c r="C230" s="182" t="s">
        <v>410</v>
      </c>
      <c r="D230" s="182" t="s">
        <v>266</v>
      </c>
      <c r="E230" s="183" t="s">
        <v>2151</v>
      </c>
      <c r="F230" s="184" t="s">
        <v>2152</v>
      </c>
      <c r="G230" s="185" t="s">
        <v>293</v>
      </c>
      <c r="H230" s="186">
        <v>72.75</v>
      </c>
      <c r="I230" s="187"/>
      <c r="J230" s="188">
        <f>ROUND(I230*H230,2)</f>
        <v>0</v>
      </c>
      <c r="K230" s="184" t="s">
        <v>278</v>
      </c>
      <c r="L230" s="42"/>
      <c r="M230" s="189" t="s">
        <v>5</v>
      </c>
      <c r="N230" s="190" t="s">
        <v>48</v>
      </c>
      <c r="O230" s="43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AR230" s="25" t="s">
        <v>270</v>
      </c>
      <c r="AT230" s="25" t="s">
        <v>266</v>
      </c>
      <c r="AU230" s="25" t="s">
        <v>85</v>
      </c>
      <c r="AY230" s="25" t="s">
        <v>264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5" t="s">
        <v>24</v>
      </c>
      <c r="BK230" s="193">
        <f>ROUND(I230*H230,2)</f>
        <v>0</v>
      </c>
      <c r="BL230" s="25" t="s">
        <v>270</v>
      </c>
      <c r="BM230" s="25" t="s">
        <v>2775</v>
      </c>
    </row>
    <row r="231" spans="2:65" s="12" customFormat="1">
      <c r="B231" s="194"/>
      <c r="D231" s="195" t="s">
        <v>272</v>
      </c>
      <c r="E231" s="196" t="s">
        <v>5</v>
      </c>
      <c r="F231" s="197" t="s">
        <v>2343</v>
      </c>
      <c r="H231" s="196" t="s">
        <v>5</v>
      </c>
      <c r="I231" s="198"/>
      <c r="L231" s="194"/>
      <c r="M231" s="199"/>
      <c r="N231" s="200"/>
      <c r="O231" s="200"/>
      <c r="P231" s="200"/>
      <c r="Q231" s="200"/>
      <c r="R231" s="200"/>
      <c r="S231" s="200"/>
      <c r="T231" s="201"/>
      <c r="AT231" s="196" t="s">
        <v>272</v>
      </c>
      <c r="AU231" s="196" t="s">
        <v>85</v>
      </c>
      <c r="AV231" s="12" t="s">
        <v>24</v>
      </c>
      <c r="AW231" s="12" t="s">
        <v>41</v>
      </c>
      <c r="AX231" s="12" t="s">
        <v>77</v>
      </c>
      <c r="AY231" s="196" t="s">
        <v>264</v>
      </c>
    </row>
    <row r="232" spans="2:65" s="12" customFormat="1">
      <c r="B232" s="194"/>
      <c r="D232" s="195" t="s">
        <v>272</v>
      </c>
      <c r="E232" s="196" t="s">
        <v>5</v>
      </c>
      <c r="F232" s="197" t="s">
        <v>3386</v>
      </c>
      <c r="H232" s="196" t="s">
        <v>5</v>
      </c>
      <c r="I232" s="198"/>
      <c r="L232" s="194"/>
      <c r="M232" s="199"/>
      <c r="N232" s="200"/>
      <c r="O232" s="200"/>
      <c r="P232" s="200"/>
      <c r="Q232" s="200"/>
      <c r="R232" s="200"/>
      <c r="S232" s="200"/>
      <c r="T232" s="201"/>
      <c r="AT232" s="196" t="s">
        <v>272</v>
      </c>
      <c r="AU232" s="196" t="s">
        <v>85</v>
      </c>
      <c r="AV232" s="12" t="s">
        <v>24</v>
      </c>
      <c r="AW232" s="12" t="s">
        <v>41</v>
      </c>
      <c r="AX232" s="12" t="s">
        <v>77</v>
      </c>
      <c r="AY232" s="196" t="s">
        <v>264</v>
      </c>
    </row>
    <row r="233" spans="2:65" s="13" customFormat="1">
      <c r="B233" s="202"/>
      <c r="D233" s="195" t="s">
        <v>272</v>
      </c>
      <c r="E233" s="203" t="s">
        <v>5</v>
      </c>
      <c r="F233" s="204" t="s">
        <v>3421</v>
      </c>
      <c r="H233" s="205">
        <v>55.29</v>
      </c>
      <c r="I233" s="206"/>
      <c r="L233" s="202"/>
      <c r="M233" s="207"/>
      <c r="N233" s="208"/>
      <c r="O233" s="208"/>
      <c r="P233" s="208"/>
      <c r="Q233" s="208"/>
      <c r="R233" s="208"/>
      <c r="S233" s="208"/>
      <c r="T233" s="209"/>
      <c r="AT233" s="203" t="s">
        <v>272</v>
      </c>
      <c r="AU233" s="203" t="s">
        <v>85</v>
      </c>
      <c r="AV233" s="13" t="s">
        <v>85</v>
      </c>
      <c r="AW233" s="13" t="s">
        <v>41</v>
      </c>
      <c r="AX233" s="13" t="s">
        <v>77</v>
      </c>
      <c r="AY233" s="203" t="s">
        <v>264</v>
      </c>
    </row>
    <row r="234" spans="2:65" s="12" customFormat="1">
      <c r="B234" s="194"/>
      <c r="D234" s="195" t="s">
        <v>272</v>
      </c>
      <c r="E234" s="196" t="s">
        <v>5</v>
      </c>
      <c r="F234" s="197" t="s">
        <v>3396</v>
      </c>
      <c r="H234" s="196" t="s">
        <v>5</v>
      </c>
      <c r="I234" s="198"/>
      <c r="L234" s="194"/>
      <c r="M234" s="199"/>
      <c r="N234" s="200"/>
      <c r="O234" s="200"/>
      <c r="P234" s="200"/>
      <c r="Q234" s="200"/>
      <c r="R234" s="200"/>
      <c r="S234" s="200"/>
      <c r="T234" s="201"/>
      <c r="AT234" s="196" t="s">
        <v>272</v>
      </c>
      <c r="AU234" s="196" t="s">
        <v>85</v>
      </c>
      <c r="AV234" s="12" t="s">
        <v>24</v>
      </c>
      <c r="AW234" s="12" t="s">
        <v>41</v>
      </c>
      <c r="AX234" s="12" t="s">
        <v>77</v>
      </c>
      <c r="AY234" s="196" t="s">
        <v>264</v>
      </c>
    </row>
    <row r="235" spans="2:65" s="13" customFormat="1">
      <c r="B235" s="202"/>
      <c r="D235" s="195" t="s">
        <v>272</v>
      </c>
      <c r="E235" s="203" t="s">
        <v>5</v>
      </c>
      <c r="F235" s="204" t="s">
        <v>3422</v>
      </c>
      <c r="H235" s="205">
        <v>17.46</v>
      </c>
      <c r="I235" s="206"/>
      <c r="L235" s="202"/>
      <c r="M235" s="207"/>
      <c r="N235" s="208"/>
      <c r="O235" s="208"/>
      <c r="P235" s="208"/>
      <c r="Q235" s="208"/>
      <c r="R235" s="208"/>
      <c r="S235" s="208"/>
      <c r="T235" s="209"/>
      <c r="AT235" s="203" t="s">
        <v>272</v>
      </c>
      <c r="AU235" s="203" t="s">
        <v>85</v>
      </c>
      <c r="AV235" s="13" t="s">
        <v>85</v>
      </c>
      <c r="AW235" s="13" t="s">
        <v>41</v>
      </c>
      <c r="AX235" s="13" t="s">
        <v>77</v>
      </c>
      <c r="AY235" s="203" t="s">
        <v>264</v>
      </c>
    </row>
    <row r="236" spans="2:65" s="14" customFormat="1">
      <c r="B236" s="210"/>
      <c r="D236" s="195" t="s">
        <v>272</v>
      </c>
      <c r="E236" s="211" t="s">
        <v>5</v>
      </c>
      <c r="F236" s="212" t="s">
        <v>290</v>
      </c>
      <c r="H236" s="213">
        <v>72.75</v>
      </c>
      <c r="I236" s="214"/>
      <c r="L236" s="210"/>
      <c r="M236" s="215"/>
      <c r="N236" s="216"/>
      <c r="O236" s="216"/>
      <c r="P236" s="216"/>
      <c r="Q236" s="216"/>
      <c r="R236" s="216"/>
      <c r="S236" s="216"/>
      <c r="T236" s="217"/>
      <c r="AT236" s="211" t="s">
        <v>272</v>
      </c>
      <c r="AU236" s="211" t="s">
        <v>85</v>
      </c>
      <c r="AV236" s="14" t="s">
        <v>270</v>
      </c>
      <c r="AW236" s="14" t="s">
        <v>41</v>
      </c>
      <c r="AX236" s="14" t="s">
        <v>24</v>
      </c>
      <c r="AY236" s="211" t="s">
        <v>264</v>
      </c>
    </row>
    <row r="237" spans="2:65" s="11" customFormat="1" ht="29.85" customHeight="1">
      <c r="B237" s="168"/>
      <c r="D237" s="169" t="s">
        <v>76</v>
      </c>
      <c r="E237" s="179" t="s">
        <v>322</v>
      </c>
      <c r="F237" s="179" t="s">
        <v>338</v>
      </c>
      <c r="I237" s="171"/>
      <c r="J237" s="180">
        <f>BK237</f>
        <v>0</v>
      </c>
      <c r="L237" s="168"/>
      <c r="M237" s="173"/>
      <c r="N237" s="174"/>
      <c r="O237" s="174"/>
      <c r="P237" s="175">
        <f>SUM(P238:P314)</f>
        <v>0</v>
      </c>
      <c r="Q237" s="174"/>
      <c r="R237" s="175">
        <f>SUM(R238:R314)</f>
        <v>6.7764594480000007</v>
      </c>
      <c r="S237" s="174"/>
      <c r="T237" s="176">
        <f>SUM(T238:T314)</f>
        <v>0</v>
      </c>
      <c r="AR237" s="169" t="s">
        <v>24</v>
      </c>
      <c r="AT237" s="177" t="s">
        <v>76</v>
      </c>
      <c r="AU237" s="177" t="s">
        <v>24</v>
      </c>
      <c r="AY237" s="169" t="s">
        <v>264</v>
      </c>
      <c r="BK237" s="178">
        <f>SUM(BK238:BK314)</f>
        <v>0</v>
      </c>
    </row>
    <row r="238" spans="2:65" s="1" customFormat="1" ht="25.5" customHeight="1">
      <c r="B238" s="181"/>
      <c r="C238" s="182" t="s">
        <v>623</v>
      </c>
      <c r="D238" s="182" t="s">
        <v>266</v>
      </c>
      <c r="E238" s="183" t="s">
        <v>2778</v>
      </c>
      <c r="F238" s="184" t="s">
        <v>2779</v>
      </c>
      <c r="G238" s="185" t="s">
        <v>341</v>
      </c>
      <c r="H238" s="186">
        <v>2</v>
      </c>
      <c r="I238" s="187"/>
      <c r="J238" s="188">
        <f>ROUND(I238*H238,2)</f>
        <v>0</v>
      </c>
      <c r="K238" s="184" t="s">
        <v>278</v>
      </c>
      <c r="L238" s="42"/>
      <c r="M238" s="189" t="s">
        <v>5</v>
      </c>
      <c r="N238" s="190" t="s">
        <v>48</v>
      </c>
      <c r="O238" s="43"/>
      <c r="P238" s="191">
        <f>O238*H238</f>
        <v>0</v>
      </c>
      <c r="Q238" s="191">
        <v>6.8640000000000007E-2</v>
      </c>
      <c r="R238" s="191">
        <f>Q238*H238</f>
        <v>0.13728000000000001</v>
      </c>
      <c r="S238" s="191">
        <v>0</v>
      </c>
      <c r="T238" s="192">
        <f>S238*H238</f>
        <v>0</v>
      </c>
      <c r="AR238" s="25" t="s">
        <v>270</v>
      </c>
      <c r="AT238" s="25" t="s">
        <v>266</v>
      </c>
      <c r="AU238" s="25" t="s">
        <v>85</v>
      </c>
      <c r="AY238" s="25" t="s">
        <v>264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25" t="s">
        <v>24</v>
      </c>
      <c r="BK238" s="193">
        <f>ROUND(I238*H238,2)</f>
        <v>0</v>
      </c>
      <c r="BL238" s="25" t="s">
        <v>270</v>
      </c>
      <c r="BM238" s="25" t="s">
        <v>2780</v>
      </c>
    </row>
    <row r="239" spans="2:65" s="12" customFormat="1">
      <c r="B239" s="194"/>
      <c r="D239" s="195" t="s">
        <v>272</v>
      </c>
      <c r="E239" s="196" t="s">
        <v>5</v>
      </c>
      <c r="F239" s="197" t="s">
        <v>3396</v>
      </c>
      <c r="H239" s="196" t="s">
        <v>5</v>
      </c>
      <c r="I239" s="198"/>
      <c r="L239" s="194"/>
      <c r="M239" s="199"/>
      <c r="N239" s="200"/>
      <c r="O239" s="200"/>
      <c r="P239" s="200"/>
      <c r="Q239" s="200"/>
      <c r="R239" s="200"/>
      <c r="S239" s="200"/>
      <c r="T239" s="201"/>
      <c r="AT239" s="196" t="s">
        <v>272</v>
      </c>
      <c r="AU239" s="196" t="s">
        <v>85</v>
      </c>
      <c r="AV239" s="12" t="s">
        <v>24</v>
      </c>
      <c r="AW239" s="12" t="s">
        <v>41</v>
      </c>
      <c r="AX239" s="12" t="s">
        <v>77</v>
      </c>
      <c r="AY239" s="196" t="s">
        <v>264</v>
      </c>
    </row>
    <row r="240" spans="2:65" s="13" customFormat="1">
      <c r="B240" s="202"/>
      <c r="D240" s="195" t="s">
        <v>272</v>
      </c>
      <c r="E240" s="203" t="s">
        <v>5</v>
      </c>
      <c r="F240" s="204" t="s">
        <v>85</v>
      </c>
      <c r="H240" s="205">
        <v>2</v>
      </c>
      <c r="I240" s="206"/>
      <c r="L240" s="202"/>
      <c r="M240" s="207"/>
      <c r="N240" s="208"/>
      <c r="O240" s="208"/>
      <c r="P240" s="208"/>
      <c r="Q240" s="208"/>
      <c r="R240" s="208"/>
      <c r="S240" s="208"/>
      <c r="T240" s="209"/>
      <c r="AT240" s="203" t="s">
        <v>272</v>
      </c>
      <c r="AU240" s="203" t="s">
        <v>85</v>
      </c>
      <c r="AV240" s="13" t="s">
        <v>85</v>
      </c>
      <c r="AW240" s="13" t="s">
        <v>41</v>
      </c>
      <c r="AX240" s="13" t="s">
        <v>24</v>
      </c>
      <c r="AY240" s="203" t="s">
        <v>264</v>
      </c>
    </row>
    <row r="241" spans="2:65" s="1" customFormat="1" ht="25.5" customHeight="1">
      <c r="B241" s="181"/>
      <c r="C241" s="182" t="s">
        <v>627</v>
      </c>
      <c r="D241" s="182" t="s">
        <v>266</v>
      </c>
      <c r="E241" s="183" t="s">
        <v>2791</v>
      </c>
      <c r="F241" s="184" t="s">
        <v>2792</v>
      </c>
      <c r="G241" s="185" t="s">
        <v>308</v>
      </c>
      <c r="H241" s="186">
        <v>19.399999999999999</v>
      </c>
      <c r="I241" s="187"/>
      <c r="J241" s="188">
        <f>ROUND(I241*H241,2)</f>
        <v>0</v>
      </c>
      <c r="K241" s="184" t="s">
        <v>334</v>
      </c>
      <c r="L241" s="42"/>
      <c r="M241" s="189" t="s">
        <v>5</v>
      </c>
      <c r="N241" s="190" t="s">
        <v>48</v>
      </c>
      <c r="O241" s="43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AR241" s="25" t="s">
        <v>270</v>
      </c>
      <c r="AT241" s="25" t="s">
        <v>266</v>
      </c>
      <c r="AU241" s="25" t="s">
        <v>85</v>
      </c>
      <c r="AY241" s="25" t="s">
        <v>264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25" t="s">
        <v>24</v>
      </c>
      <c r="BK241" s="193">
        <f>ROUND(I241*H241,2)</f>
        <v>0</v>
      </c>
      <c r="BL241" s="25" t="s">
        <v>270</v>
      </c>
      <c r="BM241" s="25" t="s">
        <v>2793</v>
      </c>
    </row>
    <row r="242" spans="2:65" s="12" customFormat="1">
      <c r="B242" s="194"/>
      <c r="D242" s="195" t="s">
        <v>272</v>
      </c>
      <c r="E242" s="196" t="s">
        <v>5</v>
      </c>
      <c r="F242" s="197" t="s">
        <v>3396</v>
      </c>
      <c r="H242" s="196" t="s">
        <v>5</v>
      </c>
      <c r="I242" s="198"/>
      <c r="L242" s="194"/>
      <c r="M242" s="199"/>
      <c r="N242" s="200"/>
      <c r="O242" s="200"/>
      <c r="P242" s="200"/>
      <c r="Q242" s="200"/>
      <c r="R242" s="200"/>
      <c r="S242" s="200"/>
      <c r="T242" s="201"/>
      <c r="AT242" s="196" t="s">
        <v>272</v>
      </c>
      <c r="AU242" s="196" t="s">
        <v>85</v>
      </c>
      <c r="AV242" s="12" t="s">
        <v>24</v>
      </c>
      <c r="AW242" s="12" t="s">
        <v>41</v>
      </c>
      <c r="AX242" s="12" t="s">
        <v>77</v>
      </c>
      <c r="AY242" s="196" t="s">
        <v>264</v>
      </c>
    </row>
    <row r="243" spans="2:65" s="13" customFormat="1">
      <c r="B243" s="202"/>
      <c r="D243" s="195" t="s">
        <v>272</v>
      </c>
      <c r="E243" s="203" t="s">
        <v>5</v>
      </c>
      <c r="F243" s="204" t="s">
        <v>3423</v>
      </c>
      <c r="H243" s="205">
        <v>19.399999999999999</v>
      </c>
      <c r="I243" s="206"/>
      <c r="L243" s="202"/>
      <c r="M243" s="207"/>
      <c r="N243" s="208"/>
      <c r="O243" s="208"/>
      <c r="P243" s="208"/>
      <c r="Q243" s="208"/>
      <c r="R243" s="208"/>
      <c r="S243" s="208"/>
      <c r="T243" s="209"/>
      <c r="AT243" s="203" t="s">
        <v>272</v>
      </c>
      <c r="AU243" s="203" t="s">
        <v>85</v>
      </c>
      <c r="AV243" s="13" t="s">
        <v>85</v>
      </c>
      <c r="AW243" s="13" t="s">
        <v>41</v>
      </c>
      <c r="AX243" s="13" t="s">
        <v>24</v>
      </c>
      <c r="AY243" s="203" t="s">
        <v>264</v>
      </c>
    </row>
    <row r="244" spans="2:65" s="1" customFormat="1" ht="16.5" customHeight="1">
      <c r="B244" s="181"/>
      <c r="C244" s="218" t="s">
        <v>632</v>
      </c>
      <c r="D244" s="218" t="s">
        <v>345</v>
      </c>
      <c r="E244" s="219" t="s">
        <v>2795</v>
      </c>
      <c r="F244" s="220" t="s">
        <v>2796</v>
      </c>
      <c r="G244" s="221" t="s">
        <v>341</v>
      </c>
      <c r="H244" s="222">
        <v>10.185</v>
      </c>
      <c r="I244" s="223"/>
      <c r="J244" s="224">
        <f>ROUND(I244*H244,2)</f>
        <v>0</v>
      </c>
      <c r="K244" s="220" t="s">
        <v>278</v>
      </c>
      <c r="L244" s="225"/>
      <c r="M244" s="226" t="s">
        <v>5</v>
      </c>
      <c r="N244" s="227" t="s">
        <v>48</v>
      </c>
      <c r="O244" s="43"/>
      <c r="P244" s="191">
        <f>O244*H244</f>
        <v>0</v>
      </c>
      <c r="Q244" s="191">
        <v>4.4000000000000003E-3</v>
      </c>
      <c r="R244" s="191">
        <f>Q244*H244</f>
        <v>4.4814000000000007E-2</v>
      </c>
      <c r="S244" s="191">
        <v>0</v>
      </c>
      <c r="T244" s="192">
        <f>S244*H244</f>
        <v>0</v>
      </c>
      <c r="AR244" s="25" t="s">
        <v>322</v>
      </c>
      <c r="AT244" s="25" t="s">
        <v>345</v>
      </c>
      <c r="AU244" s="25" t="s">
        <v>85</v>
      </c>
      <c r="AY244" s="25" t="s">
        <v>264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5" t="s">
        <v>24</v>
      </c>
      <c r="BK244" s="193">
        <f>ROUND(I244*H244,2)</f>
        <v>0</v>
      </c>
      <c r="BL244" s="25" t="s">
        <v>270</v>
      </c>
      <c r="BM244" s="25" t="s">
        <v>2797</v>
      </c>
    </row>
    <row r="245" spans="2:65" s="1" customFormat="1" ht="40.5">
      <c r="B245" s="42"/>
      <c r="D245" s="195" t="s">
        <v>369</v>
      </c>
      <c r="F245" s="228" t="s">
        <v>2798</v>
      </c>
      <c r="I245" s="229"/>
      <c r="L245" s="42"/>
      <c r="M245" s="230"/>
      <c r="N245" s="43"/>
      <c r="O245" s="43"/>
      <c r="P245" s="43"/>
      <c r="Q245" s="43"/>
      <c r="R245" s="43"/>
      <c r="S245" s="43"/>
      <c r="T245" s="71"/>
      <c r="AT245" s="25" t="s">
        <v>369</v>
      </c>
      <c r="AU245" s="25" t="s">
        <v>85</v>
      </c>
    </row>
    <row r="246" spans="2:65" s="12" customFormat="1">
      <c r="B246" s="194"/>
      <c r="D246" s="195" t="s">
        <v>272</v>
      </c>
      <c r="E246" s="196" t="s">
        <v>5</v>
      </c>
      <c r="F246" s="197" t="s">
        <v>1192</v>
      </c>
      <c r="H246" s="196" t="s">
        <v>5</v>
      </c>
      <c r="I246" s="198"/>
      <c r="L246" s="194"/>
      <c r="M246" s="199"/>
      <c r="N246" s="200"/>
      <c r="O246" s="200"/>
      <c r="P246" s="200"/>
      <c r="Q246" s="200"/>
      <c r="R246" s="200"/>
      <c r="S246" s="200"/>
      <c r="T246" s="201"/>
      <c r="AT246" s="196" t="s">
        <v>272</v>
      </c>
      <c r="AU246" s="196" t="s">
        <v>85</v>
      </c>
      <c r="AV246" s="12" t="s">
        <v>24</v>
      </c>
      <c r="AW246" s="12" t="s">
        <v>41</v>
      </c>
      <c r="AX246" s="12" t="s">
        <v>77</v>
      </c>
      <c r="AY246" s="196" t="s">
        <v>264</v>
      </c>
    </row>
    <row r="247" spans="2:65" s="13" customFormat="1">
      <c r="B247" s="202"/>
      <c r="D247" s="195" t="s">
        <v>272</v>
      </c>
      <c r="E247" s="203" t="s">
        <v>5</v>
      </c>
      <c r="F247" s="204" t="s">
        <v>3424</v>
      </c>
      <c r="H247" s="205">
        <v>10.185</v>
      </c>
      <c r="I247" s="206"/>
      <c r="L247" s="202"/>
      <c r="M247" s="207"/>
      <c r="N247" s="208"/>
      <c r="O247" s="208"/>
      <c r="P247" s="208"/>
      <c r="Q247" s="208"/>
      <c r="R247" s="208"/>
      <c r="S247" s="208"/>
      <c r="T247" s="209"/>
      <c r="AT247" s="203" t="s">
        <v>272</v>
      </c>
      <c r="AU247" s="203" t="s">
        <v>85</v>
      </c>
      <c r="AV247" s="13" t="s">
        <v>85</v>
      </c>
      <c r="AW247" s="13" t="s">
        <v>41</v>
      </c>
      <c r="AX247" s="13" t="s">
        <v>24</v>
      </c>
      <c r="AY247" s="203" t="s">
        <v>264</v>
      </c>
    </row>
    <row r="248" spans="2:65" s="1" customFormat="1" ht="25.5" customHeight="1">
      <c r="B248" s="181"/>
      <c r="C248" s="182" t="s">
        <v>636</v>
      </c>
      <c r="D248" s="182" t="s">
        <v>266</v>
      </c>
      <c r="E248" s="183" t="s">
        <v>2800</v>
      </c>
      <c r="F248" s="184" t="s">
        <v>2801</v>
      </c>
      <c r="G248" s="185" t="s">
        <v>308</v>
      </c>
      <c r="H248" s="186">
        <v>55.29</v>
      </c>
      <c r="I248" s="187"/>
      <c r="J248" s="188">
        <f>ROUND(I248*H248,2)</f>
        <v>0</v>
      </c>
      <c r="K248" s="184" t="s">
        <v>278</v>
      </c>
      <c r="L248" s="42"/>
      <c r="M248" s="189" t="s">
        <v>5</v>
      </c>
      <c r="N248" s="190" t="s">
        <v>48</v>
      </c>
      <c r="O248" s="43"/>
      <c r="P248" s="191">
        <f>O248*H248</f>
        <v>0</v>
      </c>
      <c r="Q248" s="191">
        <v>2.0000000000000002E-5</v>
      </c>
      <c r="R248" s="191">
        <f>Q248*H248</f>
        <v>1.1058000000000001E-3</v>
      </c>
      <c r="S248" s="191">
        <v>0</v>
      </c>
      <c r="T248" s="192">
        <f>S248*H248</f>
        <v>0</v>
      </c>
      <c r="AR248" s="25" t="s">
        <v>270</v>
      </c>
      <c r="AT248" s="25" t="s">
        <v>266</v>
      </c>
      <c r="AU248" s="25" t="s">
        <v>85</v>
      </c>
      <c r="AY248" s="25" t="s">
        <v>264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25" t="s">
        <v>24</v>
      </c>
      <c r="BK248" s="193">
        <f>ROUND(I248*H248,2)</f>
        <v>0</v>
      </c>
      <c r="BL248" s="25" t="s">
        <v>270</v>
      </c>
      <c r="BM248" s="25" t="s">
        <v>2802</v>
      </c>
    </row>
    <row r="249" spans="2:65" s="12" customFormat="1">
      <c r="B249" s="194"/>
      <c r="D249" s="195" t="s">
        <v>272</v>
      </c>
      <c r="E249" s="196" t="s">
        <v>5</v>
      </c>
      <c r="F249" s="197" t="s">
        <v>3386</v>
      </c>
      <c r="H249" s="196" t="s">
        <v>5</v>
      </c>
      <c r="I249" s="198"/>
      <c r="L249" s="194"/>
      <c r="M249" s="199"/>
      <c r="N249" s="200"/>
      <c r="O249" s="200"/>
      <c r="P249" s="200"/>
      <c r="Q249" s="200"/>
      <c r="R249" s="200"/>
      <c r="S249" s="200"/>
      <c r="T249" s="201"/>
      <c r="AT249" s="196" t="s">
        <v>272</v>
      </c>
      <c r="AU249" s="196" t="s">
        <v>85</v>
      </c>
      <c r="AV249" s="12" t="s">
        <v>24</v>
      </c>
      <c r="AW249" s="12" t="s">
        <v>41</v>
      </c>
      <c r="AX249" s="12" t="s">
        <v>77</v>
      </c>
      <c r="AY249" s="196" t="s">
        <v>264</v>
      </c>
    </row>
    <row r="250" spans="2:65" s="13" customFormat="1">
      <c r="B250" s="202"/>
      <c r="D250" s="195" t="s">
        <v>272</v>
      </c>
      <c r="E250" s="203" t="s">
        <v>5</v>
      </c>
      <c r="F250" s="204" t="s">
        <v>3425</v>
      </c>
      <c r="H250" s="205">
        <v>55.29</v>
      </c>
      <c r="I250" s="206"/>
      <c r="L250" s="202"/>
      <c r="M250" s="207"/>
      <c r="N250" s="208"/>
      <c r="O250" s="208"/>
      <c r="P250" s="208"/>
      <c r="Q250" s="208"/>
      <c r="R250" s="208"/>
      <c r="S250" s="208"/>
      <c r="T250" s="209"/>
      <c r="AT250" s="203" t="s">
        <v>272</v>
      </c>
      <c r="AU250" s="203" t="s">
        <v>85</v>
      </c>
      <c r="AV250" s="13" t="s">
        <v>85</v>
      </c>
      <c r="AW250" s="13" t="s">
        <v>41</v>
      </c>
      <c r="AX250" s="13" t="s">
        <v>24</v>
      </c>
      <c r="AY250" s="203" t="s">
        <v>264</v>
      </c>
    </row>
    <row r="251" spans="2:65" s="1" customFormat="1" ht="16.5" customHeight="1">
      <c r="B251" s="181"/>
      <c r="C251" s="218" t="s">
        <v>640</v>
      </c>
      <c r="D251" s="218" t="s">
        <v>345</v>
      </c>
      <c r="E251" s="219" t="s">
        <v>2804</v>
      </c>
      <c r="F251" s="220" t="s">
        <v>2805</v>
      </c>
      <c r="G251" s="221" t="s">
        <v>341</v>
      </c>
      <c r="H251" s="222">
        <v>10</v>
      </c>
      <c r="I251" s="223"/>
      <c r="J251" s="224">
        <f>ROUND(I251*H251,2)</f>
        <v>0</v>
      </c>
      <c r="K251" s="220" t="s">
        <v>278</v>
      </c>
      <c r="L251" s="225"/>
      <c r="M251" s="226" t="s">
        <v>5</v>
      </c>
      <c r="N251" s="227" t="s">
        <v>48</v>
      </c>
      <c r="O251" s="43"/>
      <c r="P251" s="191">
        <f>O251*H251</f>
        <v>0</v>
      </c>
      <c r="Q251" s="191">
        <v>4.2000000000000003E-2</v>
      </c>
      <c r="R251" s="191">
        <f>Q251*H251</f>
        <v>0.42000000000000004</v>
      </c>
      <c r="S251" s="191">
        <v>0</v>
      </c>
      <c r="T251" s="192">
        <f>S251*H251</f>
        <v>0</v>
      </c>
      <c r="AR251" s="25" t="s">
        <v>322</v>
      </c>
      <c r="AT251" s="25" t="s">
        <v>345</v>
      </c>
      <c r="AU251" s="25" t="s">
        <v>85</v>
      </c>
      <c r="AY251" s="25" t="s">
        <v>264</v>
      </c>
      <c r="BE251" s="193">
        <f>IF(N251="základní",J251,0)</f>
        <v>0</v>
      </c>
      <c r="BF251" s="193">
        <f>IF(N251="snížená",J251,0)</f>
        <v>0</v>
      </c>
      <c r="BG251" s="193">
        <f>IF(N251="zákl. přenesená",J251,0)</f>
        <v>0</v>
      </c>
      <c r="BH251" s="193">
        <f>IF(N251="sníž. přenesená",J251,0)</f>
        <v>0</v>
      </c>
      <c r="BI251" s="193">
        <f>IF(N251="nulová",J251,0)</f>
        <v>0</v>
      </c>
      <c r="BJ251" s="25" t="s">
        <v>24</v>
      </c>
      <c r="BK251" s="193">
        <f>ROUND(I251*H251,2)</f>
        <v>0</v>
      </c>
      <c r="BL251" s="25" t="s">
        <v>270</v>
      </c>
      <c r="BM251" s="25" t="s">
        <v>2806</v>
      </c>
    </row>
    <row r="252" spans="2:65" s="1" customFormat="1" ht="40.5">
      <c r="B252" s="42"/>
      <c r="D252" s="195" t="s">
        <v>369</v>
      </c>
      <c r="F252" s="228" t="s">
        <v>2798</v>
      </c>
      <c r="I252" s="229"/>
      <c r="L252" s="42"/>
      <c r="M252" s="230"/>
      <c r="N252" s="43"/>
      <c r="O252" s="43"/>
      <c r="P252" s="43"/>
      <c r="Q252" s="43"/>
      <c r="R252" s="43"/>
      <c r="S252" s="43"/>
      <c r="T252" s="71"/>
      <c r="AT252" s="25" t="s">
        <v>369</v>
      </c>
      <c r="AU252" s="25" t="s">
        <v>85</v>
      </c>
    </row>
    <row r="253" spans="2:65" s="12" customFormat="1">
      <c r="B253" s="194"/>
      <c r="D253" s="195" t="s">
        <v>272</v>
      </c>
      <c r="E253" s="196" t="s">
        <v>5</v>
      </c>
      <c r="F253" s="197" t="s">
        <v>2807</v>
      </c>
      <c r="H253" s="196" t="s">
        <v>5</v>
      </c>
      <c r="I253" s="198"/>
      <c r="L253" s="194"/>
      <c r="M253" s="199"/>
      <c r="N253" s="200"/>
      <c r="O253" s="200"/>
      <c r="P253" s="200"/>
      <c r="Q253" s="200"/>
      <c r="R253" s="200"/>
      <c r="S253" s="200"/>
      <c r="T253" s="201"/>
      <c r="AT253" s="196" t="s">
        <v>272</v>
      </c>
      <c r="AU253" s="196" t="s">
        <v>85</v>
      </c>
      <c r="AV253" s="12" t="s">
        <v>24</v>
      </c>
      <c r="AW253" s="12" t="s">
        <v>41</v>
      </c>
      <c r="AX253" s="12" t="s">
        <v>77</v>
      </c>
      <c r="AY253" s="196" t="s">
        <v>264</v>
      </c>
    </row>
    <row r="254" spans="2:65" s="12" customFormat="1">
      <c r="B254" s="194"/>
      <c r="D254" s="195" t="s">
        <v>272</v>
      </c>
      <c r="E254" s="196" t="s">
        <v>5</v>
      </c>
      <c r="F254" s="197" t="s">
        <v>3426</v>
      </c>
      <c r="H254" s="196" t="s">
        <v>5</v>
      </c>
      <c r="I254" s="198"/>
      <c r="L254" s="194"/>
      <c r="M254" s="199"/>
      <c r="N254" s="200"/>
      <c r="O254" s="200"/>
      <c r="P254" s="200"/>
      <c r="Q254" s="200"/>
      <c r="R254" s="200"/>
      <c r="S254" s="200"/>
      <c r="T254" s="201"/>
      <c r="AT254" s="196" t="s">
        <v>272</v>
      </c>
      <c r="AU254" s="196" t="s">
        <v>85</v>
      </c>
      <c r="AV254" s="12" t="s">
        <v>24</v>
      </c>
      <c r="AW254" s="12" t="s">
        <v>41</v>
      </c>
      <c r="AX254" s="12" t="s">
        <v>77</v>
      </c>
      <c r="AY254" s="196" t="s">
        <v>264</v>
      </c>
    </row>
    <row r="255" spans="2:65" s="13" customFormat="1">
      <c r="B255" s="202"/>
      <c r="D255" s="195" t="s">
        <v>272</v>
      </c>
      <c r="E255" s="203" t="s">
        <v>5</v>
      </c>
      <c r="F255" s="204" t="s">
        <v>29</v>
      </c>
      <c r="H255" s="205">
        <v>10</v>
      </c>
      <c r="I255" s="206"/>
      <c r="L255" s="202"/>
      <c r="M255" s="207"/>
      <c r="N255" s="208"/>
      <c r="O255" s="208"/>
      <c r="P255" s="208"/>
      <c r="Q255" s="208"/>
      <c r="R255" s="208"/>
      <c r="S255" s="208"/>
      <c r="T255" s="209"/>
      <c r="AT255" s="203" t="s">
        <v>272</v>
      </c>
      <c r="AU255" s="203" t="s">
        <v>85</v>
      </c>
      <c r="AV255" s="13" t="s">
        <v>85</v>
      </c>
      <c r="AW255" s="13" t="s">
        <v>41</v>
      </c>
      <c r="AX255" s="13" t="s">
        <v>24</v>
      </c>
      <c r="AY255" s="203" t="s">
        <v>264</v>
      </c>
    </row>
    <row r="256" spans="2:65" s="1" customFormat="1" ht="25.5" customHeight="1">
      <c r="B256" s="181"/>
      <c r="C256" s="182" t="s">
        <v>641</v>
      </c>
      <c r="D256" s="182" t="s">
        <v>266</v>
      </c>
      <c r="E256" s="183" t="s">
        <v>2809</v>
      </c>
      <c r="F256" s="184" t="s">
        <v>2810</v>
      </c>
      <c r="G256" s="185" t="s">
        <v>341</v>
      </c>
      <c r="H256" s="186">
        <v>2</v>
      </c>
      <c r="I256" s="187"/>
      <c r="J256" s="188">
        <f>ROUND(I256*H256,2)</f>
        <v>0</v>
      </c>
      <c r="K256" s="184" t="s">
        <v>278</v>
      </c>
      <c r="L256" s="42"/>
      <c r="M256" s="189" t="s">
        <v>5</v>
      </c>
      <c r="N256" s="190" t="s">
        <v>48</v>
      </c>
      <c r="O256" s="43"/>
      <c r="P256" s="191">
        <f>O256*H256</f>
        <v>0</v>
      </c>
      <c r="Q256" s="191">
        <v>8.0000000000000007E-5</v>
      </c>
      <c r="R256" s="191">
        <f>Q256*H256</f>
        <v>1.6000000000000001E-4</v>
      </c>
      <c r="S256" s="191">
        <v>0</v>
      </c>
      <c r="T256" s="192">
        <f>S256*H256</f>
        <v>0</v>
      </c>
      <c r="AR256" s="25" t="s">
        <v>270</v>
      </c>
      <c r="AT256" s="25" t="s">
        <v>266</v>
      </c>
      <c r="AU256" s="25" t="s">
        <v>85</v>
      </c>
      <c r="AY256" s="25" t="s">
        <v>264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5" t="s">
        <v>24</v>
      </c>
      <c r="BK256" s="193">
        <f>ROUND(I256*H256,2)</f>
        <v>0</v>
      </c>
      <c r="BL256" s="25" t="s">
        <v>270</v>
      </c>
      <c r="BM256" s="25" t="s">
        <v>2811</v>
      </c>
    </row>
    <row r="257" spans="2:65" s="12" customFormat="1">
      <c r="B257" s="194"/>
      <c r="D257" s="195" t="s">
        <v>272</v>
      </c>
      <c r="E257" s="196" t="s">
        <v>5</v>
      </c>
      <c r="F257" s="197" t="s">
        <v>2785</v>
      </c>
      <c r="H257" s="196" t="s">
        <v>5</v>
      </c>
      <c r="I257" s="198"/>
      <c r="L257" s="194"/>
      <c r="M257" s="199"/>
      <c r="N257" s="200"/>
      <c r="O257" s="200"/>
      <c r="P257" s="200"/>
      <c r="Q257" s="200"/>
      <c r="R257" s="200"/>
      <c r="S257" s="200"/>
      <c r="T257" s="201"/>
      <c r="AT257" s="196" t="s">
        <v>272</v>
      </c>
      <c r="AU257" s="196" t="s">
        <v>85</v>
      </c>
      <c r="AV257" s="12" t="s">
        <v>24</v>
      </c>
      <c r="AW257" s="12" t="s">
        <v>41</v>
      </c>
      <c r="AX257" s="12" t="s">
        <v>77</v>
      </c>
      <c r="AY257" s="196" t="s">
        <v>264</v>
      </c>
    </row>
    <row r="258" spans="2:65" s="13" customFormat="1">
      <c r="B258" s="202"/>
      <c r="D258" s="195" t="s">
        <v>272</v>
      </c>
      <c r="E258" s="203" t="s">
        <v>5</v>
      </c>
      <c r="F258" s="204" t="s">
        <v>85</v>
      </c>
      <c r="H258" s="205">
        <v>2</v>
      </c>
      <c r="I258" s="206"/>
      <c r="L258" s="202"/>
      <c r="M258" s="207"/>
      <c r="N258" s="208"/>
      <c r="O258" s="208"/>
      <c r="P258" s="208"/>
      <c r="Q258" s="208"/>
      <c r="R258" s="208"/>
      <c r="S258" s="208"/>
      <c r="T258" s="209"/>
      <c r="AT258" s="203" t="s">
        <v>272</v>
      </c>
      <c r="AU258" s="203" t="s">
        <v>85</v>
      </c>
      <c r="AV258" s="13" t="s">
        <v>85</v>
      </c>
      <c r="AW258" s="13" t="s">
        <v>41</v>
      </c>
      <c r="AX258" s="13" t="s">
        <v>24</v>
      </c>
      <c r="AY258" s="203" t="s">
        <v>264</v>
      </c>
    </row>
    <row r="259" spans="2:65" s="1" customFormat="1" ht="16.5" customHeight="1">
      <c r="B259" s="181"/>
      <c r="C259" s="218" t="s">
        <v>645</v>
      </c>
      <c r="D259" s="218" t="s">
        <v>345</v>
      </c>
      <c r="E259" s="219" t="s">
        <v>2812</v>
      </c>
      <c r="F259" s="220" t="s">
        <v>2813</v>
      </c>
      <c r="G259" s="221" t="s">
        <v>341</v>
      </c>
      <c r="H259" s="222">
        <v>2</v>
      </c>
      <c r="I259" s="223"/>
      <c r="J259" s="224">
        <f>ROUND(I259*H259,2)</f>
        <v>0</v>
      </c>
      <c r="K259" s="220" t="s">
        <v>278</v>
      </c>
      <c r="L259" s="225"/>
      <c r="M259" s="226" t="s">
        <v>5</v>
      </c>
      <c r="N259" s="227" t="s">
        <v>48</v>
      </c>
      <c r="O259" s="43"/>
      <c r="P259" s="191">
        <f>O259*H259</f>
        <v>0</v>
      </c>
      <c r="Q259" s="191">
        <v>2.9999999999999997E-4</v>
      </c>
      <c r="R259" s="191">
        <f>Q259*H259</f>
        <v>5.9999999999999995E-4</v>
      </c>
      <c r="S259" s="191">
        <v>0</v>
      </c>
      <c r="T259" s="192">
        <f>S259*H259</f>
        <v>0</v>
      </c>
      <c r="AR259" s="25" t="s">
        <v>322</v>
      </c>
      <c r="AT259" s="25" t="s">
        <v>345</v>
      </c>
      <c r="AU259" s="25" t="s">
        <v>85</v>
      </c>
      <c r="AY259" s="25" t="s">
        <v>264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25" t="s">
        <v>24</v>
      </c>
      <c r="BK259" s="193">
        <f>ROUND(I259*H259,2)</f>
        <v>0</v>
      </c>
      <c r="BL259" s="25" t="s">
        <v>270</v>
      </c>
      <c r="BM259" s="25" t="s">
        <v>2814</v>
      </c>
    </row>
    <row r="260" spans="2:65" s="1" customFormat="1" ht="25.5" customHeight="1">
      <c r="B260" s="181"/>
      <c r="C260" s="182" t="s">
        <v>647</v>
      </c>
      <c r="D260" s="182" t="s">
        <v>266</v>
      </c>
      <c r="E260" s="183" t="s">
        <v>2815</v>
      </c>
      <c r="F260" s="184" t="s">
        <v>2816</v>
      </c>
      <c r="G260" s="185" t="s">
        <v>341</v>
      </c>
      <c r="H260" s="186">
        <v>1</v>
      </c>
      <c r="I260" s="187"/>
      <c r="J260" s="188">
        <f>ROUND(I260*H260,2)</f>
        <v>0</v>
      </c>
      <c r="K260" s="184" t="s">
        <v>309</v>
      </c>
      <c r="L260" s="42"/>
      <c r="M260" s="189" t="s">
        <v>5</v>
      </c>
      <c r="N260" s="190" t="s">
        <v>48</v>
      </c>
      <c r="O260" s="43"/>
      <c r="P260" s="191">
        <f>O260*H260</f>
        <v>0</v>
      </c>
      <c r="Q260" s="191">
        <v>5.9999999999999995E-4</v>
      </c>
      <c r="R260" s="191">
        <f>Q260*H260</f>
        <v>5.9999999999999995E-4</v>
      </c>
      <c r="S260" s="191">
        <v>0</v>
      </c>
      <c r="T260" s="192">
        <f>S260*H260</f>
        <v>0</v>
      </c>
      <c r="AR260" s="25" t="s">
        <v>270</v>
      </c>
      <c r="AT260" s="25" t="s">
        <v>266</v>
      </c>
      <c r="AU260" s="25" t="s">
        <v>85</v>
      </c>
      <c r="AY260" s="25" t="s">
        <v>264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25" t="s">
        <v>24</v>
      </c>
      <c r="BK260" s="193">
        <f>ROUND(I260*H260,2)</f>
        <v>0</v>
      </c>
      <c r="BL260" s="25" t="s">
        <v>270</v>
      </c>
      <c r="BM260" s="25" t="s">
        <v>2817</v>
      </c>
    </row>
    <row r="261" spans="2:65" s="12" customFormat="1">
      <c r="B261" s="194"/>
      <c r="D261" s="195" t="s">
        <v>272</v>
      </c>
      <c r="E261" s="196" t="s">
        <v>5</v>
      </c>
      <c r="F261" s="197" t="s">
        <v>2818</v>
      </c>
      <c r="H261" s="196" t="s">
        <v>5</v>
      </c>
      <c r="I261" s="198"/>
      <c r="L261" s="194"/>
      <c r="M261" s="199"/>
      <c r="N261" s="200"/>
      <c r="O261" s="200"/>
      <c r="P261" s="200"/>
      <c r="Q261" s="200"/>
      <c r="R261" s="200"/>
      <c r="S261" s="200"/>
      <c r="T261" s="201"/>
      <c r="AT261" s="196" t="s">
        <v>272</v>
      </c>
      <c r="AU261" s="196" t="s">
        <v>85</v>
      </c>
      <c r="AV261" s="12" t="s">
        <v>24</v>
      </c>
      <c r="AW261" s="12" t="s">
        <v>41</v>
      </c>
      <c r="AX261" s="12" t="s">
        <v>77</v>
      </c>
      <c r="AY261" s="196" t="s">
        <v>264</v>
      </c>
    </row>
    <row r="262" spans="2:65" s="12" customFormat="1">
      <c r="B262" s="194"/>
      <c r="D262" s="195" t="s">
        <v>272</v>
      </c>
      <c r="E262" s="196" t="s">
        <v>5</v>
      </c>
      <c r="F262" s="197" t="s">
        <v>2785</v>
      </c>
      <c r="H262" s="196" t="s">
        <v>5</v>
      </c>
      <c r="I262" s="198"/>
      <c r="L262" s="194"/>
      <c r="M262" s="199"/>
      <c r="N262" s="200"/>
      <c r="O262" s="200"/>
      <c r="P262" s="200"/>
      <c r="Q262" s="200"/>
      <c r="R262" s="200"/>
      <c r="S262" s="200"/>
      <c r="T262" s="201"/>
      <c r="AT262" s="196" t="s">
        <v>272</v>
      </c>
      <c r="AU262" s="196" t="s">
        <v>85</v>
      </c>
      <c r="AV262" s="12" t="s">
        <v>24</v>
      </c>
      <c r="AW262" s="12" t="s">
        <v>41</v>
      </c>
      <c r="AX262" s="12" t="s">
        <v>77</v>
      </c>
      <c r="AY262" s="196" t="s">
        <v>264</v>
      </c>
    </row>
    <row r="263" spans="2:65" s="13" customFormat="1">
      <c r="B263" s="202"/>
      <c r="D263" s="195" t="s">
        <v>272</v>
      </c>
      <c r="E263" s="203" t="s">
        <v>5</v>
      </c>
      <c r="F263" s="204" t="s">
        <v>24</v>
      </c>
      <c r="H263" s="205">
        <v>1</v>
      </c>
      <c r="I263" s="206"/>
      <c r="L263" s="202"/>
      <c r="M263" s="207"/>
      <c r="N263" s="208"/>
      <c r="O263" s="208"/>
      <c r="P263" s="208"/>
      <c r="Q263" s="208"/>
      <c r="R263" s="208"/>
      <c r="S263" s="208"/>
      <c r="T263" s="209"/>
      <c r="AT263" s="203" t="s">
        <v>272</v>
      </c>
      <c r="AU263" s="203" t="s">
        <v>85</v>
      </c>
      <c r="AV263" s="13" t="s">
        <v>85</v>
      </c>
      <c r="AW263" s="13" t="s">
        <v>41</v>
      </c>
      <c r="AX263" s="13" t="s">
        <v>24</v>
      </c>
      <c r="AY263" s="203" t="s">
        <v>264</v>
      </c>
    </row>
    <row r="264" spans="2:65" s="1" customFormat="1" ht="25.5" customHeight="1">
      <c r="B264" s="181"/>
      <c r="C264" s="182" t="s">
        <v>651</v>
      </c>
      <c r="D264" s="182" t="s">
        <v>266</v>
      </c>
      <c r="E264" s="183" t="s">
        <v>2819</v>
      </c>
      <c r="F264" s="184" t="s">
        <v>2820</v>
      </c>
      <c r="G264" s="185" t="s">
        <v>341</v>
      </c>
      <c r="H264" s="186">
        <v>2</v>
      </c>
      <c r="I264" s="187"/>
      <c r="J264" s="188">
        <f>ROUND(I264*H264,2)</f>
        <v>0</v>
      </c>
      <c r="K264" s="184" t="s">
        <v>309</v>
      </c>
      <c r="L264" s="42"/>
      <c r="M264" s="189" t="s">
        <v>5</v>
      </c>
      <c r="N264" s="190" t="s">
        <v>48</v>
      </c>
      <c r="O264" s="43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AR264" s="25" t="s">
        <v>270</v>
      </c>
      <c r="AT264" s="25" t="s">
        <v>266</v>
      </c>
      <c r="AU264" s="25" t="s">
        <v>85</v>
      </c>
      <c r="AY264" s="25" t="s">
        <v>264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5" t="s">
        <v>24</v>
      </c>
      <c r="BK264" s="193">
        <f>ROUND(I264*H264,2)</f>
        <v>0</v>
      </c>
      <c r="BL264" s="25" t="s">
        <v>270</v>
      </c>
      <c r="BM264" s="25" t="s">
        <v>3329</v>
      </c>
    </row>
    <row r="265" spans="2:65" s="1" customFormat="1" ht="27">
      <c r="B265" s="42"/>
      <c r="D265" s="195" t="s">
        <v>369</v>
      </c>
      <c r="F265" s="228" t="s">
        <v>2822</v>
      </c>
      <c r="I265" s="229"/>
      <c r="L265" s="42"/>
      <c r="M265" s="230"/>
      <c r="N265" s="43"/>
      <c r="O265" s="43"/>
      <c r="P265" s="43"/>
      <c r="Q265" s="43"/>
      <c r="R265" s="43"/>
      <c r="S265" s="43"/>
      <c r="T265" s="71"/>
      <c r="AT265" s="25" t="s">
        <v>369</v>
      </c>
      <c r="AU265" s="25" t="s">
        <v>85</v>
      </c>
    </row>
    <row r="266" spans="2:65" s="12" customFormat="1">
      <c r="B266" s="194"/>
      <c r="D266" s="195" t="s">
        <v>272</v>
      </c>
      <c r="E266" s="196" t="s">
        <v>5</v>
      </c>
      <c r="F266" s="197" t="s">
        <v>3427</v>
      </c>
      <c r="H266" s="196" t="s">
        <v>5</v>
      </c>
      <c r="I266" s="198"/>
      <c r="L266" s="194"/>
      <c r="M266" s="199"/>
      <c r="N266" s="200"/>
      <c r="O266" s="200"/>
      <c r="P266" s="200"/>
      <c r="Q266" s="200"/>
      <c r="R266" s="200"/>
      <c r="S266" s="200"/>
      <c r="T266" s="201"/>
      <c r="AT266" s="196" t="s">
        <v>272</v>
      </c>
      <c r="AU266" s="196" t="s">
        <v>85</v>
      </c>
      <c r="AV266" s="12" t="s">
        <v>24</v>
      </c>
      <c r="AW266" s="12" t="s">
        <v>41</v>
      </c>
      <c r="AX266" s="12" t="s">
        <v>77</v>
      </c>
      <c r="AY266" s="196" t="s">
        <v>264</v>
      </c>
    </row>
    <row r="267" spans="2:65" s="13" customFormat="1">
      <c r="B267" s="202"/>
      <c r="D267" s="195" t="s">
        <v>272</v>
      </c>
      <c r="E267" s="203" t="s">
        <v>5</v>
      </c>
      <c r="F267" s="204" t="s">
        <v>85</v>
      </c>
      <c r="H267" s="205">
        <v>2</v>
      </c>
      <c r="I267" s="206"/>
      <c r="L267" s="202"/>
      <c r="M267" s="207"/>
      <c r="N267" s="208"/>
      <c r="O267" s="208"/>
      <c r="P267" s="208"/>
      <c r="Q267" s="208"/>
      <c r="R267" s="208"/>
      <c r="S267" s="208"/>
      <c r="T267" s="209"/>
      <c r="AT267" s="203" t="s">
        <v>272</v>
      </c>
      <c r="AU267" s="203" t="s">
        <v>85</v>
      </c>
      <c r="AV267" s="13" t="s">
        <v>85</v>
      </c>
      <c r="AW267" s="13" t="s">
        <v>41</v>
      </c>
      <c r="AX267" s="13" t="s">
        <v>24</v>
      </c>
      <c r="AY267" s="203" t="s">
        <v>264</v>
      </c>
    </row>
    <row r="268" spans="2:65" s="1" customFormat="1" ht="25.5" customHeight="1">
      <c r="B268" s="181"/>
      <c r="C268" s="182" t="s">
        <v>397</v>
      </c>
      <c r="D268" s="182" t="s">
        <v>266</v>
      </c>
      <c r="E268" s="183" t="s">
        <v>2824</v>
      </c>
      <c r="F268" s="184" t="s">
        <v>2825</v>
      </c>
      <c r="G268" s="185" t="s">
        <v>341</v>
      </c>
      <c r="H268" s="186">
        <v>1</v>
      </c>
      <c r="I268" s="187"/>
      <c r="J268" s="188">
        <f>ROUND(I268*H268,2)</f>
        <v>0</v>
      </c>
      <c r="K268" s="184" t="s">
        <v>309</v>
      </c>
      <c r="L268" s="42"/>
      <c r="M268" s="189" t="s">
        <v>5</v>
      </c>
      <c r="N268" s="190" t="s">
        <v>48</v>
      </c>
      <c r="O268" s="43"/>
      <c r="P268" s="191">
        <f>O268*H268</f>
        <v>0</v>
      </c>
      <c r="Q268" s="191">
        <v>0.01</v>
      </c>
      <c r="R268" s="191">
        <f>Q268*H268</f>
        <v>0.01</v>
      </c>
      <c r="S268" s="191">
        <v>0</v>
      </c>
      <c r="T268" s="192">
        <f>S268*H268</f>
        <v>0</v>
      </c>
      <c r="AR268" s="25" t="s">
        <v>270</v>
      </c>
      <c r="AT268" s="25" t="s">
        <v>266</v>
      </c>
      <c r="AU268" s="25" t="s">
        <v>85</v>
      </c>
      <c r="AY268" s="25" t="s">
        <v>264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25" t="s">
        <v>24</v>
      </c>
      <c r="BK268" s="193">
        <f>ROUND(I268*H268,2)</f>
        <v>0</v>
      </c>
      <c r="BL268" s="25" t="s">
        <v>270</v>
      </c>
      <c r="BM268" s="25" t="s">
        <v>3428</v>
      </c>
    </row>
    <row r="269" spans="2:65" s="1" customFormat="1" ht="54">
      <c r="B269" s="42"/>
      <c r="D269" s="195" t="s">
        <v>369</v>
      </c>
      <c r="F269" s="228" t="s">
        <v>2827</v>
      </c>
      <c r="I269" s="229"/>
      <c r="L269" s="42"/>
      <c r="M269" s="230"/>
      <c r="N269" s="43"/>
      <c r="O269" s="43"/>
      <c r="P269" s="43"/>
      <c r="Q269" s="43"/>
      <c r="R269" s="43"/>
      <c r="S269" s="43"/>
      <c r="T269" s="71"/>
      <c r="AT269" s="25" t="s">
        <v>369</v>
      </c>
      <c r="AU269" s="25" t="s">
        <v>85</v>
      </c>
    </row>
    <row r="270" spans="2:65" s="1" customFormat="1" ht="25.5" customHeight="1">
      <c r="B270" s="181"/>
      <c r="C270" s="182" t="s">
        <v>810</v>
      </c>
      <c r="D270" s="182" t="s">
        <v>266</v>
      </c>
      <c r="E270" s="183" t="s">
        <v>2828</v>
      </c>
      <c r="F270" s="184" t="s">
        <v>2829</v>
      </c>
      <c r="G270" s="185" t="s">
        <v>341</v>
      </c>
      <c r="H270" s="186">
        <v>2</v>
      </c>
      <c r="I270" s="187"/>
      <c r="J270" s="188">
        <f>ROUND(I270*H270,2)</f>
        <v>0</v>
      </c>
      <c r="K270" s="184" t="s">
        <v>278</v>
      </c>
      <c r="L270" s="42"/>
      <c r="M270" s="189" t="s">
        <v>5</v>
      </c>
      <c r="N270" s="190" t="s">
        <v>48</v>
      </c>
      <c r="O270" s="43"/>
      <c r="P270" s="191">
        <f>O270*H270</f>
        <v>0</v>
      </c>
      <c r="Q270" s="191">
        <v>1E-4</v>
      </c>
      <c r="R270" s="191">
        <f>Q270*H270</f>
        <v>2.0000000000000001E-4</v>
      </c>
      <c r="S270" s="191">
        <v>0</v>
      </c>
      <c r="T270" s="192">
        <f>S270*H270</f>
        <v>0</v>
      </c>
      <c r="AR270" s="25" t="s">
        <v>270</v>
      </c>
      <c r="AT270" s="25" t="s">
        <v>266</v>
      </c>
      <c r="AU270" s="25" t="s">
        <v>85</v>
      </c>
      <c r="AY270" s="25" t="s">
        <v>264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25" t="s">
        <v>24</v>
      </c>
      <c r="BK270" s="193">
        <f>ROUND(I270*H270,2)</f>
        <v>0</v>
      </c>
      <c r="BL270" s="25" t="s">
        <v>270</v>
      </c>
      <c r="BM270" s="25" t="s">
        <v>2830</v>
      </c>
    </row>
    <row r="271" spans="2:65" s="12" customFormat="1">
      <c r="B271" s="194"/>
      <c r="D271" s="195" t="s">
        <v>272</v>
      </c>
      <c r="E271" s="196" t="s">
        <v>5</v>
      </c>
      <c r="F271" s="197" t="s">
        <v>2831</v>
      </c>
      <c r="H271" s="196" t="s">
        <v>5</v>
      </c>
      <c r="I271" s="198"/>
      <c r="L271" s="194"/>
      <c r="M271" s="199"/>
      <c r="N271" s="200"/>
      <c r="O271" s="200"/>
      <c r="P271" s="200"/>
      <c r="Q271" s="200"/>
      <c r="R271" s="200"/>
      <c r="S271" s="200"/>
      <c r="T271" s="201"/>
      <c r="AT271" s="196" t="s">
        <v>272</v>
      </c>
      <c r="AU271" s="196" t="s">
        <v>85</v>
      </c>
      <c r="AV271" s="12" t="s">
        <v>24</v>
      </c>
      <c r="AW271" s="12" t="s">
        <v>41</v>
      </c>
      <c r="AX271" s="12" t="s">
        <v>77</v>
      </c>
      <c r="AY271" s="196" t="s">
        <v>264</v>
      </c>
    </row>
    <row r="272" spans="2:65" s="12" customFormat="1">
      <c r="B272" s="194"/>
      <c r="D272" s="195" t="s">
        <v>272</v>
      </c>
      <c r="E272" s="196" t="s">
        <v>5</v>
      </c>
      <c r="F272" s="197" t="s">
        <v>2832</v>
      </c>
      <c r="H272" s="196" t="s">
        <v>5</v>
      </c>
      <c r="I272" s="198"/>
      <c r="L272" s="194"/>
      <c r="M272" s="199"/>
      <c r="N272" s="200"/>
      <c r="O272" s="200"/>
      <c r="P272" s="200"/>
      <c r="Q272" s="200"/>
      <c r="R272" s="200"/>
      <c r="S272" s="200"/>
      <c r="T272" s="201"/>
      <c r="AT272" s="196" t="s">
        <v>272</v>
      </c>
      <c r="AU272" s="196" t="s">
        <v>85</v>
      </c>
      <c r="AV272" s="12" t="s">
        <v>24</v>
      </c>
      <c r="AW272" s="12" t="s">
        <v>41</v>
      </c>
      <c r="AX272" s="12" t="s">
        <v>77</v>
      </c>
      <c r="AY272" s="196" t="s">
        <v>264</v>
      </c>
    </row>
    <row r="273" spans="2:65" s="13" customFormat="1">
      <c r="B273" s="202"/>
      <c r="D273" s="195" t="s">
        <v>272</v>
      </c>
      <c r="E273" s="203" t="s">
        <v>5</v>
      </c>
      <c r="F273" s="204" t="s">
        <v>85</v>
      </c>
      <c r="H273" s="205">
        <v>2</v>
      </c>
      <c r="I273" s="206"/>
      <c r="L273" s="202"/>
      <c r="M273" s="207"/>
      <c r="N273" s="208"/>
      <c r="O273" s="208"/>
      <c r="P273" s="208"/>
      <c r="Q273" s="208"/>
      <c r="R273" s="208"/>
      <c r="S273" s="208"/>
      <c r="T273" s="209"/>
      <c r="AT273" s="203" t="s">
        <v>272</v>
      </c>
      <c r="AU273" s="203" t="s">
        <v>85</v>
      </c>
      <c r="AV273" s="13" t="s">
        <v>85</v>
      </c>
      <c r="AW273" s="13" t="s">
        <v>41</v>
      </c>
      <c r="AX273" s="13" t="s">
        <v>24</v>
      </c>
      <c r="AY273" s="203" t="s">
        <v>264</v>
      </c>
    </row>
    <row r="274" spans="2:65" s="1" customFormat="1" ht="16.5" customHeight="1">
      <c r="B274" s="181"/>
      <c r="C274" s="218" t="s">
        <v>814</v>
      </c>
      <c r="D274" s="218" t="s">
        <v>345</v>
      </c>
      <c r="E274" s="219" t="s">
        <v>2833</v>
      </c>
      <c r="F274" s="220" t="s">
        <v>2834</v>
      </c>
      <c r="G274" s="221" t="s">
        <v>341</v>
      </c>
      <c r="H274" s="222">
        <v>2</v>
      </c>
      <c r="I274" s="223"/>
      <c r="J274" s="224">
        <f>ROUND(I274*H274,2)</f>
        <v>0</v>
      </c>
      <c r="K274" s="220" t="s">
        <v>278</v>
      </c>
      <c r="L274" s="225"/>
      <c r="M274" s="226" t="s">
        <v>5</v>
      </c>
      <c r="N274" s="227" t="s">
        <v>48</v>
      </c>
      <c r="O274" s="43"/>
      <c r="P274" s="191">
        <f>O274*H274</f>
        <v>0</v>
      </c>
      <c r="Q274" s="191">
        <v>4.7999999999999996E-3</v>
      </c>
      <c r="R274" s="191">
        <f>Q274*H274</f>
        <v>9.5999999999999992E-3</v>
      </c>
      <c r="S274" s="191">
        <v>0</v>
      </c>
      <c r="T274" s="192">
        <f>S274*H274</f>
        <v>0</v>
      </c>
      <c r="AR274" s="25" t="s">
        <v>322</v>
      </c>
      <c r="AT274" s="25" t="s">
        <v>345</v>
      </c>
      <c r="AU274" s="25" t="s">
        <v>85</v>
      </c>
      <c r="AY274" s="25" t="s">
        <v>264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25" t="s">
        <v>24</v>
      </c>
      <c r="BK274" s="193">
        <f>ROUND(I274*H274,2)</f>
        <v>0</v>
      </c>
      <c r="BL274" s="25" t="s">
        <v>270</v>
      </c>
      <c r="BM274" s="25" t="s">
        <v>2835</v>
      </c>
    </row>
    <row r="275" spans="2:65" s="1" customFormat="1" ht="25.5" customHeight="1">
      <c r="B275" s="181"/>
      <c r="C275" s="182" t="s">
        <v>819</v>
      </c>
      <c r="D275" s="182" t="s">
        <v>266</v>
      </c>
      <c r="E275" s="183" t="s">
        <v>2836</v>
      </c>
      <c r="F275" s="184" t="s">
        <v>2837</v>
      </c>
      <c r="G275" s="185" t="s">
        <v>341</v>
      </c>
      <c r="H275" s="186">
        <v>2</v>
      </c>
      <c r="I275" s="187"/>
      <c r="J275" s="188">
        <f>ROUND(I275*H275,2)</f>
        <v>0</v>
      </c>
      <c r="K275" s="184" t="s">
        <v>278</v>
      </c>
      <c r="L275" s="42"/>
      <c r="M275" s="189" t="s">
        <v>5</v>
      </c>
      <c r="N275" s="190" t="s">
        <v>48</v>
      </c>
      <c r="O275" s="43"/>
      <c r="P275" s="191">
        <f>O275*H275</f>
        <v>0</v>
      </c>
      <c r="Q275" s="191">
        <v>3.5729999999999998E-2</v>
      </c>
      <c r="R275" s="191">
        <f>Q275*H275</f>
        <v>7.1459999999999996E-2</v>
      </c>
      <c r="S275" s="191">
        <v>0</v>
      </c>
      <c r="T275" s="192">
        <f>S275*H275</f>
        <v>0</v>
      </c>
      <c r="AR275" s="25" t="s">
        <v>270</v>
      </c>
      <c r="AT275" s="25" t="s">
        <v>266</v>
      </c>
      <c r="AU275" s="25" t="s">
        <v>85</v>
      </c>
      <c r="AY275" s="25" t="s">
        <v>264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25" t="s">
        <v>24</v>
      </c>
      <c r="BK275" s="193">
        <f>ROUND(I275*H275,2)</f>
        <v>0</v>
      </c>
      <c r="BL275" s="25" t="s">
        <v>270</v>
      </c>
      <c r="BM275" s="25" t="s">
        <v>2838</v>
      </c>
    </row>
    <row r="276" spans="2:65" s="13" customFormat="1">
      <c r="B276" s="202"/>
      <c r="D276" s="195" t="s">
        <v>272</v>
      </c>
      <c r="E276" s="203" t="s">
        <v>5</v>
      </c>
      <c r="F276" s="204" t="s">
        <v>3429</v>
      </c>
      <c r="H276" s="205">
        <v>1</v>
      </c>
      <c r="I276" s="206"/>
      <c r="L276" s="202"/>
      <c r="M276" s="207"/>
      <c r="N276" s="208"/>
      <c r="O276" s="208"/>
      <c r="P276" s="208"/>
      <c r="Q276" s="208"/>
      <c r="R276" s="208"/>
      <c r="S276" s="208"/>
      <c r="T276" s="209"/>
      <c r="AT276" s="203" t="s">
        <v>272</v>
      </c>
      <c r="AU276" s="203" t="s">
        <v>85</v>
      </c>
      <c r="AV276" s="13" t="s">
        <v>85</v>
      </c>
      <c r="AW276" s="13" t="s">
        <v>41</v>
      </c>
      <c r="AX276" s="13" t="s">
        <v>77</v>
      </c>
      <c r="AY276" s="203" t="s">
        <v>264</v>
      </c>
    </row>
    <row r="277" spans="2:65" s="13" customFormat="1">
      <c r="B277" s="202"/>
      <c r="D277" s="195" t="s">
        <v>272</v>
      </c>
      <c r="E277" s="203" t="s">
        <v>5</v>
      </c>
      <c r="F277" s="204" t="s">
        <v>3430</v>
      </c>
      <c r="H277" s="205">
        <v>1</v>
      </c>
      <c r="I277" s="206"/>
      <c r="L277" s="202"/>
      <c r="M277" s="207"/>
      <c r="N277" s="208"/>
      <c r="O277" s="208"/>
      <c r="P277" s="208"/>
      <c r="Q277" s="208"/>
      <c r="R277" s="208"/>
      <c r="S277" s="208"/>
      <c r="T277" s="209"/>
      <c r="AT277" s="203" t="s">
        <v>272</v>
      </c>
      <c r="AU277" s="203" t="s">
        <v>85</v>
      </c>
      <c r="AV277" s="13" t="s">
        <v>85</v>
      </c>
      <c r="AW277" s="13" t="s">
        <v>41</v>
      </c>
      <c r="AX277" s="13" t="s">
        <v>77</v>
      </c>
      <c r="AY277" s="203" t="s">
        <v>264</v>
      </c>
    </row>
    <row r="278" spans="2:65" s="14" customFormat="1">
      <c r="B278" s="210"/>
      <c r="D278" s="195" t="s">
        <v>272</v>
      </c>
      <c r="E278" s="211" t="s">
        <v>5</v>
      </c>
      <c r="F278" s="212" t="s">
        <v>290</v>
      </c>
      <c r="H278" s="213">
        <v>2</v>
      </c>
      <c r="I278" s="214"/>
      <c r="L278" s="210"/>
      <c r="M278" s="215"/>
      <c r="N278" s="216"/>
      <c r="O278" s="216"/>
      <c r="P278" s="216"/>
      <c r="Q278" s="216"/>
      <c r="R278" s="216"/>
      <c r="S278" s="216"/>
      <c r="T278" s="217"/>
      <c r="AT278" s="211" t="s">
        <v>272</v>
      </c>
      <c r="AU278" s="211" t="s">
        <v>85</v>
      </c>
      <c r="AV278" s="14" t="s">
        <v>270</v>
      </c>
      <c r="AW278" s="14" t="s">
        <v>41</v>
      </c>
      <c r="AX278" s="14" t="s">
        <v>24</v>
      </c>
      <c r="AY278" s="211" t="s">
        <v>264</v>
      </c>
    </row>
    <row r="279" spans="2:65" s="1" customFormat="1" ht="38.25" customHeight="1">
      <c r="B279" s="181"/>
      <c r="C279" s="182" t="s">
        <v>823</v>
      </c>
      <c r="D279" s="182" t="s">
        <v>266</v>
      </c>
      <c r="E279" s="183" t="s">
        <v>2858</v>
      </c>
      <c r="F279" s="184" t="s">
        <v>2859</v>
      </c>
      <c r="G279" s="185" t="s">
        <v>341</v>
      </c>
      <c r="H279" s="186">
        <v>2</v>
      </c>
      <c r="I279" s="187"/>
      <c r="J279" s="188">
        <f>ROUND(I279*H279,2)</f>
        <v>0</v>
      </c>
      <c r="K279" s="184" t="s">
        <v>334</v>
      </c>
      <c r="L279" s="42"/>
      <c r="M279" s="189" t="s">
        <v>5</v>
      </c>
      <c r="N279" s="190" t="s">
        <v>48</v>
      </c>
      <c r="O279" s="43"/>
      <c r="P279" s="191">
        <f>O279*H279</f>
        <v>0</v>
      </c>
      <c r="Q279" s="191">
        <v>0.500799824</v>
      </c>
      <c r="R279" s="191">
        <f>Q279*H279</f>
        <v>1.001599648</v>
      </c>
      <c r="S279" s="191">
        <v>0</v>
      </c>
      <c r="T279" s="192">
        <f>S279*H279</f>
        <v>0</v>
      </c>
      <c r="AR279" s="25" t="s">
        <v>270</v>
      </c>
      <c r="AT279" s="25" t="s">
        <v>266</v>
      </c>
      <c r="AU279" s="25" t="s">
        <v>85</v>
      </c>
      <c r="AY279" s="25" t="s">
        <v>264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5" t="s">
        <v>24</v>
      </c>
      <c r="BK279" s="193">
        <f>ROUND(I279*H279,2)</f>
        <v>0</v>
      </c>
      <c r="BL279" s="25" t="s">
        <v>270</v>
      </c>
      <c r="BM279" s="25" t="s">
        <v>2860</v>
      </c>
    </row>
    <row r="280" spans="2:65" s="12" customFormat="1">
      <c r="B280" s="194"/>
      <c r="D280" s="195" t="s">
        <v>272</v>
      </c>
      <c r="E280" s="196" t="s">
        <v>5</v>
      </c>
      <c r="F280" s="197" t="s">
        <v>3431</v>
      </c>
      <c r="H280" s="196" t="s">
        <v>5</v>
      </c>
      <c r="I280" s="198"/>
      <c r="L280" s="194"/>
      <c r="M280" s="199"/>
      <c r="N280" s="200"/>
      <c r="O280" s="200"/>
      <c r="P280" s="200"/>
      <c r="Q280" s="200"/>
      <c r="R280" s="200"/>
      <c r="S280" s="200"/>
      <c r="T280" s="201"/>
      <c r="AT280" s="196" t="s">
        <v>272</v>
      </c>
      <c r="AU280" s="196" t="s">
        <v>85</v>
      </c>
      <c r="AV280" s="12" t="s">
        <v>24</v>
      </c>
      <c r="AW280" s="12" t="s">
        <v>41</v>
      </c>
      <c r="AX280" s="12" t="s">
        <v>77</v>
      </c>
      <c r="AY280" s="196" t="s">
        <v>264</v>
      </c>
    </row>
    <row r="281" spans="2:65" s="13" customFormat="1">
      <c r="B281" s="202"/>
      <c r="D281" s="195" t="s">
        <v>272</v>
      </c>
      <c r="E281" s="203" t="s">
        <v>5</v>
      </c>
      <c r="F281" s="204" t="s">
        <v>85</v>
      </c>
      <c r="H281" s="205">
        <v>2</v>
      </c>
      <c r="I281" s="206"/>
      <c r="L281" s="202"/>
      <c r="M281" s="207"/>
      <c r="N281" s="208"/>
      <c r="O281" s="208"/>
      <c r="P281" s="208"/>
      <c r="Q281" s="208"/>
      <c r="R281" s="208"/>
      <c r="S281" s="208"/>
      <c r="T281" s="209"/>
      <c r="AT281" s="203" t="s">
        <v>272</v>
      </c>
      <c r="AU281" s="203" t="s">
        <v>85</v>
      </c>
      <c r="AV281" s="13" t="s">
        <v>85</v>
      </c>
      <c r="AW281" s="13" t="s">
        <v>41</v>
      </c>
      <c r="AX281" s="13" t="s">
        <v>24</v>
      </c>
      <c r="AY281" s="203" t="s">
        <v>264</v>
      </c>
    </row>
    <row r="282" spans="2:65" s="1" customFormat="1" ht="25.5" customHeight="1">
      <c r="B282" s="181"/>
      <c r="C282" s="218" t="s">
        <v>829</v>
      </c>
      <c r="D282" s="218" t="s">
        <v>345</v>
      </c>
      <c r="E282" s="219" t="s">
        <v>2862</v>
      </c>
      <c r="F282" s="220" t="s">
        <v>2863</v>
      </c>
      <c r="G282" s="221" t="s">
        <v>341</v>
      </c>
      <c r="H282" s="222">
        <v>2</v>
      </c>
      <c r="I282" s="223"/>
      <c r="J282" s="224">
        <f>ROUND(I282*H282,2)</f>
        <v>0</v>
      </c>
      <c r="K282" s="220" t="s">
        <v>278</v>
      </c>
      <c r="L282" s="225"/>
      <c r="M282" s="226" t="s">
        <v>5</v>
      </c>
      <c r="N282" s="227" t="s">
        <v>48</v>
      </c>
      <c r="O282" s="43"/>
      <c r="P282" s="191">
        <f>O282*H282</f>
        <v>0</v>
      </c>
      <c r="Q282" s="191">
        <v>0.54800000000000004</v>
      </c>
      <c r="R282" s="191">
        <f>Q282*H282</f>
        <v>1.0960000000000001</v>
      </c>
      <c r="S282" s="191">
        <v>0</v>
      </c>
      <c r="T282" s="192">
        <f>S282*H282</f>
        <v>0</v>
      </c>
      <c r="AR282" s="25" t="s">
        <v>322</v>
      </c>
      <c r="AT282" s="25" t="s">
        <v>345</v>
      </c>
      <c r="AU282" s="25" t="s">
        <v>85</v>
      </c>
      <c r="AY282" s="25" t="s">
        <v>264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5" t="s">
        <v>24</v>
      </c>
      <c r="BK282" s="193">
        <f>ROUND(I282*H282,2)</f>
        <v>0</v>
      </c>
      <c r="BL282" s="25" t="s">
        <v>270</v>
      </c>
      <c r="BM282" s="25" t="s">
        <v>2864</v>
      </c>
    </row>
    <row r="283" spans="2:65" s="1" customFormat="1" ht="27">
      <c r="B283" s="42"/>
      <c r="D283" s="195" t="s">
        <v>369</v>
      </c>
      <c r="F283" s="228" t="s">
        <v>2865</v>
      </c>
      <c r="I283" s="229"/>
      <c r="L283" s="42"/>
      <c r="M283" s="230"/>
      <c r="N283" s="43"/>
      <c r="O283" s="43"/>
      <c r="P283" s="43"/>
      <c r="Q283" s="43"/>
      <c r="R283" s="43"/>
      <c r="S283" s="43"/>
      <c r="T283" s="71"/>
      <c r="AT283" s="25" t="s">
        <v>369</v>
      </c>
      <c r="AU283" s="25" t="s">
        <v>85</v>
      </c>
    </row>
    <row r="284" spans="2:65" s="12" customFormat="1">
      <c r="B284" s="194"/>
      <c r="D284" s="195" t="s">
        <v>272</v>
      </c>
      <c r="E284" s="196" t="s">
        <v>5</v>
      </c>
      <c r="F284" s="197" t="s">
        <v>2866</v>
      </c>
      <c r="H284" s="196" t="s">
        <v>5</v>
      </c>
      <c r="I284" s="198"/>
      <c r="L284" s="194"/>
      <c r="M284" s="199"/>
      <c r="N284" s="200"/>
      <c r="O284" s="200"/>
      <c r="P284" s="200"/>
      <c r="Q284" s="200"/>
      <c r="R284" s="200"/>
      <c r="S284" s="200"/>
      <c r="T284" s="201"/>
      <c r="AT284" s="196" t="s">
        <v>272</v>
      </c>
      <c r="AU284" s="196" t="s">
        <v>85</v>
      </c>
      <c r="AV284" s="12" t="s">
        <v>24</v>
      </c>
      <c r="AW284" s="12" t="s">
        <v>41</v>
      </c>
      <c r="AX284" s="12" t="s">
        <v>77</v>
      </c>
      <c r="AY284" s="196" t="s">
        <v>264</v>
      </c>
    </row>
    <row r="285" spans="2:65" s="12" customFormat="1">
      <c r="B285" s="194"/>
      <c r="D285" s="195" t="s">
        <v>272</v>
      </c>
      <c r="E285" s="196" t="s">
        <v>5</v>
      </c>
      <c r="F285" s="197" t="s">
        <v>3431</v>
      </c>
      <c r="H285" s="196" t="s">
        <v>5</v>
      </c>
      <c r="I285" s="198"/>
      <c r="L285" s="194"/>
      <c r="M285" s="199"/>
      <c r="N285" s="200"/>
      <c r="O285" s="200"/>
      <c r="P285" s="200"/>
      <c r="Q285" s="200"/>
      <c r="R285" s="200"/>
      <c r="S285" s="200"/>
      <c r="T285" s="201"/>
      <c r="AT285" s="196" t="s">
        <v>272</v>
      </c>
      <c r="AU285" s="196" t="s">
        <v>85</v>
      </c>
      <c r="AV285" s="12" t="s">
        <v>24</v>
      </c>
      <c r="AW285" s="12" t="s">
        <v>41</v>
      </c>
      <c r="AX285" s="12" t="s">
        <v>77</v>
      </c>
      <c r="AY285" s="196" t="s">
        <v>264</v>
      </c>
    </row>
    <row r="286" spans="2:65" s="13" customFormat="1">
      <c r="B286" s="202"/>
      <c r="D286" s="195" t="s">
        <v>272</v>
      </c>
      <c r="E286" s="203" t="s">
        <v>5</v>
      </c>
      <c r="F286" s="204" t="s">
        <v>85</v>
      </c>
      <c r="H286" s="205">
        <v>2</v>
      </c>
      <c r="I286" s="206"/>
      <c r="L286" s="202"/>
      <c r="M286" s="207"/>
      <c r="N286" s="208"/>
      <c r="O286" s="208"/>
      <c r="P286" s="208"/>
      <c r="Q286" s="208"/>
      <c r="R286" s="208"/>
      <c r="S286" s="208"/>
      <c r="T286" s="209"/>
      <c r="AT286" s="203" t="s">
        <v>272</v>
      </c>
      <c r="AU286" s="203" t="s">
        <v>85</v>
      </c>
      <c r="AV286" s="13" t="s">
        <v>85</v>
      </c>
      <c r="AW286" s="13" t="s">
        <v>41</v>
      </c>
      <c r="AX286" s="13" t="s">
        <v>24</v>
      </c>
      <c r="AY286" s="203" t="s">
        <v>264</v>
      </c>
    </row>
    <row r="287" spans="2:65" s="1" customFormat="1" ht="16.5" customHeight="1">
      <c r="B287" s="181"/>
      <c r="C287" s="218" t="s">
        <v>834</v>
      </c>
      <c r="D287" s="218" t="s">
        <v>345</v>
      </c>
      <c r="E287" s="219" t="s">
        <v>2872</v>
      </c>
      <c r="F287" s="220" t="s">
        <v>2873</v>
      </c>
      <c r="G287" s="221" t="s">
        <v>341</v>
      </c>
      <c r="H287" s="222">
        <v>1</v>
      </c>
      <c r="I287" s="223"/>
      <c r="J287" s="224">
        <f>ROUND(I287*H287,2)</f>
        <v>0</v>
      </c>
      <c r="K287" s="220" t="s">
        <v>278</v>
      </c>
      <c r="L287" s="225"/>
      <c r="M287" s="226" t="s">
        <v>5</v>
      </c>
      <c r="N287" s="227" t="s">
        <v>48</v>
      </c>
      <c r="O287" s="43"/>
      <c r="P287" s="191">
        <f>O287*H287</f>
        <v>0</v>
      </c>
      <c r="Q287" s="191">
        <v>0.254</v>
      </c>
      <c r="R287" s="191">
        <f>Q287*H287</f>
        <v>0.254</v>
      </c>
      <c r="S287" s="191">
        <v>0</v>
      </c>
      <c r="T287" s="192">
        <f>S287*H287</f>
        <v>0</v>
      </c>
      <c r="AR287" s="25" t="s">
        <v>322</v>
      </c>
      <c r="AT287" s="25" t="s">
        <v>345</v>
      </c>
      <c r="AU287" s="25" t="s">
        <v>85</v>
      </c>
      <c r="AY287" s="25" t="s">
        <v>264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5" t="s">
        <v>24</v>
      </c>
      <c r="BK287" s="193">
        <f>ROUND(I287*H287,2)</f>
        <v>0</v>
      </c>
      <c r="BL287" s="25" t="s">
        <v>270</v>
      </c>
      <c r="BM287" s="25" t="s">
        <v>2874</v>
      </c>
    </row>
    <row r="288" spans="2:65" s="12" customFormat="1">
      <c r="B288" s="194"/>
      <c r="D288" s="195" t="s">
        <v>272</v>
      </c>
      <c r="E288" s="196" t="s">
        <v>5</v>
      </c>
      <c r="F288" s="197" t="s">
        <v>2866</v>
      </c>
      <c r="H288" s="196" t="s">
        <v>5</v>
      </c>
      <c r="I288" s="198"/>
      <c r="L288" s="194"/>
      <c r="M288" s="199"/>
      <c r="N288" s="200"/>
      <c r="O288" s="200"/>
      <c r="P288" s="200"/>
      <c r="Q288" s="200"/>
      <c r="R288" s="200"/>
      <c r="S288" s="200"/>
      <c r="T288" s="201"/>
      <c r="AT288" s="196" t="s">
        <v>272</v>
      </c>
      <c r="AU288" s="196" t="s">
        <v>85</v>
      </c>
      <c r="AV288" s="12" t="s">
        <v>24</v>
      </c>
      <c r="AW288" s="12" t="s">
        <v>41</v>
      </c>
      <c r="AX288" s="12" t="s">
        <v>77</v>
      </c>
      <c r="AY288" s="196" t="s">
        <v>264</v>
      </c>
    </row>
    <row r="289" spans="2:65" s="12" customFormat="1">
      <c r="B289" s="194"/>
      <c r="D289" s="195" t="s">
        <v>272</v>
      </c>
      <c r="E289" s="196" t="s">
        <v>5</v>
      </c>
      <c r="F289" s="197" t="s">
        <v>3431</v>
      </c>
      <c r="H289" s="196" t="s">
        <v>5</v>
      </c>
      <c r="I289" s="198"/>
      <c r="L289" s="194"/>
      <c r="M289" s="199"/>
      <c r="N289" s="200"/>
      <c r="O289" s="200"/>
      <c r="P289" s="200"/>
      <c r="Q289" s="200"/>
      <c r="R289" s="200"/>
      <c r="S289" s="200"/>
      <c r="T289" s="201"/>
      <c r="AT289" s="196" t="s">
        <v>272</v>
      </c>
      <c r="AU289" s="196" t="s">
        <v>85</v>
      </c>
      <c r="AV289" s="12" t="s">
        <v>24</v>
      </c>
      <c r="AW289" s="12" t="s">
        <v>41</v>
      </c>
      <c r="AX289" s="12" t="s">
        <v>77</v>
      </c>
      <c r="AY289" s="196" t="s">
        <v>264</v>
      </c>
    </row>
    <row r="290" spans="2:65" s="13" customFormat="1">
      <c r="B290" s="202"/>
      <c r="D290" s="195" t="s">
        <v>272</v>
      </c>
      <c r="E290" s="203" t="s">
        <v>5</v>
      </c>
      <c r="F290" s="204" t="s">
        <v>24</v>
      </c>
      <c r="H290" s="205">
        <v>1</v>
      </c>
      <c r="I290" s="206"/>
      <c r="L290" s="202"/>
      <c r="M290" s="207"/>
      <c r="N290" s="208"/>
      <c r="O290" s="208"/>
      <c r="P290" s="208"/>
      <c r="Q290" s="208"/>
      <c r="R290" s="208"/>
      <c r="S290" s="208"/>
      <c r="T290" s="209"/>
      <c r="AT290" s="203" t="s">
        <v>272</v>
      </c>
      <c r="AU290" s="203" t="s">
        <v>85</v>
      </c>
      <c r="AV290" s="13" t="s">
        <v>85</v>
      </c>
      <c r="AW290" s="13" t="s">
        <v>41</v>
      </c>
      <c r="AX290" s="13" t="s">
        <v>24</v>
      </c>
      <c r="AY290" s="203" t="s">
        <v>264</v>
      </c>
    </row>
    <row r="291" spans="2:65" s="1" customFormat="1" ht="16.5" customHeight="1">
      <c r="B291" s="181"/>
      <c r="C291" s="218" t="s">
        <v>840</v>
      </c>
      <c r="D291" s="218" t="s">
        <v>345</v>
      </c>
      <c r="E291" s="219" t="s">
        <v>2875</v>
      </c>
      <c r="F291" s="220" t="s">
        <v>2876</v>
      </c>
      <c r="G291" s="221" t="s">
        <v>341</v>
      </c>
      <c r="H291" s="222">
        <v>1</v>
      </c>
      <c r="I291" s="223"/>
      <c r="J291" s="224">
        <f>ROUND(I291*H291,2)</f>
        <v>0</v>
      </c>
      <c r="K291" s="220" t="s">
        <v>278</v>
      </c>
      <c r="L291" s="225"/>
      <c r="M291" s="226" t="s">
        <v>5</v>
      </c>
      <c r="N291" s="227" t="s">
        <v>48</v>
      </c>
      <c r="O291" s="43"/>
      <c r="P291" s="191">
        <f>O291*H291</f>
        <v>0</v>
      </c>
      <c r="Q291" s="191">
        <v>0.50600000000000001</v>
      </c>
      <c r="R291" s="191">
        <f>Q291*H291</f>
        <v>0.50600000000000001</v>
      </c>
      <c r="S291" s="191">
        <v>0</v>
      </c>
      <c r="T291" s="192">
        <f>S291*H291</f>
        <v>0</v>
      </c>
      <c r="AR291" s="25" t="s">
        <v>322</v>
      </c>
      <c r="AT291" s="25" t="s">
        <v>345</v>
      </c>
      <c r="AU291" s="25" t="s">
        <v>85</v>
      </c>
      <c r="AY291" s="25" t="s">
        <v>264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5" t="s">
        <v>24</v>
      </c>
      <c r="BK291" s="193">
        <f>ROUND(I291*H291,2)</f>
        <v>0</v>
      </c>
      <c r="BL291" s="25" t="s">
        <v>270</v>
      </c>
      <c r="BM291" s="25" t="s">
        <v>2877</v>
      </c>
    </row>
    <row r="292" spans="2:65" s="12" customFormat="1">
      <c r="B292" s="194"/>
      <c r="D292" s="195" t="s">
        <v>272</v>
      </c>
      <c r="E292" s="196" t="s">
        <v>5</v>
      </c>
      <c r="F292" s="197" t="s">
        <v>2866</v>
      </c>
      <c r="H292" s="196" t="s">
        <v>5</v>
      </c>
      <c r="I292" s="198"/>
      <c r="L292" s="194"/>
      <c r="M292" s="199"/>
      <c r="N292" s="200"/>
      <c r="O292" s="200"/>
      <c r="P292" s="200"/>
      <c r="Q292" s="200"/>
      <c r="R292" s="200"/>
      <c r="S292" s="200"/>
      <c r="T292" s="201"/>
      <c r="AT292" s="196" t="s">
        <v>272</v>
      </c>
      <c r="AU292" s="196" t="s">
        <v>85</v>
      </c>
      <c r="AV292" s="12" t="s">
        <v>24</v>
      </c>
      <c r="AW292" s="12" t="s">
        <v>41</v>
      </c>
      <c r="AX292" s="12" t="s">
        <v>77</v>
      </c>
      <c r="AY292" s="196" t="s">
        <v>264</v>
      </c>
    </row>
    <row r="293" spans="2:65" s="12" customFormat="1">
      <c r="B293" s="194"/>
      <c r="D293" s="195" t="s">
        <v>272</v>
      </c>
      <c r="E293" s="196" t="s">
        <v>5</v>
      </c>
      <c r="F293" s="197" t="s">
        <v>3431</v>
      </c>
      <c r="H293" s="196" t="s">
        <v>5</v>
      </c>
      <c r="I293" s="198"/>
      <c r="L293" s="194"/>
      <c r="M293" s="199"/>
      <c r="N293" s="200"/>
      <c r="O293" s="200"/>
      <c r="P293" s="200"/>
      <c r="Q293" s="200"/>
      <c r="R293" s="200"/>
      <c r="S293" s="200"/>
      <c r="T293" s="201"/>
      <c r="AT293" s="196" t="s">
        <v>272</v>
      </c>
      <c r="AU293" s="196" t="s">
        <v>85</v>
      </c>
      <c r="AV293" s="12" t="s">
        <v>24</v>
      </c>
      <c r="AW293" s="12" t="s">
        <v>41</v>
      </c>
      <c r="AX293" s="12" t="s">
        <v>77</v>
      </c>
      <c r="AY293" s="196" t="s">
        <v>264</v>
      </c>
    </row>
    <row r="294" spans="2:65" s="13" customFormat="1">
      <c r="B294" s="202"/>
      <c r="D294" s="195" t="s">
        <v>272</v>
      </c>
      <c r="E294" s="203" t="s">
        <v>5</v>
      </c>
      <c r="F294" s="204" t="s">
        <v>24</v>
      </c>
      <c r="H294" s="205">
        <v>1</v>
      </c>
      <c r="I294" s="206"/>
      <c r="L294" s="202"/>
      <c r="M294" s="207"/>
      <c r="N294" s="208"/>
      <c r="O294" s="208"/>
      <c r="P294" s="208"/>
      <c r="Q294" s="208"/>
      <c r="R294" s="208"/>
      <c r="S294" s="208"/>
      <c r="T294" s="209"/>
      <c r="AT294" s="203" t="s">
        <v>272</v>
      </c>
      <c r="AU294" s="203" t="s">
        <v>85</v>
      </c>
      <c r="AV294" s="13" t="s">
        <v>85</v>
      </c>
      <c r="AW294" s="13" t="s">
        <v>41</v>
      </c>
      <c r="AX294" s="13" t="s">
        <v>24</v>
      </c>
      <c r="AY294" s="203" t="s">
        <v>264</v>
      </c>
    </row>
    <row r="295" spans="2:65" s="1" customFormat="1" ht="16.5" customHeight="1">
      <c r="B295" s="181"/>
      <c r="C295" s="218" t="s">
        <v>845</v>
      </c>
      <c r="D295" s="218" t="s">
        <v>345</v>
      </c>
      <c r="E295" s="219" t="s">
        <v>2878</v>
      </c>
      <c r="F295" s="220" t="s">
        <v>2879</v>
      </c>
      <c r="G295" s="221" t="s">
        <v>341</v>
      </c>
      <c r="H295" s="222">
        <v>3</v>
      </c>
      <c r="I295" s="223"/>
      <c r="J295" s="224">
        <f>ROUND(I295*H295,2)</f>
        <v>0</v>
      </c>
      <c r="K295" s="220" t="s">
        <v>278</v>
      </c>
      <c r="L295" s="225"/>
      <c r="M295" s="226" t="s">
        <v>5</v>
      </c>
      <c r="N295" s="227" t="s">
        <v>48</v>
      </c>
      <c r="O295" s="43"/>
      <c r="P295" s="191">
        <f>O295*H295</f>
        <v>0</v>
      </c>
      <c r="Q295" s="191">
        <v>3.9E-2</v>
      </c>
      <c r="R295" s="191">
        <f>Q295*H295</f>
        <v>0.11699999999999999</v>
      </c>
      <c r="S295" s="191">
        <v>0</v>
      </c>
      <c r="T295" s="192">
        <f>S295*H295</f>
        <v>0</v>
      </c>
      <c r="AR295" s="25" t="s">
        <v>322</v>
      </c>
      <c r="AT295" s="25" t="s">
        <v>345</v>
      </c>
      <c r="AU295" s="25" t="s">
        <v>85</v>
      </c>
      <c r="AY295" s="25" t="s">
        <v>264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25" t="s">
        <v>24</v>
      </c>
      <c r="BK295" s="193">
        <f>ROUND(I295*H295,2)</f>
        <v>0</v>
      </c>
      <c r="BL295" s="25" t="s">
        <v>270</v>
      </c>
      <c r="BM295" s="25" t="s">
        <v>2880</v>
      </c>
    </row>
    <row r="296" spans="2:65" s="1" customFormat="1" ht="27">
      <c r="B296" s="42"/>
      <c r="D296" s="195" t="s">
        <v>369</v>
      </c>
      <c r="F296" s="228" t="s">
        <v>2881</v>
      </c>
      <c r="I296" s="229"/>
      <c r="L296" s="42"/>
      <c r="M296" s="230"/>
      <c r="N296" s="43"/>
      <c r="O296" s="43"/>
      <c r="P296" s="43"/>
      <c r="Q296" s="43"/>
      <c r="R296" s="43"/>
      <c r="S296" s="43"/>
      <c r="T296" s="71"/>
      <c r="AT296" s="25" t="s">
        <v>369</v>
      </c>
      <c r="AU296" s="25" t="s">
        <v>85</v>
      </c>
    </row>
    <row r="297" spans="2:65" s="12" customFormat="1">
      <c r="B297" s="194"/>
      <c r="D297" s="195" t="s">
        <v>272</v>
      </c>
      <c r="E297" s="196" t="s">
        <v>5</v>
      </c>
      <c r="F297" s="197" t="s">
        <v>2866</v>
      </c>
      <c r="H297" s="196" t="s">
        <v>5</v>
      </c>
      <c r="I297" s="198"/>
      <c r="L297" s="194"/>
      <c r="M297" s="199"/>
      <c r="N297" s="200"/>
      <c r="O297" s="200"/>
      <c r="P297" s="200"/>
      <c r="Q297" s="200"/>
      <c r="R297" s="200"/>
      <c r="S297" s="200"/>
      <c r="T297" s="201"/>
      <c r="AT297" s="196" t="s">
        <v>272</v>
      </c>
      <c r="AU297" s="196" t="s">
        <v>85</v>
      </c>
      <c r="AV297" s="12" t="s">
        <v>24</v>
      </c>
      <c r="AW297" s="12" t="s">
        <v>41</v>
      </c>
      <c r="AX297" s="12" t="s">
        <v>77</v>
      </c>
      <c r="AY297" s="196" t="s">
        <v>264</v>
      </c>
    </row>
    <row r="298" spans="2:65" s="12" customFormat="1">
      <c r="B298" s="194"/>
      <c r="D298" s="195" t="s">
        <v>272</v>
      </c>
      <c r="E298" s="196" t="s">
        <v>5</v>
      </c>
      <c r="F298" s="197" t="s">
        <v>3431</v>
      </c>
      <c r="H298" s="196" t="s">
        <v>5</v>
      </c>
      <c r="I298" s="198"/>
      <c r="L298" s="194"/>
      <c r="M298" s="199"/>
      <c r="N298" s="200"/>
      <c r="O298" s="200"/>
      <c r="P298" s="200"/>
      <c r="Q298" s="200"/>
      <c r="R298" s="200"/>
      <c r="S298" s="200"/>
      <c r="T298" s="201"/>
      <c r="AT298" s="196" t="s">
        <v>272</v>
      </c>
      <c r="AU298" s="196" t="s">
        <v>85</v>
      </c>
      <c r="AV298" s="12" t="s">
        <v>24</v>
      </c>
      <c r="AW298" s="12" t="s">
        <v>41</v>
      </c>
      <c r="AX298" s="12" t="s">
        <v>77</v>
      </c>
      <c r="AY298" s="196" t="s">
        <v>264</v>
      </c>
    </row>
    <row r="299" spans="2:65" s="13" customFormat="1">
      <c r="B299" s="202"/>
      <c r="D299" s="195" t="s">
        <v>272</v>
      </c>
      <c r="E299" s="203" t="s">
        <v>5</v>
      </c>
      <c r="F299" s="204" t="s">
        <v>93</v>
      </c>
      <c r="H299" s="205">
        <v>3</v>
      </c>
      <c r="I299" s="206"/>
      <c r="L299" s="202"/>
      <c r="M299" s="207"/>
      <c r="N299" s="208"/>
      <c r="O299" s="208"/>
      <c r="P299" s="208"/>
      <c r="Q299" s="208"/>
      <c r="R299" s="208"/>
      <c r="S299" s="208"/>
      <c r="T299" s="209"/>
      <c r="AT299" s="203" t="s">
        <v>272</v>
      </c>
      <c r="AU299" s="203" t="s">
        <v>85</v>
      </c>
      <c r="AV299" s="13" t="s">
        <v>85</v>
      </c>
      <c r="AW299" s="13" t="s">
        <v>41</v>
      </c>
      <c r="AX299" s="13" t="s">
        <v>24</v>
      </c>
      <c r="AY299" s="203" t="s">
        <v>264</v>
      </c>
    </row>
    <row r="300" spans="2:65" s="1" customFormat="1" ht="16.5" customHeight="1">
      <c r="B300" s="181"/>
      <c r="C300" s="218" t="s">
        <v>851</v>
      </c>
      <c r="D300" s="218" t="s">
        <v>345</v>
      </c>
      <c r="E300" s="219" t="s">
        <v>2882</v>
      </c>
      <c r="F300" s="220" t="s">
        <v>2883</v>
      </c>
      <c r="G300" s="221" t="s">
        <v>341</v>
      </c>
      <c r="H300" s="222">
        <v>2</v>
      </c>
      <c r="I300" s="223"/>
      <c r="J300" s="224">
        <f>ROUND(I300*H300,2)</f>
        <v>0</v>
      </c>
      <c r="K300" s="220" t="s">
        <v>278</v>
      </c>
      <c r="L300" s="225"/>
      <c r="M300" s="226" t="s">
        <v>5</v>
      </c>
      <c r="N300" s="227" t="s">
        <v>48</v>
      </c>
      <c r="O300" s="43"/>
      <c r="P300" s="191">
        <f>O300*H300</f>
        <v>0</v>
      </c>
      <c r="Q300" s="191">
        <v>1.35</v>
      </c>
      <c r="R300" s="191">
        <f>Q300*H300</f>
        <v>2.7</v>
      </c>
      <c r="S300" s="191">
        <v>0</v>
      </c>
      <c r="T300" s="192">
        <f>S300*H300</f>
        <v>0</v>
      </c>
      <c r="AR300" s="25" t="s">
        <v>322</v>
      </c>
      <c r="AT300" s="25" t="s">
        <v>345</v>
      </c>
      <c r="AU300" s="25" t="s">
        <v>85</v>
      </c>
      <c r="AY300" s="25" t="s">
        <v>264</v>
      </c>
      <c r="BE300" s="193">
        <f>IF(N300="základní",J300,0)</f>
        <v>0</v>
      </c>
      <c r="BF300" s="193">
        <f>IF(N300="snížená",J300,0)</f>
        <v>0</v>
      </c>
      <c r="BG300" s="193">
        <f>IF(N300="zákl. přenesená",J300,0)</f>
        <v>0</v>
      </c>
      <c r="BH300" s="193">
        <f>IF(N300="sníž. přenesená",J300,0)</f>
        <v>0</v>
      </c>
      <c r="BI300" s="193">
        <f>IF(N300="nulová",J300,0)</f>
        <v>0</v>
      </c>
      <c r="BJ300" s="25" t="s">
        <v>24</v>
      </c>
      <c r="BK300" s="193">
        <f>ROUND(I300*H300,2)</f>
        <v>0</v>
      </c>
      <c r="BL300" s="25" t="s">
        <v>270</v>
      </c>
      <c r="BM300" s="25" t="s">
        <v>2884</v>
      </c>
    </row>
    <row r="301" spans="2:65" s="12" customFormat="1">
      <c r="B301" s="194"/>
      <c r="D301" s="195" t="s">
        <v>272</v>
      </c>
      <c r="E301" s="196" t="s">
        <v>5</v>
      </c>
      <c r="F301" s="197" t="s">
        <v>2866</v>
      </c>
      <c r="H301" s="196" t="s">
        <v>5</v>
      </c>
      <c r="I301" s="198"/>
      <c r="L301" s="194"/>
      <c r="M301" s="199"/>
      <c r="N301" s="200"/>
      <c r="O301" s="200"/>
      <c r="P301" s="200"/>
      <c r="Q301" s="200"/>
      <c r="R301" s="200"/>
      <c r="S301" s="200"/>
      <c r="T301" s="201"/>
      <c r="AT301" s="196" t="s">
        <v>272</v>
      </c>
      <c r="AU301" s="196" t="s">
        <v>85</v>
      </c>
      <c r="AV301" s="12" t="s">
        <v>24</v>
      </c>
      <c r="AW301" s="12" t="s">
        <v>41</v>
      </c>
      <c r="AX301" s="12" t="s">
        <v>77</v>
      </c>
      <c r="AY301" s="196" t="s">
        <v>264</v>
      </c>
    </row>
    <row r="302" spans="2:65" s="12" customFormat="1">
      <c r="B302" s="194"/>
      <c r="D302" s="195" t="s">
        <v>272</v>
      </c>
      <c r="E302" s="196" t="s">
        <v>5</v>
      </c>
      <c r="F302" s="197" t="s">
        <v>3431</v>
      </c>
      <c r="H302" s="196" t="s">
        <v>5</v>
      </c>
      <c r="I302" s="198"/>
      <c r="L302" s="194"/>
      <c r="M302" s="199"/>
      <c r="N302" s="200"/>
      <c r="O302" s="200"/>
      <c r="P302" s="200"/>
      <c r="Q302" s="200"/>
      <c r="R302" s="200"/>
      <c r="S302" s="200"/>
      <c r="T302" s="201"/>
      <c r="AT302" s="196" t="s">
        <v>272</v>
      </c>
      <c r="AU302" s="196" t="s">
        <v>85</v>
      </c>
      <c r="AV302" s="12" t="s">
        <v>24</v>
      </c>
      <c r="AW302" s="12" t="s">
        <v>41</v>
      </c>
      <c r="AX302" s="12" t="s">
        <v>77</v>
      </c>
      <c r="AY302" s="196" t="s">
        <v>264</v>
      </c>
    </row>
    <row r="303" spans="2:65" s="13" customFormat="1">
      <c r="B303" s="202"/>
      <c r="D303" s="195" t="s">
        <v>272</v>
      </c>
      <c r="E303" s="203" t="s">
        <v>5</v>
      </c>
      <c r="F303" s="204" t="s">
        <v>85</v>
      </c>
      <c r="H303" s="205">
        <v>2</v>
      </c>
      <c r="I303" s="206"/>
      <c r="L303" s="202"/>
      <c r="M303" s="207"/>
      <c r="N303" s="208"/>
      <c r="O303" s="208"/>
      <c r="P303" s="208"/>
      <c r="Q303" s="208"/>
      <c r="R303" s="208"/>
      <c r="S303" s="208"/>
      <c r="T303" s="209"/>
      <c r="AT303" s="203" t="s">
        <v>272</v>
      </c>
      <c r="AU303" s="203" t="s">
        <v>85</v>
      </c>
      <c r="AV303" s="13" t="s">
        <v>85</v>
      </c>
      <c r="AW303" s="13" t="s">
        <v>41</v>
      </c>
      <c r="AX303" s="13" t="s">
        <v>24</v>
      </c>
      <c r="AY303" s="203" t="s">
        <v>264</v>
      </c>
    </row>
    <row r="304" spans="2:65" s="1" customFormat="1" ht="25.5" customHeight="1">
      <c r="B304" s="181"/>
      <c r="C304" s="182" t="s">
        <v>855</v>
      </c>
      <c r="D304" s="182" t="s">
        <v>266</v>
      </c>
      <c r="E304" s="183" t="s">
        <v>2892</v>
      </c>
      <c r="F304" s="184" t="s">
        <v>2893</v>
      </c>
      <c r="G304" s="185" t="s">
        <v>341</v>
      </c>
      <c r="H304" s="186">
        <v>2</v>
      </c>
      <c r="I304" s="187"/>
      <c r="J304" s="188">
        <f>ROUND(I304*H304,2)</f>
        <v>0</v>
      </c>
      <c r="K304" s="184" t="s">
        <v>278</v>
      </c>
      <c r="L304" s="42"/>
      <c r="M304" s="189" t="s">
        <v>5</v>
      </c>
      <c r="N304" s="190" t="s">
        <v>48</v>
      </c>
      <c r="O304" s="43"/>
      <c r="P304" s="191">
        <f>O304*H304</f>
        <v>0</v>
      </c>
      <c r="Q304" s="191">
        <v>7.0200000000000002E-3</v>
      </c>
      <c r="R304" s="191">
        <f>Q304*H304</f>
        <v>1.404E-2</v>
      </c>
      <c r="S304" s="191">
        <v>0</v>
      </c>
      <c r="T304" s="192">
        <f>S304*H304</f>
        <v>0</v>
      </c>
      <c r="AR304" s="25" t="s">
        <v>270</v>
      </c>
      <c r="AT304" s="25" t="s">
        <v>266</v>
      </c>
      <c r="AU304" s="25" t="s">
        <v>85</v>
      </c>
      <c r="AY304" s="25" t="s">
        <v>264</v>
      </c>
      <c r="BE304" s="193">
        <f>IF(N304="základní",J304,0)</f>
        <v>0</v>
      </c>
      <c r="BF304" s="193">
        <f>IF(N304="snížená",J304,0)</f>
        <v>0</v>
      </c>
      <c r="BG304" s="193">
        <f>IF(N304="zákl. přenesená",J304,0)</f>
        <v>0</v>
      </c>
      <c r="BH304" s="193">
        <f>IF(N304="sníž. přenesená",J304,0)</f>
        <v>0</v>
      </c>
      <c r="BI304" s="193">
        <f>IF(N304="nulová",J304,0)</f>
        <v>0</v>
      </c>
      <c r="BJ304" s="25" t="s">
        <v>24</v>
      </c>
      <c r="BK304" s="193">
        <f>ROUND(I304*H304,2)</f>
        <v>0</v>
      </c>
      <c r="BL304" s="25" t="s">
        <v>270</v>
      </c>
      <c r="BM304" s="25" t="s">
        <v>2894</v>
      </c>
    </row>
    <row r="305" spans="2:65" s="12" customFormat="1">
      <c r="B305" s="194"/>
      <c r="D305" s="195" t="s">
        <v>272</v>
      </c>
      <c r="E305" s="196" t="s">
        <v>5</v>
      </c>
      <c r="F305" s="197" t="s">
        <v>2866</v>
      </c>
      <c r="H305" s="196" t="s">
        <v>5</v>
      </c>
      <c r="I305" s="198"/>
      <c r="L305" s="194"/>
      <c r="M305" s="199"/>
      <c r="N305" s="200"/>
      <c r="O305" s="200"/>
      <c r="P305" s="200"/>
      <c r="Q305" s="200"/>
      <c r="R305" s="200"/>
      <c r="S305" s="200"/>
      <c r="T305" s="201"/>
      <c r="AT305" s="196" t="s">
        <v>272</v>
      </c>
      <c r="AU305" s="196" t="s">
        <v>85</v>
      </c>
      <c r="AV305" s="12" t="s">
        <v>24</v>
      </c>
      <c r="AW305" s="12" t="s">
        <v>41</v>
      </c>
      <c r="AX305" s="12" t="s">
        <v>77</v>
      </c>
      <c r="AY305" s="196" t="s">
        <v>264</v>
      </c>
    </row>
    <row r="306" spans="2:65" s="12" customFormat="1">
      <c r="B306" s="194"/>
      <c r="D306" s="195" t="s">
        <v>272</v>
      </c>
      <c r="E306" s="196" t="s">
        <v>5</v>
      </c>
      <c r="F306" s="197" t="s">
        <v>3431</v>
      </c>
      <c r="H306" s="196" t="s">
        <v>5</v>
      </c>
      <c r="I306" s="198"/>
      <c r="L306" s="194"/>
      <c r="M306" s="199"/>
      <c r="N306" s="200"/>
      <c r="O306" s="200"/>
      <c r="P306" s="200"/>
      <c r="Q306" s="200"/>
      <c r="R306" s="200"/>
      <c r="S306" s="200"/>
      <c r="T306" s="201"/>
      <c r="AT306" s="196" t="s">
        <v>272</v>
      </c>
      <c r="AU306" s="196" t="s">
        <v>85</v>
      </c>
      <c r="AV306" s="12" t="s">
        <v>24</v>
      </c>
      <c r="AW306" s="12" t="s">
        <v>41</v>
      </c>
      <c r="AX306" s="12" t="s">
        <v>77</v>
      </c>
      <c r="AY306" s="196" t="s">
        <v>264</v>
      </c>
    </row>
    <row r="307" spans="2:65" s="13" customFormat="1">
      <c r="B307" s="202"/>
      <c r="D307" s="195" t="s">
        <v>272</v>
      </c>
      <c r="E307" s="203" t="s">
        <v>5</v>
      </c>
      <c r="F307" s="204" t="s">
        <v>3432</v>
      </c>
      <c r="H307" s="205">
        <v>2</v>
      </c>
      <c r="I307" s="206"/>
      <c r="L307" s="202"/>
      <c r="M307" s="207"/>
      <c r="N307" s="208"/>
      <c r="O307" s="208"/>
      <c r="P307" s="208"/>
      <c r="Q307" s="208"/>
      <c r="R307" s="208"/>
      <c r="S307" s="208"/>
      <c r="T307" s="209"/>
      <c r="AT307" s="203" t="s">
        <v>272</v>
      </c>
      <c r="AU307" s="203" t="s">
        <v>85</v>
      </c>
      <c r="AV307" s="13" t="s">
        <v>85</v>
      </c>
      <c r="AW307" s="13" t="s">
        <v>41</v>
      </c>
      <c r="AX307" s="13" t="s">
        <v>24</v>
      </c>
      <c r="AY307" s="203" t="s">
        <v>264</v>
      </c>
    </row>
    <row r="308" spans="2:65" s="1" customFormat="1" ht="16.5" customHeight="1">
      <c r="B308" s="181"/>
      <c r="C308" s="218" t="s">
        <v>859</v>
      </c>
      <c r="D308" s="218" t="s">
        <v>345</v>
      </c>
      <c r="E308" s="219" t="s">
        <v>2896</v>
      </c>
      <c r="F308" s="220" t="s">
        <v>2897</v>
      </c>
      <c r="G308" s="221" t="s">
        <v>341</v>
      </c>
      <c r="H308" s="222">
        <v>2</v>
      </c>
      <c r="I308" s="223"/>
      <c r="J308" s="224">
        <f>ROUND(I308*H308,2)</f>
        <v>0</v>
      </c>
      <c r="K308" s="220" t="s">
        <v>278</v>
      </c>
      <c r="L308" s="225"/>
      <c r="M308" s="226" t="s">
        <v>5</v>
      </c>
      <c r="N308" s="227" t="s">
        <v>48</v>
      </c>
      <c r="O308" s="43"/>
      <c r="P308" s="191">
        <f>O308*H308</f>
        <v>0</v>
      </c>
      <c r="Q308" s="191">
        <v>0.19600000000000001</v>
      </c>
      <c r="R308" s="191">
        <f>Q308*H308</f>
        <v>0.39200000000000002</v>
      </c>
      <c r="S308" s="191">
        <v>0</v>
      </c>
      <c r="T308" s="192">
        <f>S308*H308</f>
        <v>0</v>
      </c>
      <c r="AR308" s="25" t="s">
        <v>322</v>
      </c>
      <c r="AT308" s="25" t="s">
        <v>345</v>
      </c>
      <c r="AU308" s="25" t="s">
        <v>85</v>
      </c>
      <c r="AY308" s="25" t="s">
        <v>264</v>
      </c>
      <c r="BE308" s="193">
        <f>IF(N308="základní",J308,0)</f>
        <v>0</v>
      </c>
      <c r="BF308" s="193">
        <f>IF(N308="snížená",J308,0)</f>
        <v>0</v>
      </c>
      <c r="BG308" s="193">
        <f>IF(N308="zákl. přenesená",J308,0)</f>
        <v>0</v>
      </c>
      <c r="BH308" s="193">
        <f>IF(N308="sníž. přenesená",J308,0)</f>
        <v>0</v>
      </c>
      <c r="BI308" s="193">
        <f>IF(N308="nulová",J308,0)</f>
        <v>0</v>
      </c>
      <c r="BJ308" s="25" t="s">
        <v>24</v>
      </c>
      <c r="BK308" s="193">
        <f>ROUND(I308*H308,2)</f>
        <v>0</v>
      </c>
      <c r="BL308" s="25" t="s">
        <v>270</v>
      </c>
      <c r="BM308" s="25" t="s">
        <v>2898</v>
      </c>
    </row>
    <row r="309" spans="2:65" s="1" customFormat="1" ht="16.5" customHeight="1">
      <c r="B309" s="181"/>
      <c r="C309" s="182" t="s">
        <v>865</v>
      </c>
      <c r="D309" s="182" t="s">
        <v>266</v>
      </c>
      <c r="E309" s="183" t="s">
        <v>2899</v>
      </c>
      <c r="F309" s="184" t="s">
        <v>2900</v>
      </c>
      <c r="G309" s="185" t="s">
        <v>308</v>
      </c>
      <c r="H309" s="186">
        <v>19.399999999999999</v>
      </c>
      <c r="I309" s="187"/>
      <c r="J309" s="188">
        <f>ROUND(I309*H309,2)</f>
        <v>0</v>
      </c>
      <c r="K309" s="184" t="s">
        <v>309</v>
      </c>
      <c r="L309" s="42"/>
      <c r="M309" s="189" t="s">
        <v>5</v>
      </c>
      <c r="N309" s="190" t="s">
        <v>48</v>
      </c>
      <c r="O309" s="43"/>
      <c r="P309" s="191">
        <f>O309*H309</f>
        <v>0</v>
      </c>
      <c r="Q309" s="191">
        <v>0</v>
      </c>
      <c r="R309" s="191">
        <f>Q309*H309</f>
        <v>0</v>
      </c>
      <c r="S309" s="191">
        <v>0</v>
      </c>
      <c r="T309" s="192">
        <f>S309*H309</f>
        <v>0</v>
      </c>
      <c r="AR309" s="25" t="s">
        <v>270</v>
      </c>
      <c r="AT309" s="25" t="s">
        <v>266</v>
      </c>
      <c r="AU309" s="25" t="s">
        <v>85</v>
      </c>
      <c r="AY309" s="25" t="s">
        <v>264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25" t="s">
        <v>24</v>
      </c>
      <c r="BK309" s="193">
        <f>ROUND(I309*H309,2)</f>
        <v>0</v>
      </c>
      <c r="BL309" s="25" t="s">
        <v>270</v>
      </c>
      <c r="BM309" s="25" t="s">
        <v>2901</v>
      </c>
    </row>
    <row r="310" spans="2:65" s="12" customFormat="1">
      <c r="B310" s="194"/>
      <c r="D310" s="195" t="s">
        <v>272</v>
      </c>
      <c r="E310" s="196" t="s">
        <v>5</v>
      </c>
      <c r="F310" s="197" t="s">
        <v>3396</v>
      </c>
      <c r="H310" s="196" t="s">
        <v>5</v>
      </c>
      <c r="I310" s="198"/>
      <c r="L310" s="194"/>
      <c r="M310" s="199"/>
      <c r="N310" s="200"/>
      <c r="O310" s="200"/>
      <c r="P310" s="200"/>
      <c r="Q310" s="200"/>
      <c r="R310" s="200"/>
      <c r="S310" s="200"/>
      <c r="T310" s="201"/>
      <c r="AT310" s="196" t="s">
        <v>272</v>
      </c>
      <c r="AU310" s="196" t="s">
        <v>85</v>
      </c>
      <c r="AV310" s="12" t="s">
        <v>24</v>
      </c>
      <c r="AW310" s="12" t="s">
        <v>41</v>
      </c>
      <c r="AX310" s="12" t="s">
        <v>77</v>
      </c>
      <c r="AY310" s="196" t="s">
        <v>264</v>
      </c>
    </row>
    <row r="311" spans="2:65" s="13" customFormat="1">
      <c r="B311" s="202"/>
      <c r="D311" s="195" t="s">
        <v>272</v>
      </c>
      <c r="E311" s="203" t="s">
        <v>5</v>
      </c>
      <c r="F311" s="204" t="s">
        <v>3423</v>
      </c>
      <c r="H311" s="205">
        <v>19.399999999999999</v>
      </c>
      <c r="I311" s="206"/>
      <c r="L311" s="202"/>
      <c r="M311" s="207"/>
      <c r="N311" s="208"/>
      <c r="O311" s="208"/>
      <c r="P311" s="208"/>
      <c r="Q311" s="208"/>
      <c r="R311" s="208"/>
      <c r="S311" s="208"/>
      <c r="T311" s="209"/>
      <c r="AT311" s="203" t="s">
        <v>272</v>
      </c>
      <c r="AU311" s="203" t="s">
        <v>85</v>
      </c>
      <c r="AV311" s="13" t="s">
        <v>85</v>
      </c>
      <c r="AW311" s="13" t="s">
        <v>41</v>
      </c>
      <c r="AX311" s="13" t="s">
        <v>24</v>
      </c>
      <c r="AY311" s="203" t="s">
        <v>264</v>
      </c>
    </row>
    <row r="312" spans="2:65" s="1" customFormat="1" ht="25.5" customHeight="1">
      <c r="B312" s="181"/>
      <c r="C312" s="182" t="s">
        <v>869</v>
      </c>
      <c r="D312" s="182" t="s">
        <v>266</v>
      </c>
      <c r="E312" s="183" t="s">
        <v>2903</v>
      </c>
      <c r="F312" s="184" t="s">
        <v>2904</v>
      </c>
      <c r="G312" s="185" t="s">
        <v>308</v>
      </c>
      <c r="H312" s="186">
        <v>55.29</v>
      </c>
      <c r="I312" s="187"/>
      <c r="J312" s="188">
        <f>ROUND(I312*H312,2)</f>
        <v>0</v>
      </c>
      <c r="K312" s="184" t="s">
        <v>309</v>
      </c>
      <c r="L312" s="42"/>
      <c r="M312" s="189" t="s">
        <v>5</v>
      </c>
      <c r="N312" s="190" t="s">
        <v>48</v>
      </c>
      <c r="O312" s="43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AR312" s="25" t="s">
        <v>270</v>
      </c>
      <c r="AT312" s="25" t="s">
        <v>266</v>
      </c>
      <c r="AU312" s="25" t="s">
        <v>85</v>
      </c>
      <c r="AY312" s="25" t="s">
        <v>264</v>
      </c>
      <c r="BE312" s="193">
        <f>IF(N312="základní",J312,0)</f>
        <v>0</v>
      </c>
      <c r="BF312" s="193">
        <f>IF(N312="snížená",J312,0)</f>
        <v>0</v>
      </c>
      <c r="BG312" s="193">
        <f>IF(N312="zákl. přenesená",J312,0)</f>
        <v>0</v>
      </c>
      <c r="BH312" s="193">
        <f>IF(N312="sníž. přenesená",J312,0)</f>
        <v>0</v>
      </c>
      <c r="BI312" s="193">
        <f>IF(N312="nulová",J312,0)</f>
        <v>0</v>
      </c>
      <c r="BJ312" s="25" t="s">
        <v>24</v>
      </c>
      <c r="BK312" s="193">
        <f>ROUND(I312*H312,2)</f>
        <v>0</v>
      </c>
      <c r="BL312" s="25" t="s">
        <v>270</v>
      </c>
      <c r="BM312" s="25" t="s">
        <v>2905</v>
      </c>
    </row>
    <row r="313" spans="2:65" s="12" customFormat="1">
      <c r="B313" s="194"/>
      <c r="D313" s="195" t="s">
        <v>272</v>
      </c>
      <c r="E313" s="196" t="s">
        <v>5</v>
      </c>
      <c r="F313" s="197" t="s">
        <v>3386</v>
      </c>
      <c r="H313" s="196" t="s">
        <v>5</v>
      </c>
      <c r="I313" s="198"/>
      <c r="L313" s="194"/>
      <c r="M313" s="199"/>
      <c r="N313" s="200"/>
      <c r="O313" s="200"/>
      <c r="P313" s="200"/>
      <c r="Q313" s="200"/>
      <c r="R313" s="200"/>
      <c r="S313" s="200"/>
      <c r="T313" s="201"/>
      <c r="AT313" s="196" t="s">
        <v>272</v>
      </c>
      <c r="AU313" s="196" t="s">
        <v>85</v>
      </c>
      <c r="AV313" s="12" t="s">
        <v>24</v>
      </c>
      <c r="AW313" s="12" t="s">
        <v>41</v>
      </c>
      <c r="AX313" s="12" t="s">
        <v>77</v>
      </c>
      <c r="AY313" s="196" t="s">
        <v>264</v>
      </c>
    </row>
    <row r="314" spans="2:65" s="13" customFormat="1">
      <c r="B314" s="202"/>
      <c r="D314" s="195" t="s">
        <v>272</v>
      </c>
      <c r="E314" s="203" t="s">
        <v>5</v>
      </c>
      <c r="F314" s="204" t="s">
        <v>3425</v>
      </c>
      <c r="H314" s="205">
        <v>55.29</v>
      </c>
      <c r="I314" s="206"/>
      <c r="L314" s="202"/>
      <c r="M314" s="207"/>
      <c r="N314" s="208"/>
      <c r="O314" s="208"/>
      <c r="P314" s="208"/>
      <c r="Q314" s="208"/>
      <c r="R314" s="208"/>
      <c r="S314" s="208"/>
      <c r="T314" s="209"/>
      <c r="AT314" s="203" t="s">
        <v>272</v>
      </c>
      <c r="AU314" s="203" t="s">
        <v>85</v>
      </c>
      <c r="AV314" s="13" t="s">
        <v>85</v>
      </c>
      <c r="AW314" s="13" t="s">
        <v>41</v>
      </c>
      <c r="AX314" s="13" t="s">
        <v>24</v>
      </c>
      <c r="AY314" s="203" t="s">
        <v>264</v>
      </c>
    </row>
    <row r="315" spans="2:65" s="11" customFormat="1" ht="29.85" customHeight="1">
      <c r="B315" s="168"/>
      <c r="D315" s="169" t="s">
        <v>76</v>
      </c>
      <c r="E315" s="179" t="s">
        <v>331</v>
      </c>
      <c r="F315" s="179" t="s">
        <v>2045</v>
      </c>
      <c r="I315" s="171"/>
      <c r="J315" s="180">
        <f>BK315</f>
        <v>0</v>
      </c>
      <c r="L315" s="168"/>
      <c r="M315" s="173"/>
      <c r="N315" s="174"/>
      <c r="O315" s="174"/>
      <c r="P315" s="175">
        <f>SUM(P316:P330)</f>
        <v>0</v>
      </c>
      <c r="Q315" s="174"/>
      <c r="R315" s="175">
        <f>SUM(R316:R330)</f>
        <v>0</v>
      </c>
      <c r="S315" s="174"/>
      <c r="T315" s="176">
        <f>SUM(T316:T330)</f>
        <v>0</v>
      </c>
      <c r="AR315" s="169" t="s">
        <v>24</v>
      </c>
      <c r="AT315" s="177" t="s">
        <v>76</v>
      </c>
      <c r="AU315" s="177" t="s">
        <v>24</v>
      </c>
      <c r="AY315" s="169" t="s">
        <v>264</v>
      </c>
      <c r="BK315" s="178">
        <f>SUM(BK316:BK330)</f>
        <v>0</v>
      </c>
    </row>
    <row r="316" spans="2:65" s="1" customFormat="1" ht="25.5" customHeight="1">
      <c r="B316" s="181"/>
      <c r="C316" s="182" t="s">
        <v>874</v>
      </c>
      <c r="D316" s="182" t="s">
        <v>266</v>
      </c>
      <c r="E316" s="183" t="s">
        <v>2906</v>
      </c>
      <c r="F316" s="184" t="s">
        <v>2907</v>
      </c>
      <c r="G316" s="185" t="s">
        <v>341</v>
      </c>
      <c r="H316" s="186">
        <v>1</v>
      </c>
      <c r="I316" s="187"/>
      <c r="J316" s="188">
        <f>ROUND(I316*H316,2)</f>
        <v>0</v>
      </c>
      <c r="K316" s="184" t="s">
        <v>309</v>
      </c>
      <c r="L316" s="42"/>
      <c r="M316" s="189" t="s">
        <v>5</v>
      </c>
      <c r="N316" s="190" t="s">
        <v>48</v>
      </c>
      <c r="O316" s="43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AR316" s="25" t="s">
        <v>270</v>
      </c>
      <c r="AT316" s="25" t="s">
        <v>266</v>
      </c>
      <c r="AU316" s="25" t="s">
        <v>85</v>
      </c>
      <c r="AY316" s="25" t="s">
        <v>264</v>
      </c>
      <c r="BE316" s="193">
        <f>IF(N316="základní",J316,0)</f>
        <v>0</v>
      </c>
      <c r="BF316" s="193">
        <f>IF(N316="snížená",J316,0)</f>
        <v>0</v>
      </c>
      <c r="BG316" s="193">
        <f>IF(N316="zákl. přenesená",J316,0)</f>
        <v>0</v>
      </c>
      <c r="BH316" s="193">
        <f>IF(N316="sníž. přenesená",J316,0)</f>
        <v>0</v>
      </c>
      <c r="BI316" s="193">
        <f>IF(N316="nulová",J316,0)</f>
        <v>0</v>
      </c>
      <c r="BJ316" s="25" t="s">
        <v>24</v>
      </c>
      <c r="BK316" s="193">
        <f>ROUND(I316*H316,2)</f>
        <v>0</v>
      </c>
      <c r="BL316" s="25" t="s">
        <v>270</v>
      </c>
      <c r="BM316" s="25" t="s">
        <v>3353</v>
      </c>
    </row>
    <row r="317" spans="2:65" s="1" customFormat="1" ht="27">
      <c r="B317" s="42"/>
      <c r="D317" s="195" t="s">
        <v>369</v>
      </c>
      <c r="F317" s="228" t="s">
        <v>2909</v>
      </c>
      <c r="I317" s="229"/>
      <c r="L317" s="42"/>
      <c r="M317" s="230"/>
      <c r="N317" s="43"/>
      <c r="O317" s="43"/>
      <c r="P317" s="43"/>
      <c r="Q317" s="43"/>
      <c r="R317" s="43"/>
      <c r="S317" s="43"/>
      <c r="T317" s="71"/>
      <c r="AT317" s="25" t="s">
        <v>369</v>
      </c>
      <c r="AU317" s="25" t="s">
        <v>85</v>
      </c>
    </row>
    <row r="318" spans="2:65" s="1" customFormat="1" ht="16.5" customHeight="1">
      <c r="B318" s="181"/>
      <c r="C318" s="182" t="s">
        <v>878</v>
      </c>
      <c r="D318" s="182" t="s">
        <v>266</v>
      </c>
      <c r="E318" s="183" t="s">
        <v>2910</v>
      </c>
      <c r="F318" s="184" t="s">
        <v>2911</v>
      </c>
      <c r="G318" s="185" t="s">
        <v>308</v>
      </c>
      <c r="H318" s="186">
        <v>120</v>
      </c>
      <c r="I318" s="187"/>
      <c r="J318" s="188">
        <f>ROUND(I318*H318,2)</f>
        <v>0</v>
      </c>
      <c r="K318" s="184" t="s">
        <v>309</v>
      </c>
      <c r="L318" s="42"/>
      <c r="M318" s="189" t="s">
        <v>5</v>
      </c>
      <c r="N318" s="190" t="s">
        <v>48</v>
      </c>
      <c r="O318" s="43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AR318" s="25" t="s">
        <v>270</v>
      </c>
      <c r="AT318" s="25" t="s">
        <v>266</v>
      </c>
      <c r="AU318" s="25" t="s">
        <v>85</v>
      </c>
      <c r="AY318" s="25" t="s">
        <v>264</v>
      </c>
      <c r="BE318" s="193">
        <f>IF(N318="základní",J318,0)</f>
        <v>0</v>
      </c>
      <c r="BF318" s="193">
        <f>IF(N318="snížená",J318,0)</f>
        <v>0</v>
      </c>
      <c r="BG318" s="193">
        <f>IF(N318="zákl. přenesená",J318,0)</f>
        <v>0</v>
      </c>
      <c r="BH318" s="193">
        <f>IF(N318="sníž. přenesená",J318,0)</f>
        <v>0</v>
      </c>
      <c r="BI318" s="193">
        <f>IF(N318="nulová",J318,0)</f>
        <v>0</v>
      </c>
      <c r="BJ318" s="25" t="s">
        <v>24</v>
      </c>
      <c r="BK318" s="193">
        <f>ROUND(I318*H318,2)</f>
        <v>0</v>
      </c>
      <c r="BL318" s="25" t="s">
        <v>270</v>
      </c>
      <c r="BM318" s="25" t="s">
        <v>3354</v>
      </c>
    </row>
    <row r="319" spans="2:65" s="12" customFormat="1">
      <c r="B319" s="194"/>
      <c r="D319" s="195" t="s">
        <v>272</v>
      </c>
      <c r="E319" s="196" t="s">
        <v>5</v>
      </c>
      <c r="F319" s="197" t="s">
        <v>3116</v>
      </c>
      <c r="H319" s="196" t="s">
        <v>5</v>
      </c>
      <c r="I319" s="198"/>
      <c r="L319" s="194"/>
      <c r="M319" s="199"/>
      <c r="N319" s="200"/>
      <c r="O319" s="200"/>
      <c r="P319" s="200"/>
      <c r="Q319" s="200"/>
      <c r="R319" s="200"/>
      <c r="S319" s="200"/>
      <c r="T319" s="201"/>
      <c r="AT319" s="196" t="s">
        <v>272</v>
      </c>
      <c r="AU319" s="196" t="s">
        <v>85</v>
      </c>
      <c r="AV319" s="12" t="s">
        <v>24</v>
      </c>
      <c r="AW319" s="12" t="s">
        <v>41</v>
      </c>
      <c r="AX319" s="12" t="s">
        <v>77</v>
      </c>
      <c r="AY319" s="196" t="s">
        <v>264</v>
      </c>
    </row>
    <row r="320" spans="2:65" s="13" customFormat="1">
      <c r="B320" s="202"/>
      <c r="D320" s="195" t="s">
        <v>272</v>
      </c>
      <c r="E320" s="203" t="s">
        <v>5</v>
      </c>
      <c r="F320" s="204" t="s">
        <v>1264</v>
      </c>
      <c r="H320" s="205">
        <v>120</v>
      </c>
      <c r="I320" s="206"/>
      <c r="L320" s="202"/>
      <c r="M320" s="207"/>
      <c r="N320" s="208"/>
      <c r="O320" s="208"/>
      <c r="P320" s="208"/>
      <c r="Q320" s="208"/>
      <c r="R320" s="208"/>
      <c r="S320" s="208"/>
      <c r="T320" s="209"/>
      <c r="AT320" s="203" t="s">
        <v>272</v>
      </c>
      <c r="AU320" s="203" t="s">
        <v>85</v>
      </c>
      <c r="AV320" s="13" t="s">
        <v>85</v>
      </c>
      <c r="AW320" s="13" t="s">
        <v>41</v>
      </c>
      <c r="AX320" s="13" t="s">
        <v>24</v>
      </c>
      <c r="AY320" s="203" t="s">
        <v>264</v>
      </c>
    </row>
    <row r="321" spans="2:65" s="1" customFormat="1" ht="16.5" customHeight="1">
      <c r="B321" s="181"/>
      <c r="C321" s="182" t="s">
        <v>882</v>
      </c>
      <c r="D321" s="182" t="s">
        <v>266</v>
      </c>
      <c r="E321" s="183" t="s">
        <v>2915</v>
      </c>
      <c r="F321" s="184" t="s">
        <v>2916</v>
      </c>
      <c r="G321" s="185" t="s">
        <v>293</v>
      </c>
      <c r="H321" s="186">
        <v>170</v>
      </c>
      <c r="I321" s="187"/>
      <c r="J321" s="188">
        <f>ROUND(I321*H321,2)</f>
        <v>0</v>
      </c>
      <c r="K321" s="184" t="s">
        <v>309</v>
      </c>
      <c r="L321" s="42"/>
      <c r="M321" s="189" t="s">
        <v>5</v>
      </c>
      <c r="N321" s="190" t="s">
        <v>48</v>
      </c>
      <c r="O321" s="43"/>
      <c r="P321" s="191">
        <f>O321*H321</f>
        <v>0</v>
      </c>
      <c r="Q321" s="191">
        <v>0</v>
      </c>
      <c r="R321" s="191">
        <f>Q321*H321</f>
        <v>0</v>
      </c>
      <c r="S321" s="191">
        <v>0</v>
      </c>
      <c r="T321" s="192">
        <f>S321*H321</f>
        <v>0</v>
      </c>
      <c r="AR321" s="25" t="s">
        <v>270</v>
      </c>
      <c r="AT321" s="25" t="s">
        <v>266</v>
      </c>
      <c r="AU321" s="25" t="s">
        <v>85</v>
      </c>
      <c r="AY321" s="25" t="s">
        <v>264</v>
      </c>
      <c r="BE321" s="193">
        <f>IF(N321="základní",J321,0)</f>
        <v>0</v>
      </c>
      <c r="BF321" s="193">
        <f>IF(N321="snížená",J321,0)</f>
        <v>0</v>
      </c>
      <c r="BG321" s="193">
        <f>IF(N321="zákl. přenesená",J321,0)</f>
        <v>0</v>
      </c>
      <c r="BH321" s="193">
        <f>IF(N321="sníž. přenesená",J321,0)</f>
        <v>0</v>
      </c>
      <c r="BI321" s="193">
        <f>IF(N321="nulová",J321,0)</f>
        <v>0</v>
      </c>
      <c r="BJ321" s="25" t="s">
        <v>24</v>
      </c>
      <c r="BK321" s="193">
        <f>ROUND(I321*H321,2)</f>
        <v>0</v>
      </c>
      <c r="BL321" s="25" t="s">
        <v>270</v>
      </c>
      <c r="BM321" s="25" t="s">
        <v>3355</v>
      </c>
    </row>
    <row r="322" spans="2:65" s="12" customFormat="1">
      <c r="B322" s="194"/>
      <c r="D322" s="195" t="s">
        <v>272</v>
      </c>
      <c r="E322" s="196" t="s">
        <v>5</v>
      </c>
      <c r="F322" s="197" t="s">
        <v>3433</v>
      </c>
      <c r="H322" s="196" t="s">
        <v>5</v>
      </c>
      <c r="I322" s="198"/>
      <c r="L322" s="194"/>
      <c r="M322" s="199"/>
      <c r="N322" s="200"/>
      <c r="O322" s="200"/>
      <c r="P322" s="200"/>
      <c r="Q322" s="200"/>
      <c r="R322" s="200"/>
      <c r="S322" s="200"/>
      <c r="T322" s="201"/>
      <c r="AT322" s="196" t="s">
        <v>272</v>
      </c>
      <c r="AU322" s="196" t="s">
        <v>85</v>
      </c>
      <c r="AV322" s="12" t="s">
        <v>24</v>
      </c>
      <c r="AW322" s="12" t="s">
        <v>41</v>
      </c>
      <c r="AX322" s="12" t="s">
        <v>77</v>
      </c>
      <c r="AY322" s="196" t="s">
        <v>264</v>
      </c>
    </row>
    <row r="323" spans="2:65" s="13" customFormat="1">
      <c r="B323" s="202"/>
      <c r="D323" s="195" t="s">
        <v>272</v>
      </c>
      <c r="E323" s="203" t="s">
        <v>5</v>
      </c>
      <c r="F323" s="204" t="s">
        <v>3434</v>
      </c>
      <c r="H323" s="205">
        <v>170</v>
      </c>
      <c r="I323" s="206"/>
      <c r="L323" s="202"/>
      <c r="M323" s="207"/>
      <c r="N323" s="208"/>
      <c r="O323" s="208"/>
      <c r="P323" s="208"/>
      <c r="Q323" s="208"/>
      <c r="R323" s="208"/>
      <c r="S323" s="208"/>
      <c r="T323" s="209"/>
      <c r="AT323" s="203" t="s">
        <v>272</v>
      </c>
      <c r="AU323" s="203" t="s">
        <v>85</v>
      </c>
      <c r="AV323" s="13" t="s">
        <v>85</v>
      </c>
      <c r="AW323" s="13" t="s">
        <v>41</v>
      </c>
      <c r="AX323" s="13" t="s">
        <v>24</v>
      </c>
      <c r="AY323" s="203" t="s">
        <v>264</v>
      </c>
    </row>
    <row r="324" spans="2:65" s="1" customFormat="1" ht="25.5" customHeight="1">
      <c r="B324" s="181"/>
      <c r="C324" s="182" t="s">
        <v>888</v>
      </c>
      <c r="D324" s="182" t="s">
        <v>266</v>
      </c>
      <c r="E324" s="183" t="s">
        <v>2923</v>
      </c>
      <c r="F324" s="184" t="s">
        <v>2924</v>
      </c>
      <c r="G324" s="185" t="s">
        <v>308</v>
      </c>
      <c r="H324" s="186">
        <v>129.38</v>
      </c>
      <c r="I324" s="187"/>
      <c r="J324" s="188">
        <f>ROUND(I324*H324,2)</f>
        <v>0</v>
      </c>
      <c r="K324" s="184" t="s">
        <v>278</v>
      </c>
      <c r="L324" s="42"/>
      <c r="M324" s="189" t="s">
        <v>5</v>
      </c>
      <c r="N324" s="190" t="s">
        <v>48</v>
      </c>
      <c r="O324" s="43"/>
      <c r="P324" s="191">
        <f>O324*H324</f>
        <v>0</v>
      </c>
      <c r="Q324" s="191">
        <v>0</v>
      </c>
      <c r="R324" s="191">
        <f>Q324*H324</f>
        <v>0</v>
      </c>
      <c r="S324" s="191">
        <v>0</v>
      </c>
      <c r="T324" s="192">
        <f>S324*H324</f>
        <v>0</v>
      </c>
      <c r="AR324" s="25" t="s">
        <v>270</v>
      </c>
      <c r="AT324" s="25" t="s">
        <v>266</v>
      </c>
      <c r="AU324" s="25" t="s">
        <v>85</v>
      </c>
      <c r="AY324" s="25" t="s">
        <v>264</v>
      </c>
      <c r="BE324" s="193">
        <f>IF(N324="základní",J324,0)</f>
        <v>0</v>
      </c>
      <c r="BF324" s="193">
        <f>IF(N324="snížená",J324,0)</f>
        <v>0</v>
      </c>
      <c r="BG324" s="193">
        <f>IF(N324="zákl. přenesená",J324,0)</f>
        <v>0</v>
      </c>
      <c r="BH324" s="193">
        <f>IF(N324="sníž. přenesená",J324,0)</f>
        <v>0</v>
      </c>
      <c r="BI324" s="193">
        <f>IF(N324="nulová",J324,0)</f>
        <v>0</v>
      </c>
      <c r="BJ324" s="25" t="s">
        <v>24</v>
      </c>
      <c r="BK324" s="193">
        <f>ROUND(I324*H324,2)</f>
        <v>0</v>
      </c>
      <c r="BL324" s="25" t="s">
        <v>270</v>
      </c>
      <c r="BM324" s="25" t="s">
        <v>2925</v>
      </c>
    </row>
    <row r="325" spans="2:65" s="12" customFormat="1">
      <c r="B325" s="194"/>
      <c r="D325" s="195" t="s">
        <v>272</v>
      </c>
      <c r="E325" s="196" t="s">
        <v>5</v>
      </c>
      <c r="F325" s="197" t="s">
        <v>2926</v>
      </c>
      <c r="H325" s="196" t="s">
        <v>5</v>
      </c>
      <c r="I325" s="198"/>
      <c r="L325" s="194"/>
      <c r="M325" s="199"/>
      <c r="N325" s="200"/>
      <c r="O325" s="200"/>
      <c r="P325" s="200"/>
      <c r="Q325" s="200"/>
      <c r="R325" s="200"/>
      <c r="S325" s="200"/>
      <c r="T325" s="201"/>
      <c r="AT325" s="196" t="s">
        <v>272</v>
      </c>
      <c r="AU325" s="196" t="s">
        <v>85</v>
      </c>
      <c r="AV325" s="12" t="s">
        <v>24</v>
      </c>
      <c r="AW325" s="12" t="s">
        <v>41</v>
      </c>
      <c r="AX325" s="12" t="s">
        <v>77</v>
      </c>
      <c r="AY325" s="196" t="s">
        <v>264</v>
      </c>
    </row>
    <row r="326" spans="2:65" s="12" customFormat="1">
      <c r="B326" s="194"/>
      <c r="D326" s="195" t="s">
        <v>272</v>
      </c>
      <c r="E326" s="196" t="s">
        <v>5</v>
      </c>
      <c r="F326" s="197" t="s">
        <v>2972</v>
      </c>
      <c r="H326" s="196" t="s">
        <v>5</v>
      </c>
      <c r="I326" s="198"/>
      <c r="L326" s="194"/>
      <c r="M326" s="199"/>
      <c r="N326" s="200"/>
      <c r="O326" s="200"/>
      <c r="P326" s="200"/>
      <c r="Q326" s="200"/>
      <c r="R326" s="200"/>
      <c r="S326" s="200"/>
      <c r="T326" s="201"/>
      <c r="AT326" s="196" t="s">
        <v>272</v>
      </c>
      <c r="AU326" s="196" t="s">
        <v>85</v>
      </c>
      <c r="AV326" s="12" t="s">
        <v>24</v>
      </c>
      <c r="AW326" s="12" t="s">
        <v>41</v>
      </c>
      <c r="AX326" s="12" t="s">
        <v>77</v>
      </c>
      <c r="AY326" s="196" t="s">
        <v>264</v>
      </c>
    </row>
    <row r="327" spans="2:65" s="13" customFormat="1">
      <c r="B327" s="202"/>
      <c r="D327" s="195" t="s">
        <v>272</v>
      </c>
      <c r="E327" s="203" t="s">
        <v>5</v>
      </c>
      <c r="F327" s="204" t="s">
        <v>3435</v>
      </c>
      <c r="H327" s="205">
        <v>90.58</v>
      </c>
      <c r="I327" s="206"/>
      <c r="L327" s="202"/>
      <c r="M327" s="207"/>
      <c r="N327" s="208"/>
      <c r="O327" s="208"/>
      <c r="P327" s="208"/>
      <c r="Q327" s="208"/>
      <c r="R327" s="208"/>
      <c r="S327" s="208"/>
      <c r="T327" s="209"/>
      <c r="AT327" s="203" t="s">
        <v>272</v>
      </c>
      <c r="AU327" s="203" t="s">
        <v>85</v>
      </c>
      <c r="AV327" s="13" t="s">
        <v>85</v>
      </c>
      <c r="AW327" s="13" t="s">
        <v>41</v>
      </c>
      <c r="AX327" s="13" t="s">
        <v>77</v>
      </c>
      <c r="AY327" s="203" t="s">
        <v>264</v>
      </c>
    </row>
    <row r="328" spans="2:65" s="12" customFormat="1">
      <c r="B328" s="194"/>
      <c r="D328" s="195" t="s">
        <v>272</v>
      </c>
      <c r="E328" s="196" t="s">
        <v>5</v>
      </c>
      <c r="F328" s="197" t="s">
        <v>3436</v>
      </c>
      <c r="H328" s="196" t="s">
        <v>5</v>
      </c>
      <c r="I328" s="198"/>
      <c r="L328" s="194"/>
      <c r="M328" s="199"/>
      <c r="N328" s="200"/>
      <c r="O328" s="200"/>
      <c r="P328" s="200"/>
      <c r="Q328" s="200"/>
      <c r="R328" s="200"/>
      <c r="S328" s="200"/>
      <c r="T328" s="201"/>
      <c r="AT328" s="196" t="s">
        <v>272</v>
      </c>
      <c r="AU328" s="196" t="s">
        <v>85</v>
      </c>
      <c r="AV328" s="12" t="s">
        <v>24</v>
      </c>
      <c r="AW328" s="12" t="s">
        <v>41</v>
      </c>
      <c r="AX328" s="12" t="s">
        <v>77</v>
      </c>
      <c r="AY328" s="196" t="s">
        <v>264</v>
      </c>
    </row>
    <row r="329" spans="2:65" s="13" customFormat="1">
      <c r="B329" s="202"/>
      <c r="D329" s="195" t="s">
        <v>272</v>
      </c>
      <c r="E329" s="203" t="s">
        <v>5</v>
      </c>
      <c r="F329" s="204" t="s">
        <v>3437</v>
      </c>
      <c r="H329" s="205">
        <v>38.799999999999997</v>
      </c>
      <c r="I329" s="206"/>
      <c r="L329" s="202"/>
      <c r="M329" s="207"/>
      <c r="N329" s="208"/>
      <c r="O329" s="208"/>
      <c r="P329" s="208"/>
      <c r="Q329" s="208"/>
      <c r="R329" s="208"/>
      <c r="S329" s="208"/>
      <c r="T329" s="209"/>
      <c r="AT329" s="203" t="s">
        <v>272</v>
      </c>
      <c r="AU329" s="203" t="s">
        <v>85</v>
      </c>
      <c r="AV329" s="13" t="s">
        <v>85</v>
      </c>
      <c r="AW329" s="13" t="s">
        <v>41</v>
      </c>
      <c r="AX329" s="13" t="s">
        <v>77</v>
      </c>
      <c r="AY329" s="203" t="s">
        <v>264</v>
      </c>
    </row>
    <row r="330" spans="2:65" s="14" customFormat="1">
      <c r="B330" s="210"/>
      <c r="D330" s="195" t="s">
        <v>272</v>
      </c>
      <c r="E330" s="211" t="s">
        <v>5</v>
      </c>
      <c r="F330" s="212" t="s">
        <v>290</v>
      </c>
      <c r="H330" s="213">
        <v>129.38</v>
      </c>
      <c r="I330" s="214"/>
      <c r="L330" s="210"/>
      <c r="M330" s="215"/>
      <c r="N330" s="216"/>
      <c r="O330" s="216"/>
      <c r="P330" s="216"/>
      <c r="Q330" s="216"/>
      <c r="R330" s="216"/>
      <c r="S330" s="216"/>
      <c r="T330" s="217"/>
      <c r="AT330" s="211" t="s">
        <v>272</v>
      </c>
      <c r="AU330" s="211" t="s">
        <v>85</v>
      </c>
      <c r="AV330" s="14" t="s">
        <v>270</v>
      </c>
      <c r="AW330" s="14" t="s">
        <v>41</v>
      </c>
      <c r="AX330" s="14" t="s">
        <v>24</v>
      </c>
      <c r="AY330" s="211" t="s">
        <v>264</v>
      </c>
    </row>
    <row r="331" spans="2:65" s="11" customFormat="1" ht="29.85" customHeight="1">
      <c r="B331" s="168"/>
      <c r="D331" s="169" t="s">
        <v>76</v>
      </c>
      <c r="E331" s="179" t="s">
        <v>621</v>
      </c>
      <c r="F331" s="179" t="s">
        <v>622</v>
      </c>
      <c r="I331" s="171"/>
      <c r="J331" s="180">
        <f>BK331</f>
        <v>0</v>
      </c>
      <c r="L331" s="168"/>
      <c r="M331" s="173"/>
      <c r="N331" s="174"/>
      <c r="O331" s="174"/>
      <c r="P331" s="175">
        <f>SUM(P332:P349)</f>
        <v>0</v>
      </c>
      <c r="Q331" s="174"/>
      <c r="R331" s="175">
        <f>SUM(R332:R349)</f>
        <v>0</v>
      </c>
      <c r="S331" s="174"/>
      <c r="T331" s="176">
        <f>SUM(T332:T349)</f>
        <v>0</v>
      </c>
      <c r="AR331" s="169" t="s">
        <v>24</v>
      </c>
      <c r="AT331" s="177" t="s">
        <v>76</v>
      </c>
      <c r="AU331" s="177" t="s">
        <v>24</v>
      </c>
      <c r="AY331" s="169" t="s">
        <v>264</v>
      </c>
      <c r="BK331" s="178">
        <f>SUM(BK332:BK349)</f>
        <v>0</v>
      </c>
    </row>
    <row r="332" spans="2:65" s="1" customFormat="1" ht="25.5" customHeight="1">
      <c r="B332" s="181"/>
      <c r="C332" s="182" t="s">
        <v>892</v>
      </c>
      <c r="D332" s="182" t="s">
        <v>266</v>
      </c>
      <c r="E332" s="183" t="s">
        <v>2156</v>
      </c>
      <c r="F332" s="184" t="s">
        <v>2157</v>
      </c>
      <c r="G332" s="185" t="s">
        <v>317</v>
      </c>
      <c r="H332" s="186">
        <v>72.453000000000003</v>
      </c>
      <c r="I332" s="187"/>
      <c r="J332" s="188">
        <f>ROUND(I332*H332,2)</f>
        <v>0</v>
      </c>
      <c r="K332" s="184" t="s">
        <v>278</v>
      </c>
      <c r="L332" s="42"/>
      <c r="M332" s="189" t="s">
        <v>5</v>
      </c>
      <c r="N332" s="190" t="s">
        <v>48</v>
      </c>
      <c r="O332" s="43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AR332" s="25" t="s">
        <v>270</v>
      </c>
      <c r="AT332" s="25" t="s">
        <v>266</v>
      </c>
      <c r="AU332" s="25" t="s">
        <v>85</v>
      </c>
      <c r="AY332" s="25" t="s">
        <v>264</v>
      </c>
      <c r="BE332" s="193">
        <f>IF(N332="základní",J332,0)</f>
        <v>0</v>
      </c>
      <c r="BF332" s="193">
        <f>IF(N332="snížená",J332,0)</f>
        <v>0</v>
      </c>
      <c r="BG332" s="193">
        <f>IF(N332="zákl. přenesená",J332,0)</f>
        <v>0</v>
      </c>
      <c r="BH332" s="193">
        <f>IF(N332="sníž. přenesená",J332,0)</f>
        <v>0</v>
      </c>
      <c r="BI332" s="193">
        <f>IF(N332="nulová",J332,0)</f>
        <v>0</v>
      </c>
      <c r="BJ332" s="25" t="s">
        <v>24</v>
      </c>
      <c r="BK332" s="193">
        <f>ROUND(I332*H332,2)</f>
        <v>0</v>
      </c>
      <c r="BL332" s="25" t="s">
        <v>270</v>
      </c>
      <c r="BM332" s="25" t="s">
        <v>2932</v>
      </c>
    </row>
    <row r="333" spans="2:65" s="13" customFormat="1">
      <c r="B333" s="202"/>
      <c r="D333" s="195" t="s">
        <v>272</v>
      </c>
      <c r="E333" s="203" t="s">
        <v>5</v>
      </c>
      <c r="F333" s="204" t="s">
        <v>3438</v>
      </c>
      <c r="H333" s="205">
        <v>72.453000000000003</v>
      </c>
      <c r="I333" s="206"/>
      <c r="L333" s="202"/>
      <c r="M333" s="207"/>
      <c r="N333" s="208"/>
      <c r="O333" s="208"/>
      <c r="P333" s="208"/>
      <c r="Q333" s="208"/>
      <c r="R333" s="208"/>
      <c r="S333" s="208"/>
      <c r="T333" s="209"/>
      <c r="AT333" s="203" t="s">
        <v>272</v>
      </c>
      <c r="AU333" s="203" t="s">
        <v>85</v>
      </c>
      <c r="AV333" s="13" t="s">
        <v>85</v>
      </c>
      <c r="AW333" s="13" t="s">
        <v>41</v>
      </c>
      <c r="AX333" s="13" t="s">
        <v>24</v>
      </c>
      <c r="AY333" s="203" t="s">
        <v>264</v>
      </c>
    </row>
    <row r="334" spans="2:65" s="1" customFormat="1" ht="25.5" customHeight="1">
      <c r="B334" s="181"/>
      <c r="C334" s="182" t="s">
        <v>896</v>
      </c>
      <c r="D334" s="182" t="s">
        <v>266</v>
      </c>
      <c r="E334" s="183" t="s">
        <v>2160</v>
      </c>
      <c r="F334" s="184" t="s">
        <v>2161</v>
      </c>
      <c r="G334" s="185" t="s">
        <v>317</v>
      </c>
      <c r="H334" s="186">
        <v>652.077</v>
      </c>
      <c r="I334" s="187"/>
      <c r="J334" s="188">
        <f>ROUND(I334*H334,2)</f>
        <v>0</v>
      </c>
      <c r="K334" s="184" t="s">
        <v>278</v>
      </c>
      <c r="L334" s="42"/>
      <c r="M334" s="189" t="s">
        <v>5</v>
      </c>
      <c r="N334" s="190" t="s">
        <v>48</v>
      </c>
      <c r="O334" s="43"/>
      <c r="P334" s="191">
        <f>O334*H334</f>
        <v>0</v>
      </c>
      <c r="Q334" s="191">
        <v>0</v>
      </c>
      <c r="R334" s="191">
        <f>Q334*H334</f>
        <v>0</v>
      </c>
      <c r="S334" s="191">
        <v>0</v>
      </c>
      <c r="T334" s="192">
        <f>S334*H334</f>
        <v>0</v>
      </c>
      <c r="AR334" s="25" t="s">
        <v>270</v>
      </c>
      <c r="AT334" s="25" t="s">
        <v>266</v>
      </c>
      <c r="AU334" s="25" t="s">
        <v>85</v>
      </c>
      <c r="AY334" s="25" t="s">
        <v>264</v>
      </c>
      <c r="BE334" s="193">
        <f>IF(N334="základní",J334,0)</f>
        <v>0</v>
      </c>
      <c r="BF334" s="193">
        <f>IF(N334="snížená",J334,0)</f>
        <v>0</v>
      </c>
      <c r="BG334" s="193">
        <f>IF(N334="zákl. přenesená",J334,0)</f>
        <v>0</v>
      </c>
      <c r="BH334" s="193">
        <f>IF(N334="sníž. přenesená",J334,0)</f>
        <v>0</v>
      </c>
      <c r="BI334" s="193">
        <f>IF(N334="nulová",J334,0)</f>
        <v>0</v>
      </c>
      <c r="BJ334" s="25" t="s">
        <v>24</v>
      </c>
      <c r="BK334" s="193">
        <f>ROUND(I334*H334,2)</f>
        <v>0</v>
      </c>
      <c r="BL334" s="25" t="s">
        <v>270</v>
      </c>
      <c r="BM334" s="25" t="s">
        <v>2934</v>
      </c>
    </row>
    <row r="335" spans="2:65" s="12" customFormat="1">
      <c r="B335" s="194"/>
      <c r="D335" s="195" t="s">
        <v>272</v>
      </c>
      <c r="E335" s="196" t="s">
        <v>5</v>
      </c>
      <c r="F335" s="197" t="s">
        <v>2163</v>
      </c>
      <c r="H335" s="196" t="s">
        <v>5</v>
      </c>
      <c r="I335" s="198"/>
      <c r="L335" s="194"/>
      <c r="M335" s="199"/>
      <c r="N335" s="200"/>
      <c r="O335" s="200"/>
      <c r="P335" s="200"/>
      <c r="Q335" s="200"/>
      <c r="R335" s="200"/>
      <c r="S335" s="200"/>
      <c r="T335" s="201"/>
      <c r="AT335" s="196" t="s">
        <v>272</v>
      </c>
      <c r="AU335" s="196" t="s">
        <v>85</v>
      </c>
      <c r="AV335" s="12" t="s">
        <v>24</v>
      </c>
      <c r="AW335" s="12" t="s">
        <v>41</v>
      </c>
      <c r="AX335" s="12" t="s">
        <v>77</v>
      </c>
      <c r="AY335" s="196" t="s">
        <v>264</v>
      </c>
    </row>
    <row r="336" spans="2:65" s="12" customFormat="1">
      <c r="B336" s="194"/>
      <c r="D336" s="195" t="s">
        <v>272</v>
      </c>
      <c r="E336" s="196" t="s">
        <v>5</v>
      </c>
      <c r="F336" s="197" t="s">
        <v>2164</v>
      </c>
      <c r="H336" s="196" t="s">
        <v>5</v>
      </c>
      <c r="I336" s="198"/>
      <c r="L336" s="194"/>
      <c r="M336" s="199"/>
      <c r="N336" s="200"/>
      <c r="O336" s="200"/>
      <c r="P336" s="200"/>
      <c r="Q336" s="200"/>
      <c r="R336" s="200"/>
      <c r="S336" s="200"/>
      <c r="T336" s="201"/>
      <c r="AT336" s="196" t="s">
        <v>272</v>
      </c>
      <c r="AU336" s="196" t="s">
        <v>85</v>
      </c>
      <c r="AV336" s="12" t="s">
        <v>24</v>
      </c>
      <c r="AW336" s="12" t="s">
        <v>41</v>
      </c>
      <c r="AX336" s="12" t="s">
        <v>77</v>
      </c>
      <c r="AY336" s="196" t="s">
        <v>264</v>
      </c>
    </row>
    <row r="337" spans="2:65" s="13" customFormat="1">
      <c r="B337" s="202"/>
      <c r="D337" s="195" t="s">
        <v>272</v>
      </c>
      <c r="E337" s="203" t="s">
        <v>5</v>
      </c>
      <c r="F337" s="204" t="s">
        <v>3439</v>
      </c>
      <c r="H337" s="205">
        <v>652.077</v>
      </c>
      <c r="I337" s="206"/>
      <c r="L337" s="202"/>
      <c r="M337" s="207"/>
      <c r="N337" s="208"/>
      <c r="O337" s="208"/>
      <c r="P337" s="208"/>
      <c r="Q337" s="208"/>
      <c r="R337" s="208"/>
      <c r="S337" s="208"/>
      <c r="T337" s="209"/>
      <c r="AT337" s="203" t="s">
        <v>272</v>
      </c>
      <c r="AU337" s="203" t="s">
        <v>85</v>
      </c>
      <c r="AV337" s="13" t="s">
        <v>85</v>
      </c>
      <c r="AW337" s="13" t="s">
        <v>41</v>
      </c>
      <c r="AX337" s="13" t="s">
        <v>24</v>
      </c>
      <c r="AY337" s="203" t="s">
        <v>264</v>
      </c>
    </row>
    <row r="338" spans="2:65" s="1" customFormat="1" ht="25.5" customHeight="1">
      <c r="B338" s="181"/>
      <c r="C338" s="182" t="s">
        <v>900</v>
      </c>
      <c r="D338" s="182" t="s">
        <v>266</v>
      </c>
      <c r="E338" s="183" t="s">
        <v>2166</v>
      </c>
      <c r="F338" s="184" t="s">
        <v>2167</v>
      </c>
      <c r="G338" s="185" t="s">
        <v>317</v>
      </c>
      <c r="H338" s="186">
        <v>58.220999999999997</v>
      </c>
      <c r="I338" s="187"/>
      <c r="J338" s="188">
        <f>ROUND(I338*H338,2)</f>
        <v>0</v>
      </c>
      <c r="K338" s="184" t="s">
        <v>278</v>
      </c>
      <c r="L338" s="42"/>
      <c r="M338" s="189" t="s">
        <v>5</v>
      </c>
      <c r="N338" s="190" t="s">
        <v>48</v>
      </c>
      <c r="O338" s="43"/>
      <c r="P338" s="191">
        <f>O338*H338</f>
        <v>0</v>
      </c>
      <c r="Q338" s="191">
        <v>0</v>
      </c>
      <c r="R338" s="191">
        <f>Q338*H338</f>
        <v>0</v>
      </c>
      <c r="S338" s="191">
        <v>0</v>
      </c>
      <c r="T338" s="192">
        <f>S338*H338</f>
        <v>0</v>
      </c>
      <c r="AR338" s="25" t="s">
        <v>270</v>
      </c>
      <c r="AT338" s="25" t="s">
        <v>266</v>
      </c>
      <c r="AU338" s="25" t="s">
        <v>85</v>
      </c>
      <c r="AY338" s="25" t="s">
        <v>264</v>
      </c>
      <c r="BE338" s="193">
        <f>IF(N338="základní",J338,0)</f>
        <v>0</v>
      </c>
      <c r="BF338" s="193">
        <f>IF(N338="snížená",J338,0)</f>
        <v>0</v>
      </c>
      <c r="BG338" s="193">
        <f>IF(N338="zákl. přenesená",J338,0)</f>
        <v>0</v>
      </c>
      <c r="BH338" s="193">
        <f>IF(N338="sníž. přenesená",J338,0)</f>
        <v>0</v>
      </c>
      <c r="BI338" s="193">
        <f>IF(N338="nulová",J338,0)</f>
        <v>0</v>
      </c>
      <c r="BJ338" s="25" t="s">
        <v>24</v>
      </c>
      <c r="BK338" s="193">
        <f>ROUND(I338*H338,2)</f>
        <v>0</v>
      </c>
      <c r="BL338" s="25" t="s">
        <v>270</v>
      </c>
      <c r="BM338" s="25" t="s">
        <v>2936</v>
      </c>
    </row>
    <row r="339" spans="2:65" s="13" customFormat="1">
      <c r="B339" s="202"/>
      <c r="D339" s="195" t="s">
        <v>272</v>
      </c>
      <c r="E339" s="203" t="s">
        <v>5</v>
      </c>
      <c r="F339" s="204" t="s">
        <v>3440</v>
      </c>
      <c r="H339" s="205">
        <v>58.220999999999997</v>
      </c>
      <c r="I339" s="206"/>
      <c r="L339" s="202"/>
      <c r="M339" s="207"/>
      <c r="N339" s="208"/>
      <c r="O339" s="208"/>
      <c r="P339" s="208"/>
      <c r="Q339" s="208"/>
      <c r="R339" s="208"/>
      <c r="S339" s="208"/>
      <c r="T339" s="209"/>
      <c r="AT339" s="203" t="s">
        <v>272</v>
      </c>
      <c r="AU339" s="203" t="s">
        <v>85</v>
      </c>
      <c r="AV339" s="13" t="s">
        <v>85</v>
      </c>
      <c r="AW339" s="13" t="s">
        <v>41</v>
      </c>
      <c r="AX339" s="13" t="s">
        <v>24</v>
      </c>
      <c r="AY339" s="203" t="s">
        <v>264</v>
      </c>
    </row>
    <row r="340" spans="2:65" s="1" customFormat="1" ht="25.5" customHeight="1">
      <c r="B340" s="181"/>
      <c r="C340" s="182" t="s">
        <v>904</v>
      </c>
      <c r="D340" s="182" t="s">
        <v>266</v>
      </c>
      <c r="E340" s="183" t="s">
        <v>2170</v>
      </c>
      <c r="F340" s="184" t="s">
        <v>2161</v>
      </c>
      <c r="G340" s="185" t="s">
        <v>317</v>
      </c>
      <c r="H340" s="186">
        <v>523.98900000000003</v>
      </c>
      <c r="I340" s="187"/>
      <c r="J340" s="188">
        <f>ROUND(I340*H340,2)</f>
        <v>0</v>
      </c>
      <c r="K340" s="184" t="s">
        <v>278</v>
      </c>
      <c r="L340" s="42"/>
      <c r="M340" s="189" t="s">
        <v>5</v>
      </c>
      <c r="N340" s="190" t="s">
        <v>48</v>
      </c>
      <c r="O340" s="43"/>
      <c r="P340" s="191">
        <f>O340*H340</f>
        <v>0</v>
      </c>
      <c r="Q340" s="191">
        <v>0</v>
      </c>
      <c r="R340" s="191">
        <f>Q340*H340</f>
        <v>0</v>
      </c>
      <c r="S340" s="191">
        <v>0</v>
      </c>
      <c r="T340" s="192">
        <f>S340*H340</f>
        <v>0</v>
      </c>
      <c r="AR340" s="25" t="s">
        <v>270</v>
      </c>
      <c r="AT340" s="25" t="s">
        <v>266</v>
      </c>
      <c r="AU340" s="25" t="s">
        <v>85</v>
      </c>
      <c r="AY340" s="25" t="s">
        <v>264</v>
      </c>
      <c r="BE340" s="193">
        <f>IF(N340="základní",J340,0)</f>
        <v>0</v>
      </c>
      <c r="BF340" s="193">
        <f>IF(N340="snížená",J340,0)</f>
        <v>0</v>
      </c>
      <c r="BG340" s="193">
        <f>IF(N340="zákl. přenesená",J340,0)</f>
        <v>0</v>
      </c>
      <c r="BH340" s="193">
        <f>IF(N340="sníž. přenesená",J340,0)</f>
        <v>0</v>
      </c>
      <c r="BI340" s="193">
        <f>IF(N340="nulová",J340,0)</f>
        <v>0</v>
      </c>
      <c r="BJ340" s="25" t="s">
        <v>24</v>
      </c>
      <c r="BK340" s="193">
        <f>ROUND(I340*H340,2)</f>
        <v>0</v>
      </c>
      <c r="BL340" s="25" t="s">
        <v>270</v>
      </c>
      <c r="BM340" s="25" t="s">
        <v>2939</v>
      </c>
    </row>
    <row r="341" spans="2:65" s="12" customFormat="1">
      <c r="B341" s="194"/>
      <c r="D341" s="195" t="s">
        <v>272</v>
      </c>
      <c r="E341" s="196" t="s">
        <v>5</v>
      </c>
      <c r="F341" s="197" t="s">
        <v>2172</v>
      </c>
      <c r="H341" s="196" t="s">
        <v>5</v>
      </c>
      <c r="I341" s="198"/>
      <c r="L341" s="194"/>
      <c r="M341" s="199"/>
      <c r="N341" s="200"/>
      <c r="O341" s="200"/>
      <c r="P341" s="200"/>
      <c r="Q341" s="200"/>
      <c r="R341" s="200"/>
      <c r="S341" s="200"/>
      <c r="T341" s="201"/>
      <c r="AT341" s="196" t="s">
        <v>272</v>
      </c>
      <c r="AU341" s="196" t="s">
        <v>85</v>
      </c>
      <c r="AV341" s="12" t="s">
        <v>24</v>
      </c>
      <c r="AW341" s="12" t="s">
        <v>41</v>
      </c>
      <c r="AX341" s="12" t="s">
        <v>77</v>
      </c>
      <c r="AY341" s="196" t="s">
        <v>264</v>
      </c>
    </row>
    <row r="342" spans="2:65" s="12" customFormat="1">
      <c r="B342" s="194"/>
      <c r="D342" s="195" t="s">
        <v>272</v>
      </c>
      <c r="E342" s="196" t="s">
        <v>5</v>
      </c>
      <c r="F342" s="197" t="s">
        <v>2164</v>
      </c>
      <c r="H342" s="196" t="s">
        <v>5</v>
      </c>
      <c r="I342" s="198"/>
      <c r="L342" s="194"/>
      <c r="M342" s="199"/>
      <c r="N342" s="200"/>
      <c r="O342" s="200"/>
      <c r="P342" s="200"/>
      <c r="Q342" s="200"/>
      <c r="R342" s="200"/>
      <c r="S342" s="200"/>
      <c r="T342" s="201"/>
      <c r="AT342" s="196" t="s">
        <v>272</v>
      </c>
      <c r="AU342" s="196" t="s">
        <v>85</v>
      </c>
      <c r="AV342" s="12" t="s">
        <v>24</v>
      </c>
      <c r="AW342" s="12" t="s">
        <v>41</v>
      </c>
      <c r="AX342" s="12" t="s">
        <v>77</v>
      </c>
      <c r="AY342" s="196" t="s">
        <v>264</v>
      </c>
    </row>
    <row r="343" spans="2:65" s="13" customFormat="1">
      <c r="B343" s="202"/>
      <c r="D343" s="195" t="s">
        <v>272</v>
      </c>
      <c r="E343" s="203" t="s">
        <v>5</v>
      </c>
      <c r="F343" s="204" t="s">
        <v>3441</v>
      </c>
      <c r="H343" s="205">
        <v>523.98900000000003</v>
      </c>
      <c r="I343" s="206"/>
      <c r="L343" s="202"/>
      <c r="M343" s="207"/>
      <c r="N343" s="208"/>
      <c r="O343" s="208"/>
      <c r="P343" s="208"/>
      <c r="Q343" s="208"/>
      <c r="R343" s="208"/>
      <c r="S343" s="208"/>
      <c r="T343" s="209"/>
      <c r="AT343" s="203" t="s">
        <v>272</v>
      </c>
      <c r="AU343" s="203" t="s">
        <v>85</v>
      </c>
      <c r="AV343" s="13" t="s">
        <v>85</v>
      </c>
      <c r="AW343" s="13" t="s">
        <v>41</v>
      </c>
      <c r="AX343" s="13" t="s">
        <v>24</v>
      </c>
      <c r="AY343" s="203" t="s">
        <v>264</v>
      </c>
    </row>
    <row r="344" spans="2:65" s="1" customFormat="1" ht="16.5" customHeight="1">
      <c r="B344" s="181"/>
      <c r="C344" s="182" t="s">
        <v>908</v>
      </c>
      <c r="D344" s="182" t="s">
        <v>266</v>
      </c>
      <c r="E344" s="183" t="s">
        <v>2174</v>
      </c>
      <c r="F344" s="184" t="s">
        <v>2175</v>
      </c>
      <c r="G344" s="185" t="s">
        <v>317</v>
      </c>
      <c r="H344" s="186">
        <v>133.261</v>
      </c>
      <c r="I344" s="187"/>
      <c r="J344" s="188">
        <f>ROUND(I344*H344,2)</f>
        <v>0</v>
      </c>
      <c r="K344" s="184" t="s">
        <v>278</v>
      </c>
      <c r="L344" s="42"/>
      <c r="M344" s="189" t="s">
        <v>5</v>
      </c>
      <c r="N344" s="190" t="s">
        <v>48</v>
      </c>
      <c r="O344" s="43"/>
      <c r="P344" s="191">
        <f>O344*H344</f>
        <v>0</v>
      </c>
      <c r="Q344" s="191">
        <v>0</v>
      </c>
      <c r="R344" s="191">
        <f>Q344*H344</f>
        <v>0</v>
      </c>
      <c r="S344" s="191">
        <v>0</v>
      </c>
      <c r="T344" s="192">
        <f>S344*H344</f>
        <v>0</v>
      </c>
      <c r="AR344" s="25" t="s">
        <v>270</v>
      </c>
      <c r="AT344" s="25" t="s">
        <v>266</v>
      </c>
      <c r="AU344" s="25" t="s">
        <v>85</v>
      </c>
      <c r="AY344" s="25" t="s">
        <v>264</v>
      </c>
      <c r="BE344" s="193">
        <f>IF(N344="základní",J344,0)</f>
        <v>0</v>
      </c>
      <c r="BF344" s="193">
        <f>IF(N344="snížená",J344,0)</f>
        <v>0</v>
      </c>
      <c r="BG344" s="193">
        <f>IF(N344="zákl. přenesená",J344,0)</f>
        <v>0</v>
      </c>
      <c r="BH344" s="193">
        <f>IF(N344="sníž. přenesená",J344,0)</f>
        <v>0</v>
      </c>
      <c r="BI344" s="193">
        <f>IF(N344="nulová",J344,0)</f>
        <v>0</v>
      </c>
      <c r="BJ344" s="25" t="s">
        <v>24</v>
      </c>
      <c r="BK344" s="193">
        <f>ROUND(I344*H344,2)</f>
        <v>0</v>
      </c>
      <c r="BL344" s="25" t="s">
        <v>270</v>
      </c>
      <c r="BM344" s="25" t="s">
        <v>2946</v>
      </c>
    </row>
    <row r="345" spans="2:65" s="1" customFormat="1" ht="25.5" customHeight="1">
      <c r="B345" s="181"/>
      <c r="C345" s="182" t="s">
        <v>914</v>
      </c>
      <c r="D345" s="182" t="s">
        <v>266</v>
      </c>
      <c r="E345" s="183" t="s">
        <v>2177</v>
      </c>
      <c r="F345" s="184" t="s">
        <v>2178</v>
      </c>
      <c r="G345" s="185" t="s">
        <v>317</v>
      </c>
      <c r="H345" s="186">
        <v>58.220999999999997</v>
      </c>
      <c r="I345" s="187"/>
      <c r="J345" s="188">
        <f>ROUND(I345*H345,2)</f>
        <v>0</v>
      </c>
      <c r="K345" s="184" t="s">
        <v>5</v>
      </c>
      <c r="L345" s="42"/>
      <c r="M345" s="189" t="s">
        <v>5</v>
      </c>
      <c r="N345" s="190" t="s">
        <v>48</v>
      </c>
      <c r="O345" s="43"/>
      <c r="P345" s="191">
        <f>O345*H345</f>
        <v>0</v>
      </c>
      <c r="Q345" s="191">
        <v>0</v>
      </c>
      <c r="R345" s="191">
        <f>Q345*H345</f>
        <v>0</v>
      </c>
      <c r="S345" s="191">
        <v>0</v>
      </c>
      <c r="T345" s="192">
        <f>S345*H345</f>
        <v>0</v>
      </c>
      <c r="AR345" s="25" t="s">
        <v>270</v>
      </c>
      <c r="AT345" s="25" t="s">
        <v>266</v>
      </c>
      <c r="AU345" s="25" t="s">
        <v>85</v>
      </c>
      <c r="AY345" s="25" t="s">
        <v>264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5" t="s">
        <v>24</v>
      </c>
      <c r="BK345" s="193">
        <f>ROUND(I345*H345,2)</f>
        <v>0</v>
      </c>
      <c r="BL345" s="25" t="s">
        <v>270</v>
      </c>
      <c r="BM345" s="25" t="s">
        <v>3442</v>
      </c>
    </row>
    <row r="346" spans="2:65" s="12" customFormat="1">
      <c r="B346" s="194"/>
      <c r="D346" s="195" t="s">
        <v>272</v>
      </c>
      <c r="E346" s="196" t="s">
        <v>5</v>
      </c>
      <c r="F346" s="197" t="s">
        <v>2180</v>
      </c>
      <c r="H346" s="196" t="s">
        <v>5</v>
      </c>
      <c r="I346" s="198"/>
      <c r="L346" s="194"/>
      <c r="M346" s="199"/>
      <c r="N346" s="200"/>
      <c r="O346" s="200"/>
      <c r="P346" s="200"/>
      <c r="Q346" s="200"/>
      <c r="R346" s="200"/>
      <c r="S346" s="200"/>
      <c r="T346" s="201"/>
      <c r="AT346" s="196" t="s">
        <v>272</v>
      </c>
      <c r="AU346" s="196" t="s">
        <v>85</v>
      </c>
      <c r="AV346" s="12" t="s">
        <v>24</v>
      </c>
      <c r="AW346" s="12" t="s">
        <v>41</v>
      </c>
      <c r="AX346" s="12" t="s">
        <v>77</v>
      </c>
      <c r="AY346" s="196" t="s">
        <v>264</v>
      </c>
    </row>
    <row r="347" spans="2:65" s="13" customFormat="1">
      <c r="B347" s="202"/>
      <c r="D347" s="195" t="s">
        <v>272</v>
      </c>
      <c r="E347" s="203" t="s">
        <v>5</v>
      </c>
      <c r="F347" s="204" t="s">
        <v>3440</v>
      </c>
      <c r="H347" s="205">
        <v>58.220999999999997</v>
      </c>
      <c r="I347" s="206"/>
      <c r="L347" s="202"/>
      <c r="M347" s="207"/>
      <c r="N347" s="208"/>
      <c r="O347" s="208"/>
      <c r="P347" s="208"/>
      <c r="Q347" s="208"/>
      <c r="R347" s="208"/>
      <c r="S347" s="208"/>
      <c r="T347" s="209"/>
      <c r="AT347" s="203" t="s">
        <v>272</v>
      </c>
      <c r="AU347" s="203" t="s">
        <v>85</v>
      </c>
      <c r="AV347" s="13" t="s">
        <v>85</v>
      </c>
      <c r="AW347" s="13" t="s">
        <v>41</v>
      </c>
      <c r="AX347" s="13" t="s">
        <v>24</v>
      </c>
      <c r="AY347" s="203" t="s">
        <v>264</v>
      </c>
    </row>
    <row r="348" spans="2:65" s="1" customFormat="1" ht="16.5" customHeight="1">
      <c r="B348" s="181"/>
      <c r="C348" s="182" t="s">
        <v>919</v>
      </c>
      <c r="D348" s="182" t="s">
        <v>266</v>
      </c>
      <c r="E348" s="183" t="s">
        <v>2181</v>
      </c>
      <c r="F348" s="184" t="s">
        <v>2182</v>
      </c>
      <c r="G348" s="185" t="s">
        <v>317</v>
      </c>
      <c r="H348" s="186">
        <v>72.453000000000003</v>
      </c>
      <c r="I348" s="187"/>
      <c r="J348" s="188">
        <f>ROUND(I348*H348,2)</f>
        <v>0</v>
      </c>
      <c r="K348" s="184" t="s">
        <v>278</v>
      </c>
      <c r="L348" s="42"/>
      <c r="M348" s="189" t="s">
        <v>5</v>
      </c>
      <c r="N348" s="190" t="s">
        <v>48</v>
      </c>
      <c r="O348" s="43"/>
      <c r="P348" s="191">
        <f>O348*H348</f>
        <v>0</v>
      </c>
      <c r="Q348" s="191">
        <v>0</v>
      </c>
      <c r="R348" s="191">
        <f>Q348*H348</f>
        <v>0</v>
      </c>
      <c r="S348" s="191">
        <v>0</v>
      </c>
      <c r="T348" s="192">
        <f>S348*H348</f>
        <v>0</v>
      </c>
      <c r="AR348" s="25" t="s">
        <v>270</v>
      </c>
      <c r="AT348" s="25" t="s">
        <v>266</v>
      </c>
      <c r="AU348" s="25" t="s">
        <v>85</v>
      </c>
      <c r="AY348" s="25" t="s">
        <v>264</v>
      </c>
      <c r="BE348" s="193">
        <f>IF(N348="základní",J348,0)</f>
        <v>0</v>
      </c>
      <c r="BF348" s="193">
        <f>IF(N348="snížená",J348,0)</f>
        <v>0</v>
      </c>
      <c r="BG348" s="193">
        <f>IF(N348="zákl. přenesená",J348,0)</f>
        <v>0</v>
      </c>
      <c r="BH348" s="193">
        <f>IF(N348="sníž. přenesená",J348,0)</f>
        <v>0</v>
      </c>
      <c r="BI348" s="193">
        <f>IF(N348="nulová",J348,0)</f>
        <v>0</v>
      </c>
      <c r="BJ348" s="25" t="s">
        <v>24</v>
      </c>
      <c r="BK348" s="193">
        <f>ROUND(I348*H348,2)</f>
        <v>0</v>
      </c>
      <c r="BL348" s="25" t="s">
        <v>270</v>
      </c>
      <c r="BM348" s="25" t="s">
        <v>2957</v>
      </c>
    </row>
    <row r="349" spans="2:65" s="13" customFormat="1">
      <c r="B349" s="202"/>
      <c r="D349" s="195" t="s">
        <v>272</v>
      </c>
      <c r="E349" s="203" t="s">
        <v>5</v>
      </c>
      <c r="F349" s="204" t="s">
        <v>3438</v>
      </c>
      <c r="H349" s="205">
        <v>72.453000000000003</v>
      </c>
      <c r="I349" s="206"/>
      <c r="L349" s="202"/>
      <c r="M349" s="207"/>
      <c r="N349" s="208"/>
      <c r="O349" s="208"/>
      <c r="P349" s="208"/>
      <c r="Q349" s="208"/>
      <c r="R349" s="208"/>
      <c r="S349" s="208"/>
      <c r="T349" s="209"/>
      <c r="AT349" s="203" t="s">
        <v>272</v>
      </c>
      <c r="AU349" s="203" t="s">
        <v>85</v>
      </c>
      <c r="AV349" s="13" t="s">
        <v>85</v>
      </c>
      <c r="AW349" s="13" t="s">
        <v>41</v>
      </c>
      <c r="AX349" s="13" t="s">
        <v>24</v>
      </c>
      <c r="AY349" s="203" t="s">
        <v>264</v>
      </c>
    </row>
    <row r="350" spans="2:65" s="11" customFormat="1" ht="29.85" customHeight="1">
      <c r="B350" s="168"/>
      <c r="D350" s="169" t="s">
        <v>76</v>
      </c>
      <c r="E350" s="179" t="s">
        <v>377</v>
      </c>
      <c r="F350" s="179" t="s">
        <v>378</v>
      </c>
      <c r="I350" s="171"/>
      <c r="J350" s="180">
        <f>BK350</f>
        <v>0</v>
      </c>
      <c r="L350" s="168"/>
      <c r="M350" s="173"/>
      <c r="N350" s="174"/>
      <c r="O350" s="174"/>
      <c r="P350" s="175">
        <f>P351</f>
        <v>0</v>
      </c>
      <c r="Q350" s="174"/>
      <c r="R350" s="175">
        <f>R351</f>
        <v>0</v>
      </c>
      <c r="S350" s="174"/>
      <c r="T350" s="176">
        <f>T351</f>
        <v>0</v>
      </c>
      <c r="AR350" s="169" t="s">
        <v>24</v>
      </c>
      <c r="AT350" s="177" t="s">
        <v>76</v>
      </c>
      <c r="AU350" s="177" t="s">
        <v>24</v>
      </c>
      <c r="AY350" s="169" t="s">
        <v>264</v>
      </c>
      <c r="BK350" s="178">
        <f>BK351</f>
        <v>0</v>
      </c>
    </row>
    <row r="351" spans="2:65" s="1" customFormat="1" ht="38.25" customHeight="1">
      <c r="B351" s="181"/>
      <c r="C351" s="182" t="s">
        <v>924</v>
      </c>
      <c r="D351" s="182" t="s">
        <v>266</v>
      </c>
      <c r="E351" s="183" t="s">
        <v>2401</v>
      </c>
      <c r="F351" s="184" t="s">
        <v>2402</v>
      </c>
      <c r="G351" s="185" t="s">
        <v>317</v>
      </c>
      <c r="H351" s="186">
        <v>6.9720000000000004</v>
      </c>
      <c r="I351" s="187"/>
      <c r="J351" s="188">
        <f>ROUND(I351*H351,2)</f>
        <v>0</v>
      </c>
      <c r="K351" s="184" t="s">
        <v>278</v>
      </c>
      <c r="L351" s="42"/>
      <c r="M351" s="189" t="s">
        <v>5</v>
      </c>
      <c r="N351" s="190" t="s">
        <v>48</v>
      </c>
      <c r="O351" s="43"/>
      <c r="P351" s="191">
        <f>O351*H351</f>
        <v>0</v>
      </c>
      <c r="Q351" s="191">
        <v>0</v>
      </c>
      <c r="R351" s="191">
        <f>Q351*H351</f>
        <v>0</v>
      </c>
      <c r="S351" s="191">
        <v>0</v>
      </c>
      <c r="T351" s="192">
        <f>S351*H351</f>
        <v>0</v>
      </c>
      <c r="AR351" s="25" t="s">
        <v>270</v>
      </c>
      <c r="AT351" s="25" t="s">
        <v>266</v>
      </c>
      <c r="AU351" s="25" t="s">
        <v>85</v>
      </c>
      <c r="AY351" s="25" t="s">
        <v>264</v>
      </c>
      <c r="BE351" s="193">
        <f>IF(N351="základní",J351,0)</f>
        <v>0</v>
      </c>
      <c r="BF351" s="193">
        <f>IF(N351="snížená",J351,0)</f>
        <v>0</v>
      </c>
      <c r="BG351" s="193">
        <f>IF(N351="zákl. přenesená",J351,0)</f>
        <v>0</v>
      </c>
      <c r="BH351" s="193">
        <f>IF(N351="sníž. přenesená",J351,0)</f>
        <v>0</v>
      </c>
      <c r="BI351" s="193">
        <f>IF(N351="nulová",J351,0)</f>
        <v>0</v>
      </c>
      <c r="BJ351" s="25" t="s">
        <v>24</v>
      </c>
      <c r="BK351" s="193">
        <f>ROUND(I351*H351,2)</f>
        <v>0</v>
      </c>
      <c r="BL351" s="25" t="s">
        <v>270</v>
      </c>
      <c r="BM351" s="25" t="s">
        <v>2958</v>
      </c>
    </row>
    <row r="352" spans="2:65" s="11" customFormat="1" ht="37.35" customHeight="1">
      <c r="B352" s="168"/>
      <c r="D352" s="169" t="s">
        <v>76</v>
      </c>
      <c r="E352" s="170" t="s">
        <v>2227</v>
      </c>
      <c r="F352" s="170" t="s">
        <v>2228</v>
      </c>
      <c r="I352" s="171"/>
      <c r="J352" s="172">
        <f>BK352</f>
        <v>0</v>
      </c>
      <c r="L352" s="168"/>
      <c r="M352" s="173"/>
      <c r="N352" s="174"/>
      <c r="O352" s="174"/>
      <c r="P352" s="175">
        <f>P353</f>
        <v>0</v>
      </c>
      <c r="Q352" s="174"/>
      <c r="R352" s="175">
        <f>R353</f>
        <v>0</v>
      </c>
      <c r="S352" s="174"/>
      <c r="T352" s="176">
        <f>T353</f>
        <v>0</v>
      </c>
      <c r="AR352" s="169" t="s">
        <v>270</v>
      </c>
      <c r="AT352" s="177" t="s">
        <v>76</v>
      </c>
      <c r="AU352" s="177" t="s">
        <v>77</v>
      </c>
      <c r="AY352" s="169" t="s">
        <v>264</v>
      </c>
      <c r="BK352" s="178">
        <f>BK353</f>
        <v>0</v>
      </c>
    </row>
    <row r="353" spans="2:65" s="11" customFormat="1" ht="19.899999999999999" customHeight="1">
      <c r="B353" s="168"/>
      <c r="D353" s="169" t="s">
        <v>76</v>
      </c>
      <c r="E353" s="179" t="s">
        <v>2229</v>
      </c>
      <c r="F353" s="179" t="s">
        <v>2228</v>
      </c>
      <c r="I353" s="171"/>
      <c r="J353" s="180">
        <f>BK353</f>
        <v>0</v>
      </c>
      <c r="L353" s="168"/>
      <c r="M353" s="173"/>
      <c r="N353" s="174"/>
      <c r="O353" s="174"/>
      <c r="P353" s="175">
        <f>SUM(P354:P364)</f>
        <v>0</v>
      </c>
      <c r="Q353" s="174"/>
      <c r="R353" s="175">
        <f>SUM(R354:R364)</f>
        <v>0</v>
      </c>
      <c r="S353" s="174"/>
      <c r="T353" s="176">
        <f>SUM(T354:T364)</f>
        <v>0</v>
      </c>
      <c r="AR353" s="169" t="s">
        <v>270</v>
      </c>
      <c r="AT353" s="177" t="s">
        <v>76</v>
      </c>
      <c r="AU353" s="177" t="s">
        <v>24</v>
      </c>
      <c r="AY353" s="169" t="s">
        <v>264</v>
      </c>
      <c r="BK353" s="178">
        <f>SUM(BK354:BK364)</f>
        <v>0</v>
      </c>
    </row>
    <row r="354" spans="2:65" s="1" customFormat="1" ht="16.5" customHeight="1">
      <c r="B354" s="181"/>
      <c r="C354" s="182" t="s">
        <v>929</v>
      </c>
      <c r="D354" s="182" t="s">
        <v>266</v>
      </c>
      <c r="E354" s="183" t="s">
        <v>2630</v>
      </c>
      <c r="F354" s="184" t="s">
        <v>2631</v>
      </c>
      <c r="G354" s="185" t="s">
        <v>293</v>
      </c>
      <c r="H354" s="186">
        <v>170</v>
      </c>
      <c r="I354" s="187"/>
      <c r="J354" s="188">
        <f>ROUND(I354*H354,2)</f>
        <v>0</v>
      </c>
      <c r="K354" s="184" t="s">
        <v>309</v>
      </c>
      <c r="L354" s="42"/>
      <c r="M354" s="189" t="s">
        <v>5</v>
      </c>
      <c r="N354" s="190" t="s">
        <v>48</v>
      </c>
      <c r="O354" s="43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AR354" s="25" t="s">
        <v>2232</v>
      </c>
      <c r="AT354" s="25" t="s">
        <v>266</v>
      </c>
      <c r="AU354" s="25" t="s">
        <v>85</v>
      </c>
      <c r="AY354" s="25" t="s">
        <v>264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25" t="s">
        <v>24</v>
      </c>
      <c r="BK354" s="193">
        <f>ROUND(I354*H354,2)</f>
        <v>0</v>
      </c>
      <c r="BL354" s="25" t="s">
        <v>2232</v>
      </c>
      <c r="BM354" s="25" t="s">
        <v>2959</v>
      </c>
    </row>
    <row r="355" spans="2:65" s="12" customFormat="1">
      <c r="B355" s="194"/>
      <c r="D355" s="195" t="s">
        <v>272</v>
      </c>
      <c r="E355" s="196" t="s">
        <v>5</v>
      </c>
      <c r="F355" s="197" t="s">
        <v>3443</v>
      </c>
      <c r="H355" s="196" t="s">
        <v>5</v>
      </c>
      <c r="I355" s="198"/>
      <c r="L355" s="194"/>
      <c r="M355" s="199"/>
      <c r="N355" s="200"/>
      <c r="O355" s="200"/>
      <c r="P355" s="200"/>
      <c r="Q355" s="200"/>
      <c r="R355" s="200"/>
      <c r="S355" s="200"/>
      <c r="T355" s="201"/>
      <c r="AT355" s="196" t="s">
        <v>272</v>
      </c>
      <c r="AU355" s="196" t="s">
        <v>85</v>
      </c>
      <c r="AV355" s="12" t="s">
        <v>24</v>
      </c>
      <c r="AW355" s="12" t="s">
        <v>41</v>
      </c>
      <c r="AX355" s="12" t="s">
        <v>77</v>
      </c>
      <c r="AY355" s="196" t="s">
        <v>264</v>
      </c>
    </row>
    <row r="356" spans="2:65" s="12" customFormat="1">
      <c r="B356" s="194"/>
      <c r="D356" s="195" t="s">
        <v>272</v>
      </c>
      <c r="E356" s="196" t="s">
        <v>5</v>
      </c>
      <c r="F356" s="197" t="s">
        <v>2961</v>
      </c>
      <c r="H356" s="196" t="s">
        <v>5</v>
      </c>
      <c r="I356" s="198"/>
      <c r="L356" s="194"/>
      <c r="M356" s="199"/>
      <c r="N356" s="200"/>
      <c r="O356" s="200"/>
      <c r="P356" s="200"/>
      <c r="Q356" s="200"/>
      <c r="R356" s="200"/>
      <c r="S356" s="200"/>
      <c r="T356" s="201"/>
      <c r="AT356" s="196" t="s">
        <v>272</v>
      </c>
      <c r="AU356" s="196" t="s">
        <v>85</v>
      </c>
      <c r="AV356" s="12" t="s">
        <v>24</v>
      </c>
      <c r="AW356" s="12" t="s">
        <v>41</v>
      </c>
      <c r="AX356" s="12" t="s">
        <v>77</v>
      </c>
      <c r="AY356" s="196" t="s">
        <v>264</v>
      </c>
    </row>
    <row r="357" spans="2:65" s="13" customFormat="1">
      <c r="B357" s="202"/>
      <c r="D357" s="195" t="s">
        <v>272</v>
      </c>
      <c r="E357" s="203" t="s">
        <v>5</v>
      </c>
      <c r="F357" s="204" t="s">
        <v>3434</v>
      </c>
      <c r="H357" s="205">
        <v>170</v>
      </c>
      <c r="I357" s="206"/>
      <c r="L357" s="202"/>
      <c r="M357" s="207"/>
      <c r="N357" s="208"/>
      <c r="O357" s="208"/>
      <c r="P357" s="208"/>
      <c r="Q357" s="208"/>
      <c r="R357" s="208"/>
      <c r="S357" s="208"/>
      <c r="T357" s="209"/>
      <c r="AT357" s="203" t="s">
        <v>272</v>
      </c>
      <c r="AU357" s="203" t="s">
        <v>85</v>
      </c>
      <c r="AV357" s="13" t="s">
        <v>85</v>
      </c>
      <c r="AW357" s="13" t="s">
        <v>41</v>
      </c>
      <c r="AX357" s="13" t="s">
        <v>24</v>
      </c>
      <c r="AY357" s="203" t="s">
        <v>264</v>
      </c>
    </row>
    <row r="358" spans="2:65" s="1" customFormat="1" ht="16.5" customHeight="1">
      <c r="B358" s="181"/>
      <c r="C358" s="182" t="s">
        <v>936</v>
      </c>
      <c r="D358" s="182" t="s">
        <v>266</v>
      </c>
      <c r="E358" s="183" t="s">
        <v>2966</v>
      </c>
      <c r="F358" s="184" t="s">
        <v>2967</v>
      </c>
      <c r="G358" s="185" t="s">
        <v>308</v>
      </c>
      <c r="H358" s="186">
        <v>74.69</v>
      </c>
      <c r="I358" s="187"/>
      <c r="J358" s="188">
        <f>ROUND(I358*H358,2)</f>
        <v>0</v>
      </c>
      <c r="K358" s="184" t="s">
        <v>309</v>
      </c>
      <c r="L358" s="42"/>
      <c r="M358" s="189" t="s">
        <v>5</v>
      </c>
      <c r="N358" s="190" t="s">
        <v>48</v>
      </c>
      <c r="O358" s="43"/>
      <c r="P358" s="191">
        <f>O358*H358</f>
        <v>0</v>
      </c>
      <c r="Q358" s="191">
        <v>0</v>
      </c>
      <c r="R358" s="191">
        <f>Q358*H358</f>
        <v>0</v>
      </c>
      <c r="S358" s="191">
        <v>0</v>
      </c>
      <c r="T358" s="192">
        <f>S358*H358</f>
        <v>0</v>
      </c>
      <c r="AR358" s="25" t="s">
        <v>2232</v>
      </c>
      <c r="AT358" s="25" t="s">
        <v>266</v>
      </c>
      <c r="AU358" s="25" t="s">
        <v>85</v>
      </c>
      <c r="AY358" s="25" t="s">
        <v>264</v>
      </c>
      <c r="BE358" s="193">
        <f>IF(N358="základní",J358,0)</f>
        <v>0</v>
      </c>
      <c r="BF358" s="193">
        <f>IF(N358="snížená",J358,0)</f>
        <v>0</v>
      </c>
      <c r="BG358" s="193">
        <f>IF(N358="zákl. přenesená",J358,0)</f>
        <v>0</v>
      </c>
      <c r="BH358" s="193">
        <f>IF(N358="sníž. přenesená",J358,0)</f>
        <v>0</v>
      </c>
      <c r="BI358" s="193">
        <f>IF(N358="nulová",J358,0)</f>
        <v>0</v>
      </c>
      <c r="BJ358" s="25" t="s">
        <v>24</v>
      </c>
      <c r="BK358" s="193">
        <f>ROUND(I358*H358,2)</f>
        <v>0</v>
      </c>
      <c r="BL358" s="25" t="s">
        <v>2232</v>
      </c>
      <c r="BM358" s="25" t="s">
        <v>2968</v>
      </c>
    </row>
    <row r="359" spans="2:65" s="1" customFormat="1" ht="27">
      <c r="B359" s="42"/>
      <c r="D359" s="195" t="s">
        <v>369</v>
      </c>
      <c r="F359" s="228" t="s">
        <v>2234</v>
      </c>
      <c r="I359" s="229"/>
      <c r="L359" s="42"/>
      <c r="M359" s="230"/>
      <c r="N359" s="43"/>
      <c r="O359" s="43"/>
      <c r="P359" s="43"/>
      <c r="Q359" s="43"/>
      <c r="R359" s="43"/>
      <c r="S359" s="43"/>
      <c r="T359" s="71"/>
      <c r="AT359" s="25" t="s">
        <v>369</v>
      </c>
      <c r="AU359" s="25" t="s">
        <v>85</v>
      </c>
    </row>
    <row r="360" spans="2:65" s="12" customFormat="1">
      <c r="B360" s="194"/>
      <c r="D360" s="195" t="s">
        <v>272</v>
      </c>
      <c r="E360" s="196" t="s">
        <v>5</v>
      </c>
      <c r="F360" s="197" t="s">
        <v>3386</v>
      </c>
      <c r="H360" s="196" t="s">
        <v>5</v>
      </c>
      <c r="I360" s="198"/>
      <c r="L360" s="194"/>
      <c r="M360" s="199"/>
      <c r="N360" s="200"/>
      <c r="O360" s="200"/>
      <c r="P360" s="200"/>
      <c r="Q360" s="200"/>
      <c r="R360" s="200"/>
      <c r="S360" s="200"/>
      <c r="T360" s="201"/>
      <c r="AT360" s="196" t="s">
        <v>272</v>
      </c>
      <c r="AU360" s="196" t="s">
        <v>85</v>
      </c>
      <c r="AV360" s="12" t="s">
        <v>24</v>
      </c>
      <c r="AW360" s="12" t="s">
        <v>41</v>
      </c>
      <c r="AX360" s="12" t="s">
        <v>77</v>
      </c>
      <c r="AY360" s="196" t="s">
        <v>264</v>
      </c>
    </row>
    <row r="361" spans="2:65" s="13" customFormat="1">
      <c r="B361" s="202"/>
      <c r="D361" s="195" t="s">
        <v>272</v>
      </c>
      <c r="E361" s="203" t="s">
        <v>5</v>
      </c>
      <c r="F361" s="204" t="s">
        <v>3425</v>
      </c>
      <c r="H361" s="205">
        <v>55.29</v>
      </c>
      <c r="I361" s="206"/>
      <c r="L361" s="202"/>
      <c r="M361" s="207"/>
      <c r="N361" s="208"/>
      <c r="O361" s="208"/>
      <c r="P361" s="208"/>
      <c r="Q361" s="208"/>
      <c r="R361" s="208"/>
      <c r="S361" s="208"/>
      <c r="T361" s="209"/>
      <c r="AT361" s="203" t="s">
        <v>272</v>
      </c>
      <c r="AU361" s="203" t="s">
        <v>85</v>
      </c>
      <c r="AV361" s="13" t="s">
        <v>85</v>
      </c>
      <c r="AW361" s="13" t="s">
        <v>41</v>
      </c>
      <c r="AX361" s="13" t="s">
        <v>77</v>
      </c>
      <c r="AY361" s="203" t="s">
        <v>264</v>
      </c>
    </row>
    <row r="362" spans="2:65" s="12" customFormat="1">
      <c r="B362" s="194"/>
      <c r="D362" s="195" t="s">
        <v>272</v>
      </c>
      <c r="E362" s="196" t="s">
        <v>5</v>
      </c>
      <c r="F362" s="197" t="s">
        <v>3396</v>
      </c>
      <c r="H362" s="196" t="s">
        <v>5</v>
      </c>
      <c r="I362" s="198"/>
      <c r="L362" s="194"/>
      <c r="M362" s="199"/>
      <c r="N362" s="200"/>
      <c r="O362" s="200"/>
      <c r="P362" s="200"/>
      <c r="Q362" s="200"/>
      <c r="R362" s="200"/>
      <c r="S362" s="200"/>
      <c r="T362" s="201"/>
      <c r="AT362" s="196" t="s">
        <v>272</v>
      </c>
      <c r="AU362" s="196" t="s">
        <v>85</v>
      </c>
      <c r="AV362" s="12" t="s">
        <v>24</v>
      </c>
      <c r="AW362" s="12" t="s">
        <v>41</v>
      </c>
      <c r="AX362" s="12" t="s">
        <v>77</v>
      </c>
      <c r="AY362" s="196" t="s">
        <v>264</v>
      </c>
    </row>
    <row r="363" spans="2:65" s="13" customFormat="1">
      <c r="B363" s="202"/>
      <c r="D363" s="195" t="s">
        <v>272</v>
      </c>
      <c r="E363" s="203" t="s">
        <v>5</v>
      </c>
      <c r="F363" s="204" t="s">
        <v>3423</v>
      </c>
      <c r="H363" s="205">
        <v>19.399999999999999</v>
      </c>
      <c r="I363" s="206"/>
      <c r="L363" s="202"/>
      <c r="M363" s="207"/>
      <c r="N363" s="208"/>
      <c r="O363" s="208"/>
      <c r="P363" s="208"/>
      <c r="Q363" s="208"/>
      <c r="R363" s="208"/>
      <c r="S363" s="208"/>
      <c r="T363" s="209"/>
      <c r="AT363" s="203" t="s">
        <v>272</v>
      </c>
      <c r="AU363" s="203" t="s">
        <v>85</v>
      </c>
      <c r="AV363" s="13" t="s">
        <v>85</v>
      </c>
      <c r="AW363" s="13" t="s">
        <v>41</v>
      </c>
      <c r="AX363" s="13" t="s">
        <v>77</v>
      </c>
      <c r="AY363" s="203" t="s">
        <v>264</v>
      </c>
    </row>
    <row r="364" spans="2:65" s="14" customFormat="1">
      <c r="B364" s="210"/>
      <c r="D364" s="195" t="s">
        <v>272</v>
      </c>
      <c r="E364" s="211" t="s">
        <v>5</v>
      </c>
      <c r="F364" s="212" t="s">
        <v>290</v>
      </c>
      <c r="H364" s="213">
        <v>74.69</v>
      </c>
      <c r="I364" s="214"/>
      <c r="L364" s="210"/>
      <c r="M364" s="244"/>
      <c r="N364" s="245"/>
      <c r="O364" s="245"/>
      <c r="P364" s="245"/>
      <c r="Q364" s="245"/>
      <c r="R364" s="245"/>
      <c r="S364" s="245"/>
      <c r="T364" s="246"/>
      <c r="AT364" s="211" t="s">
        <v>272</v>
      </c>
      <c r="AU364" s="211" t="s">
        <v>85</v>
      </c>
      <c r="AV364" s="14" t="s">
        <v>270</v>
      </c>
      <c r="AW364" s="14" t="s">
        <v>41</v>
      </c>
      <c r="AX364" s="14" t="s">
        <v>24</v>
      </c>
      <c r="AY364" s="211" t="s">
        <v>264</v>
      </c>
    </row>
    <row r="365" spans="2:65" s="1" customFormat="1" ht="6.95" customHeight="1">
      <c r="B365" s="57"/>
      <c r="C365" s="58"/>
      <c r="D365" s="58"/>
      <c r="E365" s="58"/>
      <c r="F365" s="58"/>
      <c r="G365" s="58"/>
      <c r="H365" s="58"/>
      <c r="I365" s="135"/>
      <c r="J365" s="58"/>
      <c r="K365" s="58"/>
      <c r="L365" s="42"/>
    </row>
  </sheetData>
  <autoFilter ref="C95:K364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2:H82"/>
    <mergeCell ref="E86:H86"/>
    <mergeCell ref="E84:H84"/>
    <mergeCell ref="E88:H88"/>
    <mergeCell ref="J59:J60"/>
  </mergeCells>
  <hyperlinks>
    <hyperlink ref="F1:G1" location="C2" display="1) Krycí list soupisu"/>
    <hyperlink ref="G1:H1" location="C62" display="2) Rekapitulace"/>
    <hyperlink ref="J1" location="C9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15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201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2645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3380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3444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174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5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ROUND(J96,2)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ROUND(SUM(BE96:BE214), 2)</f>
        <v>0</v>
      </c>
      <c r="G34" s="43"/>
      <c r="H34" s="43"/>
      <c r="I34" s="127">
        <v>0.21</v>
      </c>
      <c r="J34" s="126">
        <f>ROUND(ROUND((SUM(BE96:BE214)),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ROUND(SUM(BF96:BF214), 2)</f>
        <v>0</v>
      </c>
      <c r="G35" s="43"/>
      <c r="H35" s="43"/>
      <c r="I35" s="127">
        <v>0.15</v>
      </c>
      <c r="J35" s="126">
        <f>ROUND(ROUND((SUM(BF96:BF214)),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ROUND(SUM(BG96:BG214),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ROUND(SUM(BH96:BH214),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ROUND(SUM(BI96:BI214),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2645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3380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3052 - Stoka A3-1 - Obnova povrchů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J96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J97</f>
        <v>0</v>
      </c>
      <c r="K65" s="149"/>
    </row>
    <row r="66" spans="2:12" s="9" customFormat="1" ht="19.899999999999999" customHeight="1">
      <c r="B66" s="150"/>
      <c r="C66" s="151"/>
      <c r="D66" s="152" t="s">
        <v>1552</v>
      </c>
      <c r="E66" s="153"/>
      <c r="F66" s="153"/>
      <c r="G66" s="153"/>
      <c r="H66" s="153"/>
      <c r="I66" s="154"/>
      <c r="J66" s="155">
        <f>J98</f>
        <v>0</v>
      </c>
      <c r="K66" s="156"/>
    </row>
    <row r="67" spans="2:12" s="9" customFormat="1" ht="19.899999999999999" customHeight="1">
      <c r="B67" s="150"/>
      <c r="C67" s="151"/>
      <c r="D67" s="152" t="s">
        <v>1553</v>
      </c>
      <c r="E67" s="153"/>
      <c r="F67" s="153"/>
      <c r="G67" s="153"/>
      <c r="H67" s="153"/>
      <c r="I67" s="154"/>
      <c r="J67" s="155">
        <f>J106</f>
        <v>0</v>
      </c>
      <c r="K67" s="156"/>
    </row>
    <row r="68" spans="2:12" s="9" customFormat="1" ht="19.899999999999999" customHeight="1">
      <c r="B68" s="150"/>
      <c r="C68" s="151"/>
      <c r="D68" s="152" t="s">
        <v>2970</v>
      </c>
      <c r="E68" s="153"/>
      <c r="F68" s="153"/>
      <c r="G68" s="153"/>
      <c r="H68" s="153"/>
      <c r="I68" s="154"/>
      <c r="J68" s="155">
        <f>J132</f>
        <v>0</v>
      </c>
      <c r="K68" s="156"/>
    </row>
    <row r="69" spans="2:12" s="9" customFormat="1" ht="19.899999999999999" customHeight="1">
      <c r="B69" s="150"/>
      <c r="C69" s="151"/>
      <c r="D69" s="152" t="s">
        <v>2017</v>
      </c>
      <c r="E69" s="153"/>
      <c r="F69" s="153"/>
      <c r="G69" s="153"/>
      <c r="H69" s="153"/>
      <c r="I69" s="154"/>
      <c r="J69" s="155">
        <f>J141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J207</f>
        <v>0</v>
      </c>
      <c r="K70" s="156"/>
    </row>
    <row r="71" spans="2:12" s="8" customFormat="1" ht="24.95" customHeight="1">
      <c r="B71" s="143"/>
      <c r="C71" s="144"/>
      <c r="D71" s="145" t="s">
        <v>2066</v>
      </c>
      <c r="E71" s="146"/>
      <c r="F71" s="146"/>
      <c r="G71" s="146"/>
      <c r="H71" s="146"/>
      <c r="I71" s="147"/>
      <c r="J71" s="148">
        <f>J209</f>
        <v>0</v>
      </c>
      <c r="K71" s="149"/>
    </row>
    <row r="72" spans="2:12" s="9" customFormat="1" ht="19.899999999999999" customHeight="1">
      <c r="B72" s="150"/>
      <c r="C72" s="151"/>
      <c r="D72" s="152" t="s">
        <v>2067</v>
      </c>
      <c r="E72" s="153"/>
      <c r="F72" s="153"/>
      <c r="G72" s="153"/>
      <c r="H72" s="153"/>
      <c r="I72" s="154"/>
      <c r="J72" s="155">
        <f>J210</f>
        <v>0</v>
      </c>
      <c r="K72" s="156"/>
    </row>
    <row r="73" spans="2:12" s="1" customFormat="1" ht="21.75" customHeight="1">
      <c r="B73" s="42"/>
      <c r="C73" s="43"/>
      <c r="D73" s="43"/>
      <c r="E73" s="43"/>
      <c r="F73" s="43"/>
      <c r="G73" s="43"/>
      <c r="H73" s="43"/>
      <c r="I73" s="114"/>
      <c r="J73" s="43"/>
      <c r="K73" s="46"/>
    </row>
    <row r="74" spans="2:12" s="1" customFormat="1" ht="6.95" customHeight="1">
      <c r="B74" s="57"/>
      <c r="C74" s="58"/>
      <c r="D74" s="58"/>
      <c r="E74" s="58"/>
      <c r="F74" s="58"/>
      <c r="G74" s="58"/>
      <c r="H74" s="58"/>
      <c r="I74" s="135"/>
      <c r="J74" s="58"/>
      <c r="K74" s="59"/>
    </row>
    <row r="78" spans="2:12" s="1" customFormat="1" ht="6.95" customHeight="1">
      <c r="B78" s="60"/>
      <c r="C78" s="61"/>
      <c r="D78" s="61"/>
      <c r="E78" s="61"/>
      <c r="F78" s="61"/>
      <c r="G78" s="61"/>
      <c r="H78" s="61"/>
      <c r="I78" s="136"/>
      <c r="J78" s="61"/>
      <c r="K78" s="61"/>
      <c r="L78" s="42"/>
    </row>
    <row r="79" spans="2:12" s="1" customFormat="1" ht="36.950000000000003" customHeight="1">
      <c r="B79" s="42"/>
      <c r="C79" s="62" t="s">
        <v>248</v>
      </c>
      <c r="L79" s="42"/>
    </row>
    <row r="80" spans="2:12" s="1" customFormat="1" ht="6.95" customHeight="1">
      <c r="B80" s="42"/>
      <c r="L80" s="42"/>
    </row>
    <row r="81" spans="2:63" s="1" customFormat="1" ht="14.45" customHeight="1">
      <c r="B81" s="42"/>
      <c r="C81" s="64" t="s">
        <v>19</v>
      </c>
      <c r="L81" s="42"/>
    </row>
    <row r="82" spans="2:63" s="1" customFormat="1" ht="16.5" customHeight="1">
      <c r="B82" s="42"/>
      <c r="E82" s="374" t="str">
        <f>E7</f>
        <v>Tehov - Odkanalizování a čištění vod</v>
      </c>
      <c r="F82" s="375"/>
      <c r="G82" s="375"/>
      <c r="H82" s="375"/>
      <c r="L82" s="42"/>
    </row>
    <row r="83" spans="2:63" ht="15">
      <c r="B83" s="29"/>
      <c r="C83" s="64" t="s">
        <v>227</v>
      </c>
      <c r="L83" s="29"/>
    </row>
    <row r="84" spans="2:63" ht="16.5" customHeight="1">
      <c r="B84" s="29"/>
      <c r="E84" s="374" t="s">
        <v>2645</v>
      </c>
      <c r="F84" s="337"/>
      <c r="G84" s="337"/>
      <c r="H84" s="337"/>
      <c r="L84" s="29"/>
    </row>
    <row r="85" spans="2:63" ht="15">
      <c r="B85" s="29"/>
      <c r="C85" s="64" t="s">
        <v>229</v>
      </c>
      <c r="L85" s="29"/>
    </row>
    <row r="86" spans="2:63" s="1" customFormat="1" ht="16.5" customHeight="1">
      <c r="B86" s="42"/>
      <c r="E86" s="376" t="s">
        <v>3380</v>
      </c>
      <c r="F86" s="377"/>
      <c r="G86" s="377"/>
      <c r="H86" s="377"/>
      <c r="L86" s="42"/>
    </row>
    <row r="87" spans="2:63" s="1" customFormat="1" ht="14.45" customHeight="1">
      <c r="B87" s="42"/>
      <c r="C87" s="64" t="s">
        <v>231</v>
      </c>
      <c r="L87" s="42"/>
    </row>
    <row r="88" spans="2:63" s="1" customFormat="1" ht="17.25" customHeight="1">
      <c r="B88" s="42"/>
      <c r="E88" s="349" t="str">
        <f>E13</f>
        <v>3052 - Stoka A3-1 - Obnova povrchů</v>
      </c>
      <c r="F88" s="377"/>
      <c r="G88" s="377"/>
      <c r="H88" s="377"/>
      <c r="L88" s="42"/>
    </row>
    <row r="89" spans="2:63" s="1" customFormat="1" ht="6.95" customHeight="1">
      <c r="B89" s="42"/>
      <c r="L89" s="42"/>
    </row>
    <row r="90" spans="2:63" s="1" customFormat="1" ht="18" customHeight="1">
      <c r="B90" s="42"/>
      <c r="C90" s="64" t="s">
        <v>25</v>
      </c>
      <c r="F90" s="157" t="str">
        <f>F16</f>
        <v>Tehov</v>
      </c>
      <c r="I90" s="158" t="s">
        <v>27</v>
      </c>
      <c r="J90" s="68" t="str">
        <f>IF(J16="","",J16)</f>
        <v>1.6.2017</v>
      </c>
      <c r="L90" s="42"/>
    </row>
    <row r="91" spans="2:63" s="1" customFormat="1" ht="6.95" customHeight="1">
      <c r="B91" s="42"/>
      <c r="L91" s="42"/>
    </row>
    <row r="92" spans="2:63" s="1" customFormat="1" ht="15">
      <c r="B92" s="42"/>
      <c r="C92" s="64" t="s">
        <v>31</v>
      </c>
      <c r="F92" s="157" t="str">
        <f>E19</f>
        <v>Obec Tehov</v>
      </c>
      <c r="I92" s="158" t="s">
        <v>38</v>
      </c>
      <c r="J92" s="157" t="str">
        <f>E25</f>
        <v>Ing. Pavel Douša</v>
      </c>
      <c r="L92" s="42"/>
    </row>
    <row r="93" spans="2:63" s="1" customFormat="1" ht="14.45" customHeight="1">
      <c r="B93" s="42"/>
      <c r="C93" s="64" t="s">
        <v>36</v>
      </c>
      <c r="F93" s="157" t="str">
        <f>IF(E22="","",E22)</f>
        <v/>
      </c>
      <c r="L93" s="42"/>
    </row>
    <row r="94" spans="2:63" s="1" customFormat="1" ht="10.35" customHeight="1">
      <c r="B94" s="42"/>
      <c r="L94" s="42"/>
    </row>
    <row r="95" spans="2:63" s="10" customFormat="1" ht="29.25" customHeight="1">
      <c r="B95" s="159"/>
      <c r="C95" s="160" t="s">
        <v>249</v>
      </c>
      <c r="D95" s="161" t="s">
        <v>62</v>
      </c>
      <c r="E95" s="161" t="s">
        <v>58</v>
      </c>
      <c r="F95" s="161" t="s">
        <v>250</v>
      </c>
      <c r="G95" s="161" t="s">
        <v>251</v>
      </c>
      <c r="H95" s="161" t="s">
        <v>252</v>
      </c>
      <c r="I95" s="162" t="s">
        <v>253</v>
      </c>
      <c r="J95" s="161" t="s">
        <v>236</v>
      </c>
      <c r="K95" s="163" t="s">
        <v>254</v>
      </c>
      <c r="L95" s="159"/>
      <c r="M95" s="74" t="s">
        <v>255</v>
      </c>
      <c r="N95" s="75" t="s">
        <v>47</v>
      </c>
      <c r="O95" s="75" t="s">
        <v>256</v>
      </c>
      <c r="P95" s="75" t="s">
        <v>257</v>
      </c>
      <c r="Q95" s="75" t="s">
        <v>258</v>
      </c>
      <c r="R95" s="75" t="s">
        <v>259</v>
      </c>
      <c r="S95" s="75" t="s">
        <v>260</v>
      </c>
      <c r="T95" s="76" t="s">
        <v>261</v>
      </c>
    </row>
    <row r="96" spans="2:63" s="1" customFormat="1" ht="29.25" customHeight="1">
      <c r="B96" s="42"/>
      <c r="C96" s="78" t="s">
        <v>237</v>
      </c>
      <c r="J96" s="164">
        <f>BK96</f>
        <v>0</v>
      </c>
      <c r="L96" s="42"/>
      <c r="M96" s="77"/>
      <c r="N96" s="69"/>
      <c r="O96" s="69"/>
      <c r="P96" s="165">
        <f>P97+P209</f>
        <v>0</v>
      </c>
      <c r="Q96" s="69"/>
      <c r="R96" s="165">
        <f>R97+R209</f>
        <v>43.94711079999999</v>
      </c>
      <c r="S96" s="69"/>
      <c r="T96" s="166">
        <f>T97+T209</f>
        <v>0</v>
      </c>
      <c r="AT96" s="25" t="s">
        <v>76</v>
      </c>
      <c r="AU96" s="25" t="s">
        <v>238</v>
      </c>
      <c r="BK96" s="167">
        <f>BK97+BK209</f>
        <v>0</v>
      </c>
    </row>
    <row r="97" spans="2:65" s="11" customFormat="1" ht="37.35" customHeight="1">
      <c r="B97" s="168"/>
      <c r="D97" s="169" t="s">
        <v>76</v>
      </c>
      <c r="E97" s="170" t="s">
        <v>262</v>
      </c>
      <c r="F97" s="170" t="s">
        <v>263</v>
      </c>
      <c r="I97" s="171"/>
      <c r="J97" s="172">
        <f>BK97</f>
        <v>0</v>
      </c>
      <c r="L97" s="168"/>
      <c r="M97" s="173"/>
      <c r="N97" s="174"/>
      <c r="O97" s="174"/>
      <c r="P97" s="175">
        <f>P98+P106+P132+P141+P207</f>
        <v>0</v>
      </c>
      <c r="Q97" s="174"/>
      <c r="R97" s="175">
        <f>R98+R106+R132+R141+R207</f>
        <v>43.94711079999999</v>
      </c>
      <c r="S97" s="174"/>
      <c r="T97" s="176">
        <f>T98+T106+T132+T141+T207</f>
        <v>0</v>
      </c>
      <c r="AR97" s="169" t="s">
        <v>24</v>
      </c>
      <c r="AT97" s="177" t="s">
        <v>76</v>
      </c>
      <c r="AU97" s="177" t="s">
        <v>77</v>
      </c>
      <c r="AY97" s="169" t="s">
        <v>264</v>
      </c>
      <c r="BK97" s="178">
        <f>BK98+BK106+BK132+BK141+BK207</f>
        <v>0</v>
      </c>
    </row>
    <row r="98" spans="2:65" s="11" customFormat="1" ht="19.899999999999999" customHeight="1">
      <c r="B98" s="168"/>
      <c r="D98" s="169" t="s">
        <v>76</v>
      </c>
      <c r="E98" s="179" t="s">
        <v>24</v>
      </c>
      <c r="F98" s="179" t="s">
        <v>1558</v>
      </c>
      <c r="I98" s="171"/>
      <c r="J98" s="180">
        <f>BK98</f>
        <v>0</v>
      </c>
      <c r="L98" s="168"/>
      <c r="M98" s="173"/>
      <c r="N98" s="174"/>
      <c r="O98" s="174"/>
      <c r="P98" s="175">
        <f>SUM(P99:P105)</f>
        <v>0</v>
      </c>
      <c r="Q98" s="174"/>
      <c r="R98" s="175">
        <f>SUM(R99:R105)</f>
        <v>0</v>
      </c>
      <c r="S98" s="174"/>
      <c r="T98" s="176">
        <f>SUM(T99:T105)</f>
        <v>0</v>
      </c>
      <c r="AR98" s="169" t="s">
        <v>24</v>
      </c>
      <c r="AT98" s="177" t="s">
        <v>76</v>
      </c>
      <c r="AU98" s="177" t="s">
        <v>24</v>
      </c>
      <c r="AY98" s="169" t="s">
        <v>264</v>
      </c>
      <c r="BK98" s="178">
        <f>SUM(BK99:BK105)</f>
        <v>0</v>
      </c>
    </row>
    <row r="99" spans="2:65" s="1" customFormat="1" ht="16.5" customHeight="1">
      <c r="B99" s="181"/>
      <c r="C99" s="182" t="s">
        <v>24</v>
      </c>
      <c r="D99" s="182" t="s">
        <v>266</v>
      </c>
      <c r="E99" s="183" t="s">
        <v>2019</v>
      </c>
      <c r="F99" s="184" t="s">
        <v>2020</v>
      </c>
      <c r="G99" s="185" t="s">
        <v>293</v>
      </c>
      <c r="H99" s="186">
        <v>129.38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</v>
      </c>
      <c r="T99" s="192">
        <f>S99*H99</f>
        <v>0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2971</v>
      </c>
    </row>
    <row r="100" spans="2:65" s="12" customFormat="1">
      <c r="B100" s="194"/>
      <c r="D100" s="195" t="s">
        <v>272</v>
      </c>
      <c r="E100" s="196" t="s">
        <v>5</v>
      </c>
      <c r="F100" s="197" t="s">
        <v>3131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2" customFormat="1">
      <c r="B101" s="194"/>
      <c r="D101" s="195" t="s">
        <v>272</v>
      </c>
      <c r="E101" s="196" t="s">
        <v>5</v>
      </c>
      <c r="F101" s="197" t="s">
        <v>2972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3" customFormat="1">
      <c r="B102" s="202"/>
      <c r="D102" s="195" t="s">
        <v>272</v>
      </c>
      <c r="E102" s="203" t="s">
        <v>5</v>
      </c>
      <c r="F102" s="204" t="s">
        <v>3382</v>
      </c>
      <c r="H102" s="205">
        <v>90.58</v>
      </c>
      <c r="I102" s="206"/>
      <c r="L102" s="202"/>
      <c r="M102" s="207"/>
      <c r="N102" s="208"/>
      <c r="O102" s="208"/>
      <c r="P102" s="208"/>
      <c r="Q102" s="208"/>
      <c r="R102" s="208"/>
      <c r="S102" s="208"/>
      <c r="T102" s="209"/>
      <c r="AT102" s="203" t="s">
        <v>272</v>
      </c>
      <c r="AU102" s="203" t="s">
        <v>85</v>
      </c>
      <c r="AV102" s="13" t="s">
        <v>85</v>
      </c>
      <c r="AW102" s="13" t="s">
        <v>41</v>
      </c>
      <c r="AX102" s="13" t="s">
        <v>77</v>
      </c>
      <c r="AY102" s="203" t="s">
        <v>264</v>
      </c>
    </row>
    <row r="103" spans="2:65" s="12" customFormat="1">
      <c r="B103" s="194"/>
      <c r="D103" s="195" t="s">
        <v>272</v>
      </c>
      <c r="E103" s="196" t="s">
        <v>5</v>
      </c>
      <c r="F103" s="197" t="s">
        <v>3383</v>
      </c>
      <c r="H103" s="196" t="s">
        <v>5</v>
      </c>
      <c r="I103" s="198"/>
      <c r="L103" s="194"/>
      <c r="M103" s="199"/>
      <c r="N103" s="200"/>
      <c r="O103" s="200"/>
      <c r="P103" s="200"/>
      <c r="Q103" s="200"/>
      <c r="R103" s="200"/>
      <c r="S103" s="200"/>
      <c r="T103" s="201"/>
      <c r="AT103" s="196" t="s">
        <v>272</v>
      </c>
      <c r="AU103" s="196" t="s">
        <v>85</v>
      </c>
      <c r="AV103" s="12" t="s">
        <v>24</v>
      </c>
      <c r="AW103" s="12" t="s">
        <v>41</v>
      </c>
      <c r="AX103" s="12" t="s">
        <v>77</v>
      </c>
      <c r="AY103" s="196" t="s">
        <v>264</v>
      </c>
    </row>
    <row r="104" spans="2:65" s="13" customFormat="1">
      <c r="B104" s="202"/>
      <c r="D104" s="195" t="s">
        <v>272</v>
      </c>
      <c r="E104" s="203" t="s">
        <v>5</v>
      </c>
      <c r="F104" s="204" t="s">
        <v>3384</v>
      </c>
      <c r="H104" s="205">
        <v>38.799999999999997</v>
      </c>
      <c r="I104" s="206"/>
      <c r="L104" s="202"/>
      <c r="M104" s="207"/>
      <c r="N104" s="208"/>
      <c r="O104" s="208"/>
      <c r="P104" s="208"/>
      <c r="Q104" s="208"/>
      <c r="R104" s="208"/>
      <c r="S104" s="208"/>
      <c r="T104" s="209"/>
      <c r="AT104" s="203" t="s">
        <v>272</v>
      </c>
      <c r="AU104" s="203" t="s">
        <v>85</v>
      </c>
      <c r="AV104" s="13" t="s">
        <v>85</v>
      </c>
      <c r="AW104" s="13" t="s">
        <v>41</v>
      </c>
      <c r="AX104" s="13" t="s">
        <v>77</v>
      </c>
      <c r="AY104" s="203" t="s">
        <v>264</v>
      </c>
    </row>
    <row r="105" spans="2:65" s="14" customFormat="1">
      <c r="B105" s="210"/>
      <c r="D105" s="195" t="s">
        <v>272</v>
      </c>
      <c r="E105" s="211" t="s">
        <v>5</v>
      </c>
      <c r="F105" s="212" t="s">
        <v>290</v>
      </c>
      <c r="H105" s="213">
        <v>129.38</v>
      </c>
      <c r="I105" s="214"/>
      <c r="L105" s="210"/>
      <c r="M105" s="215"/>
      <c r="N105" s="216"/>
      <c r="O105" s="216"/>
      <c r="P105" s="216"/>
      <c r="Q105" s="216"/>
      <c r="R105" s="216"/>
      <c r="S105" s="216"/>
      <c r="T105" s="217"/>
      <c r="AT105" s="211" t="s">
        <v>272</v>
      </c>
      <c r="AU105" s="211" t="s">
        <v>85</v>
      </c>
      <c r="AV105" s="14" t="s">
        <v>270</v>
      </c>
      <c r="AW105" s="14" t="s">
        <v>41</v>
      </c>
      <c r="AX105" s="14" t="s">
        <v>24</v>
      </c>
      <c r="AY105" s="211" t="s">
        <v>264</v>
      </c>
    </row>
    <row r="106" spans="2:65" s="11" customFormat="1" ht="29.85" customHeight="1">
      <c r="B106" s="168"/>
      <c r="D106" s="169" t="s">
        <v>76</v>
      </c>
      <c r="E106" s="179" t="s">
        <v>387</v>
      </c>
      <c r="F106" s="179" t="s">
        <v>1746</v>
      </c>
      <c r="I106" s="171"/>
      <c r="J106" s="180">
        <f>BK106</f>
        <v>0</v>
      </c>
      <c r="L106" s="168"/>
      <c r="M106" s="173"/>
      <c r="N106" s="174"/>
      <c r="O106" s="174"/>
      <c r="P106" s="175">
        <f>SUM(P107:P131)</f>
        <v>0</v>
      </c>
      <c r="Q106" s="174"/>
      <c r="R106" s="175">
        <f>SUM(R107:R131)</f>
        <v>1.9E-3</v>
      </c>
      <c r="S106" s="174"/>
      <c r="T106" s="176">
        <f>SUM(T107:T131)</f>
        <v>0</v>
      </c>
      <c r="AR106" s="169" t="s">
        <v>24</v>
      </c>
      <c r="AT106" s="177" t="s">
        <v>76</v>
      </c>
      <c r="AU106" s="177" t="s">
        <v>24</v>
      </c>
      <c r="AY106" s="169" t="s">
        <v>264</v>
      </c>
      <c r="BK106" s="178">
        <f>SUM(BK107:BK131)</f>
        <v>0</v>
      </c>
    </row>
    <row r="107" spans="2:65" s="1" customFormat="1" ht="38.25" customHeight="1">
      <c r="B107" s="181"/>
      <c r="C107" s="182" t="s">
        <v>85</v>
      </c>
      <c r="D107" s="182" t="s">
        <v>266</v>
      </c>
      <c r="E107" s="183" t="s">
        <v>1747</v>
      </c>
      <c r="F107" s="184" t="s">
        <v>1748</v>
      </c>
      <c r="G107" s="185" t="s">
        <v>293</v>
      </c>
      <c r="H107" s="186">
        <v>50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0</v>
      </c>
      <c r="R107" s="191">
        <f>Q107*H107</f>
        <v>0</v>
      </c>
      <c r="S107" s="191">
        <v>0</v>
      </c>
      <c r="T107" s="192">
        <f>S107*H107</f>
        <v>0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2975</v>
      </c>
    </row>
    <row r="108" spans="2:65" s="12" customFormat="1">
      <c r="B108" s="194"/>
      <c r="D108" s="195" t="s">
        <v>272</v>
      </c>
      <c r="E108" s="196" t="s">
        <v>5</v>
      </c>
      <c r="F108" s="197" t="s">
        <v>3368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2972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3" customFormat="1">
      <c r="B110" s="202"/>
      <c r="D110" s="195" t="s">
        <v>272</v>
      </c>
      <c r="E110" s="203" t="s">
        <v>5</v>
      </c>
      <c r="F110" s="204" t="s">
        <v>3445</v>
      </c>
      <c r="H110" s="205">
        <v>50</v>
      </c>
      <c r="I110" s="206"/>
      <c r="L110" s="202"/>
      <c r="M110" s="207"/>
      <c r="N110" s="208"/>
      <c r="O110" s="208"/>
      <c r="P110" s="208"/>
      <c r="Q110" s="208"/>
      <c r="R110" s="208"/>
      <c r="S110" s="208"/>
      <c r="T110" s="209"/>
      <c r="AT110" s="203" t="s">
        <v>272</v>
      </c>
      <c r="AU110" s="203" t="s">
        <v>85</v>
      </c>
      <c r="AV110" s="13" t="s">
        <v>85</v>
      </c>
      <c r="AW110" s="13" t="s">
        <v>41</v>
      </c>
      <c r="AX110" s="13" t="s">
        <v>24</v>
      </c>
      <c r="AY110" s="203" t="s">
        <v>264</v>
      </c>
    </row>
    <row r="111" spans="2:65" s="1" customFormat="1" ht="25.5" customHeight="1">
      <c r="B111" s="181"/>
      <c r="C111" s="182" t="s">
        <v>93</v>
      </c>
      <c r="D111" s="182" t="s">
        <v>266</v>
      </c>
      <c r="E111" s="183" t="s">
        <v>1758</v>
      </c>
      <c r="F111" s="184" t="s">
        <v>1759</v>
      </c>
      <c r="G111" s="185" t="s">
        <v>293</v>
      </c>
      <c r="H111" s="186">
        <v>50</v>
      </c>
      <c r="I111" s="187"/>
      <c r="J111" s="188">
        <f>ROUND(I111*H111,2)</f>
        <v>0</v>
      </c>
      <c r="K111" s="184" t="s">
        <v>278</v>
      </c>
      <c r="L111" s="42"/>
      <c r="M111" s="189" t="s">
        <v>5</v>
      </c>
      <c r="N111" s="190" t="s">
        <v>48</v>
      </c>
      <c r="O111" s="43"/>
      <c r="P111" s="191">
        <f>O111*H111</f>
        <v>0</v>
      </c>
      <c r="Q111" s="191">
        <v>0</v>
      </c>
      <c r="R111" s="191">
        <f>Q111*H111</f>
        <v>0</v>
      </c>
      <c r="S111" s="191">
        <v>0</v>
      </c>
      <c r="T111" s="192">
        <f>S111*H111</f>
        <v>0</v>
      </c>
      <c r="AR111" s="25" t="s">
        <v>270</v>
      </c>
      <c r="AT111" s="25" t="s">
        <v>266</v>
      </c>
      <c r="AU111" s="25" t="s">
        <v>85</v>
      </c>
      <c r="AY111" s="25" t="s">
        <v>264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5" t="s">
        <v>24</v>
      </c>
      <c r="BK111" s="193">
        <f>ROUND(I111*H111,2)</f>
        <v>0</v>
      </c>
      <c r="BL111" s="25" t="s">
        <v>270</v>
      </c>
      <c r="BM111" s="25" t="s">
        <v>2984</v>
      </c>
    </row>
    <row r="112" spans="2:65" s="12" customFormat="1">
      <c r="B112" s="194"/>
      <c r="D112" s="195" t="s">
        <v>272</v>
      </c>
      <c r="E112" s="196" t="s">
        <v>5</v>
      </c>
      <c r="F112" s="197" t="s">
        <v>3370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2" customFormat="1">
      <c r="B113" s="194"/>
      <c r="D113" s="195" t="s">
        <v>272</v>
      </c>
      <c r="E113" s="196" t="s">
        <v>5</v>
      </c>
      <c r="F113" s="197" t="s">
        <v>2972</v>
      </c>
      <c r="H113" s="196" t="s">
        <v>5</v>
      </c>
      <c r="I113" s="198"/>
      <c r="L113" s="194"/>
      <c r="M113" s="199"/>
      <c r="N113" s="200"/>
      <c r="O113" s="200"/>
      <c r="P113" s="200"/>
      <c r="Q113" s="200"/>
      <c r="R113" s="200"/>
      <c r="S113" s="200"/>
      <c r="T113" s="201"/>
      <c r="AT113" s="196" t="s">
        <v>272</v>
      </c>
      <c r="AU113" s="196" t="s">
        <v>85</v>
      </c>
      <c r="AV113" s="12" t="s">
        <v>24</v>
      </c>
      <c r="AW113" s="12" t="s">
        <v>41</v>
      </c>
      <c r="AX113" s="12" t="s">
        <v>77</v>
      </c>
      <c r="AY113" s="196" t="s">
        <v>264</v>
      </c>
    </row>
    <row r="114" spans="2:65" s="13" customFormat="1">
      <c r="B114" s="202"/>
      <c r="D114" s="195" t="s">
        <v>272</v>
      </c>
      <c r="E114" s="203" t="s">
        <v>5</v>
      </c>
      <c r="F114" s="204" t="s">
        <v>3445</v>
      </c>
      <c r="H114" s="205">
        <v>50</v>
      </c>
      <c r="I114" s="206"/>
      <c r="L114" s="202"/>
      <c r="M114" s="207"/>
      <c r="N114" s="208"/>
      <c r="O114" s="208"/>
      <c r="P114" s="208"/>
      <c r="Q114" s="208"/>
      <c r="R114" s="208"/>
      <c r="S114" s="208"/>
      <c r="T114" s="209"/>
      <c r="AT114" s="203" t="s">
        <v>272</v>
      </c>
      <c r="AU114" s="203" t="s">
        <v>85</v>
      </c>
      <c r="AV114" s="13" t="s">
        <v>85</v>
      </c>
      <c r="AW114" s="13" t="s">
        <v>41</v>
      </c>
      <c r="AX114" s="13" t="s">
        <v>24</v>
      </c>
      <c r="AY114" s="203" t="s">
        <v>264</v>
      </c>
    </row>
    <row r="115" spans="2:65" s="1" customFormat="1" ht="16.5" customHeight="1">
      <c r="B115" s="181"/>
      <c r="C115" s="218" t="s">
        <v>270</v>
      </c>
      <c r="D115" s="218" t="s">
        <v>345</v>
      </c>
      <c r="E115" s="219" t="s">
        <v>1762</v>
      </c>
      <c r="F115" s="220" t="s">
        <v>1763</v>
      </c>
      <c r="G115" s="221" t="s">
        <v>396</v>
      </c>
      <c r="H115" s="222">
        <v>1.75</v>
      </c>
      <c r="I115" s="223"/>
      <c r="J115" s="224">
        <f>ROUND(I115*H115,2)</f>
        <v>0</v>
      </c>
      <c r="K115" s="220" t="s">
        <v>278</v>
      </c>
      <c r="L115" s="225"/>
      <c r="M115" s="226" t="s">
        <v>5</v>
      </c>
      <c r="N115" s="227" t="s">
        <v>48</v>
      </c>
      <c r="O115" s="43"/>
      <c r="P115" s="191">
        <f>O115*H115</f>
        <v>0</v>
      </c>
      <c r="Q115" s="191">
        <v>1E-3</v>
      </c>
      <c r="R115" s="191">
        <f>Q115*H115</f>
        <v>1.75E-3</v>
      </c>
      <c r="S115" s="191">
        <v>0</v>
      </c>
      <c r="T115" s="192">
        <f>S115*H115</f>
        <v>0</v>
      </c>
      <c r="AR115" s="25" t="s">
        <v>322</v>
      </c>
      <c r="AT115" s="25" t="s">
        <v>345</v>
      </c>
      <c r="AU115" s="25" t="s">
        <v>85</v>
      </c>
      <c r="AY115" s="25" t="s">
        <v>264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5" t="s">
        <v>24</v>
      </c>
      <c r="BK115" s="193">
        <f>ROUND(I115*H115,2)</f>
        <v>0</v>
      </c>
      <c r="BL115" s="25" t="s">
        <v>270</v>
      </c>
      <c r="BM115" s="25" t="s">
        <v>2986</v>
      </c>
    </row>
    <row r="116" spans="2:65" s="1" customFormat="1" ht="27">
      <c r="B116" s="42"/>
      <c r="D116" s="195" t="s">
        <v>369</v>
      </c>
      <c r="F116" s="228" t="s">
        <v>1765</v>
      </c>
      <c r="I116" s="229"/>
      <c r="L116" s="42"/>
      <c r="M116" s="230"/>
      <c r="N116" s="43"/>
      <c r="O116" s="43"/>
      <c r="P116" s="43"/>
      <c r="Q116" s="43"/>
      <c r="R116" s="43"/>
      <c r="S116" s="43"/>
      <c r="T116" s="71"/>
      <c r="AT116" s="25" t="s">
        <v>369</v>
      </c>
      <c r="AU116" s="25" t="s">
        <v>85</v>
      </c>
    </row>
    <row r="117" spans="2:65" s="13" customFormat="1">
      <c r="B117" s="202"/>
      <c r="D117" s="195" t="s">
        <v>272</v>
      </c>
      <c r="F117" s="204" t="s">
        <v>3446</v>
      </c>
      <c r="H117" s="205">
        <v>1.75</v>
      </c>
      <c r="I117" s="206"/>
      <c r="L117" s="202"/>
      <c r="M117" s="207"/>
      <c r="N117" s="208"/>
      <c r="O117" s="208"/>
      <c r="P117" s="208"/>
      <c r="Q117" s="208"/>
      <c r="R117" s="208"/>
      <c r="S117" s="208"/>
      <c r="T117" s="209"/>
      <c r="AT117" s="203" t="s">
        <v>272</v>
      </c>
      <c r="AU117" s="203" t="s">
        <v>85</v>
      </c>
      <c r="AV117" s="13" t="s">
        <v>85</v>
      </c>
      <c r="AW117" s="13" t="s">
        <v>6</v>
      </c>
      <c r="AX117" s="13" t="s">
        <v>24</v>
      </c>
      <c r="AY117" s="203" t="s">
        <v>264</v>
      </c>
    </row>
    <row r="118" spans="2:65" s="1" customFormat="1" ht="16.5" customHeight="1">
      <c r="B118" s="181"/>
      <c r="C118" s="182" t="s">
        <v>300</v>
      </c>
      <c r="D118" s="182" t="s">
        <v>266</v>
      </c>
      <c r="E118" s="183" t="s">
        <v>1767</v>
      </c>
      <c r="F118" s="184" t="s">
        <v>1768</v>
      </c>
      <c r="G118" s="185" t="s">
        <v>293</v>
      </c>
      <c r="H118" s="186">
        <v>50</v>
      </c>
      <c r="I118" s="187"/>
      <c r="J118" s="188">
        <f>ROUND(I118*H118,2)</f>
        <v>0</v>
      </c>
      <c r="K118" s="184" t="s">
        <v>278</v>
      </c>
      <c r="L118" s="42"/>
      <c r="M118" s="189" t="s">
        <v>5</v>
      </c>
      <c r="N118" s="190" t="s">
        <v>48</v>
      </c>
      <c r="O118" s="43"/>
      <c r="P118" s="191">
        <f>O118*H118</f>
        <v>0</v>
      </c>
      <c r="Q118" s="191">
        <v>0</v>
      </c>
      <c r="R118" s="191">
        <f>Q118*H118</f>
        <v>0</v>
      </c>
      <c r="S118" s="191">
        <v>0</v>
      </c>
      <c r="T118" s="192">
        <f>S118*H118</f>
        <v>0</v>
      </c>
      <c r="AR118" s="25" t="s">
        <v>270</v>
      </c>
      <c r="AT118" s="25" t="s">
        <v>266</v>
      </c>
      <c r="AU118" s="25" t="s">
        <v>85</v>
      </c>
      <c r="AY118" s="25" t="s">
        <v>264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25" t="s">
        <v>24</v>
      </c>
      <c r="BK118" s="193">
        <f>ROUND(I118*H118,2)</f>
        <v>0</v>
      </c>
      <c r="BL118" s="25" t="s">
        <v>270</v>
      </c>
      <c r="BM118" s="25" t="s">
        <v>2988</v>
      </c>
    </row>
    <row r="119" spans="2:65" s="12" customFormat="1">
      <c r="B119" s="194"/>
      <c r="D119" s="195" t="s">
        <v>272</v>
      </c>
      <c r="E119" s="196" t="s">
        <v>5</v>
      </c>
      <c r="F119" s="197" t="s">
        <v>3372</v>
      </c>
      <c r="H119" s="196" t="s">
        <v>5</v>
      </c>
      <c r="I119" s="198"/>
      <c r="L119" s="194"/>
      <c r="M119" s="199"/>
      <c r="N119" s="200"/>
      <c r="O119" s="200"/>
      <c r="P119" s="200"/>
      <c r="Q119" s="200"/>
      <c r="R119" s="200"/>
      <c r="S119" s="200"/>
      <c r="T119" s="201"/>
      <c r="AT119" s="196" t="s">
        <v>272</v>
      </c>
      <c r="AU119" s="196" t="s">
        <v>85</v>
      </c>
      <c r="AV119" s="12" t="s">
        <v>24</v>
      </c>
      <c r="AW119" s="12" t="s">
        <v>41</v>
      </c>
      <c r="AX119" s="12" t="s">
        <v>77</v>
      </c>
      <c r="AY119" s="196" t="s">
        <v>264</v>
      </c>
    </row>
    <row r="120" spans="2:65" s="12" customFormat="1">
      <c r="B120" s="194"/>
      <c r="D120" s="195" t="s">
        <v>272</v>
      </c>
      <c r="E120" s="196" t="s">
        <v>5</v>
      </c>
      <c r="F120" s="197" t="s">
        <v>2972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3" customFormat="1">
      <c r="B121" s="202"/>
      <c r="D121" s="195" t="s">
        <v>272</v>
      </c>
      <c r="E121" s="203" t="s">
        <v>5</v>
      </c>
      <c r="F121" s="204" t="s">
        <v>3445</v>
      </c>
      <c r="H121" s="205">
        <v>50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41</v>
      </c>
      <c r="AX121" s="13" t="s">
        <v>24</v>
      </c>
      <c r="AY121" s="203" t="s">
        <v>264</v>
      </c>
    </row>
    <row r="122" spans="2:65" s="1" customFormat="1" ht="16.5" customHeight="1">
      <c r="B122" s="181"/>
      <c r="C122" s="182" t="s">
        <v>305</v>
      </c>
      <c r="D122" s="182" t="s">
        <v>266</v>
      </c>
      <c r="E122" s="183" t="s">
        <v>1771</v>
      </c>
      <c r="F122" s="184" t="s">
        <v>1772</v>
      </c>
      <c r="G122" s="185" t="s">
        <v>293</v>
      </c>
      <c r="H122" s="186">
        <v>50</v>
      </c>
      <c r="I122" s="187"/>
      <c r="J122" s="188">
        <f>ROUND(I122*H122,2)</f>
        <v>0</v>
      </c>
      <c r="K122" s="184" t="s">
        <v>278</v>
      </c>
      <c r="L122" s="42"/>
      <c r="M122" s="189" t="s">
        <v>5</v>
      </c>
      <c r="N122" s="190" t="s">
        <v>48</v>
      </c>
      <c r="O122" s="43"/>
      <c r="P122" s="191">
        <f>O122*H122</f>
        <v>0</v>
      </c>
      <c r="Q122" s="191">
        <v>0</v>
      </c>
      <c r="R122" s="191">
        <f>Q122*H122</f>
        <v>0</v>
      </c>
      <c r="S122" s="191">
        <v>0</v>
      </c>
      <c r="T122" s="192">
        <f>S122*H122</f>
        <v>0</v>
      </c>
      <c r="AR122" s="25" t="s">
        <v>270</v>
      </c>
      <c r="AT122" s="25" t="s">
        <v>266</v>
      </c>
      <c r="AU122" s="25" t="s">
        <v>85</v>
      </c>
      <c r="AY122" s="25" t="s">
        <v>264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5" t="s">
        <v>24</v>
      </c>
      <c r="BK122" s="193">
        <f>ROUND(I122*H122,2)</f>
        <v>0</v>
      </c>
      <c r="BL122" s="25" t="s">
        <v>270</v>
      </c>
      <c r="BM122" s="25" t="s">
        <v>2990</v>
      </c>
    </row>
    <row r="123" spans="2:65" s="12" customFormat="1">
      <c r="B123" s="194"/>
      <c r="D123" s="195" t="s">
        <v>272</v>
      </c>
      <c r="E123" s="196" t="s">
        <v>5</v>
      </c>
      <c r="F123" s="197" t="s">
        <v>3372</v>
      </c>
      <c r="H123" s="196" t="s">
        <v>5</v>
      </c>
      <c r="I123" s="198"/>
      <c r="L123" s="194"/>
      <c r="M123" s="199"/>
      <c r="N123" s="200"/>
      <c r="O123" s="200"/>
      <c r="P123" s="200"/>
      <c r="Q123" s="200"/>
      <c r="R123" s="200"/>
      <c r="S123" s="200"/>
      <c r="T123" s="201"/>
      <c r="AT123" s="196" t="s">
        <v>272</v>
      </c>
      <c r="AU123" s="196" t="s">
        <v>85</v>
      </c>
      <c r="AV123" s="12" t="s">
        <v>24</v>
      </c>
      <c r="AW123" s="12" t="s">
        <v>41</v>
      </c>
      <c r="AX123" s="12" t="s">
        <v>77</v>
      </c>
      <c r="AY123" s="196" t="s">
        <v>264</v>
      </c>
    </row>
    <row r="124" spans="2:65" s="12" customFormat="1">
      <c r="B124" s="194"/>
      <c r="D124" s="195" t="s">
        <v>272</v>
      </c>
      <c r="E124" s="196" t="s">
        <v>5</v>
      </c>
      <c r="F124" s="197" t="s">
        <v>2972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3445</v>
      </c>
      <c r="H125" s="205">
        <v>50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24</v>
      </c>
      <c r="AY125" s="203" t="s">
        <v>264</v>
      </c>
    </row>
    <row r="126" spans="2:65" s="1" customFormat="1" ht="38.25" customHeight="1">
      <c r="B126" s="181"/>
      <c r="C126" s="182" t="s">
        <v>314</v>
      </c>
      <c r="D126" s="182" t="s">
        <v>266</v>
      </c>
      <c r="E126" s="183" t="s">
        <v>1774</v>
      </c>
      <c r="F126" s="184" t="s">
        <v>1775</v>
      </c>
      <c r="G126" s="185" t="s">
        <v>293</v>
      </c>
      <c r="H126" s="186">
        <v>50</v>
      </c>
      <c r="I126" s="187"/>
      <c r="J126" s="188">
        <f>ROUND(I126*H126,2)</f>
        <v>0</v>
      </c>
      <c r="K126" s="184" t="s">
        <v>278</v>
      </c>
      <c r="L126" s="42"/>
      <c r="M126" s="189" t="s">
        <v>5</v>
      </c>
      <c r="N126" s="190" t="s">
        <v>48</v>
      </c>
      <c r="O126" s="43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AR126" s="25" t="s">
        <v>270</v>
      </c>
      <c r="AT126" s="25" t="s">
        <v>266</v>
      </c>
      <c r="AU126" s="25" t="s">
        <v>85</v>
      </c>
      <c r="AY126" s="25" t="s">
        <v>264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5" t="s">
        <v>24</v>
      </c>
      <c r="BK126" s="193">
        <f>ROUND(I126*H126,2)</f>
        <v>0</v>
      </c>
      <c r="BL126" s="25" t="s">
        <v>270</v>
      </c>
      <c r="BM126" s="25" t="s">
        <v>2991</v>
      </c>
    </row>
    <row r="127" spans="2:65" s="12" customFormat="1">
      <c r="B127" s="194"/>
      <c r="D127" s="195" t="s">
        <v>272</v>
      </c>
      <c r="E127" s="196" t="s">
        <v>5</v>
      </c>
      <c r="F127" s="197" t="s">
        <v>3372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2" customFormat="1">
      <c r="B128" s="194"/>
      <c r="D128" s="195" t="s">
        <v>272</v>
      </c>
      <c r="E128" s="196" t="s">
        <v>5</v>
      </c>
      <c r="F128" s="197" t="s">
        <v>2972</v>
      </c>
      <c r="H128" s="196" t="s">
        <v>5</v>
      </c>
      <c r="I128" s="198"/>
      <c r="L128" s="194"/>
      <c r="M128" s="199"/>
      <c r="N128" s="200"/>
      <c r="O128" s="200"/>
      <c r="P128" s="200"/>
      <c r="Q128" s="200"/>
      <c r="R128" s="200"/>
      <c r="S128" s="200"/>
      <c r="T128" s="201"/>
      <c r="AT128" s="196" t="s">
        <v>272</v>
      </c>
      <c r="AU128" s="196" t="s">
        <v>85</v>
      </c>
      <c r="AV128" s="12" t="s">
        <v>24</v>
      </c>
      <c r="AW128" s="12" t="s">
        <v>41</v>
      </c>
      <c r="AX128" s="12" t="s">
        <v>77</v>
      </c>
      <c r="AY128" s="196" t="s">
        <v>264</v>
      </c>
    </row>
    <row r="129" spans="2:65" s="13" customFormat="1">
      <c r="B129" s="202"/>
      <c r="D129" s="195" t="s">
        <v>272</v>
      </c>
      <c r="E129" s="203" t="s">
        <v>5</v>
      </c>
      <c r="F129" s="204" t="s">
        <v>3445</v>
      </c>
      <c r="H129" s="205">
        <v>50</v>
      </c>
      <c r="I129" s="206"/>
      <c r="L129" s="202"/>
      <c r="M129" s="207"/>
      <c r="N129" s="208"/>
      <c r="O129" s="208"/>
      <c r="P129" s="208"/>
      <c r="Q129" s="208"/>
      <c r="R129" s="208"/>
      <c r="S129" s="208"/>
      <c r="T129" s="209"/>
      <c r="AT129" s="203" t="s">
        <v>272</v>
      </c>
      <c r="AU129" s="203" t="s">
        <v>85</v>
      </c>
      <c r="AV129" s="13" t="s">
        <v>85</v>
      </c>
      <c r="AW129" s="13" t="s">
        <v>41</v>
      </c>
      <c r="AX129" s="13" t="s">
        <v>24</v>
      </c>
      <c r="AY129" s="203" t="s">
        <v>264</v>
      </c>
    </row>
    <row r="130" spans="2:65" s="1" customFormat="1" ht="16.5" customHeight="1">
      <c r="B130" s="181"/>
      <c r="C130" s="218" t="s">
        <v>322</v>
      </c>
      <c r="D130" s="218" t="s">
        <v>345</v>
      </c>
      <c r="E130" s="219" t="s">
        <v>1777</v>
      </c>
      <c r="F130" s="220" t="s">
        <v>2253</v>
      </c>
      <c r="G130" s="221" t="s">
        <v>1779</v>
      </c>
      <c r="H130" s="222">
        <v>0.15</v>
      </c>
      <c r="I130" s="223"/>
      <c r="J130" s="224">
        <f>ROUND(I130*H130,2)</f>
        <v>0</v>
      </c>
      <c r="K130" s="220" t="s">
        <v>278</v>
      </c>
      <c r="L130" s="225"/>
      <c r="M130" s="226" t="s">
        <v>5</v>
      </c>
      <c r="N130" s="227" t="s">
        <v>48</v>
      </c>
      <c r="O130" s="43"/>
      <c r="P130" s="191">
        <f>O130*H130</f>
        <v>0</v>
      </c>
      <c r="Q130" s="191">
        <v>1E-3</v>
      </c>
      <c r="R130" s="191">
        <f>Q130*H130</f>
        <v>1.4999999999999999E-4</v>
      </c>
      <c r="S130" s="191">
        <v>0</v>
      </c>
      <c r="T130" s="192">
        <f>S130*H130</f>
        <v>0</v>
      </c>
      <c r="AR130" s="25" t="s">
        <v>322</v>
      </c>
      <c r="AT130" s="25" t="s">
        <v>345</v>
      </c>
      <c r="AU130" s="25" t="s">
        <v>85</v>
      </c>
      <c r="AY130" s="25" t="s">
        <v>264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5" t="s">
        <v>24</v>
      </c>
      <c r="BK130" s="193">
        <f>ROUND(I130*H130,2)</f>
        <v>0</v>
      </c>
      <c r="BL130" s="25" t="s">
        <v>270</v>
      </c>
      <c r="BM130" s="25" t="s">
        <v>2992</v>
      </c>
    </row>
    <row r="131" spans="2:65" s="13" customFormat="1">
      <c r="B131" s="202"/>
      <c r="D131" s="195" t="s">
        <v>272</v>
      </c>
      <c r="F131" s="204" t="s">
        <v>3447</v>
      </c>
      <c r="H131" s="205">
        <v>0.15</v>
      </c>
      <c r="I131" s="206"/>
      <c r="L131" s="202"/>
      <c r="M131" s="207"/>
      <c r="N131" s="208"/>
      <c r="O131" s="208"/>
      <c r="P131" s="208"/>
      <c r="Q131" s="208"/>
      <c r="R131" s="208"/>
      <c r="S131" s="208"/>
      <c r="T131" s="209"/>
      <c r="AT131" s="203" t="s">
        <v>272</v>
      </c>
      <c r="AU131" s="203" t="s">
        <v>85</v>
      </c>
      <c r="AV131" s="13" t="s">
        <v>85</v>
      </c>
      <c r="AW131" s="13" t="s">
        <v>6</v>
      </c>
      <c r="AX131" s="13" t="s">
        <v>24</v>
      </c>
      <c r="AY131" s="203" t="s">
        <v>264</v>
      </c>
    </row>
    <row r="132" spans="2:65" s="11" customFormat="1" ht="29.85" customHeight="1">
      <c r="B132" s="168"/>
      <c r="D132" s="169" t="s">
        <v>76</v>
      </c>
      <c r="E132" s="179" t="s">
        <v>869</v>
      </c>
      <c r="F132" s="179" t="s">
        <v>2994</v>
      </c>
      <c r="I132" s="171"/>
      <c r="J132" s="180">
        <f>BK132</f>
        <v>0</v>
      </c>
      <c r="L132" s="168"/>
      <c r="M132" s="173"/>
      <c r="N132" s="174"/>
      <c r="O132" s="174"/>
      <c r="P132" s="175">
        <f>SUM(P133:P140)</f>
        <v>0</v>
      </c>
      <c r="Q132" s="174"/>
      <c r="R132" s="175">
        <f>SUM(R133:R140)</f>
        <v>6.4689999999999998E-2</v>
      </c>
      <c r="S132" s="174"/>
      <c r="T132" s="176">
        <f>SUM(T133:T140)</f>
        <v>0</v>
      </c>
      <c r="AR132" s="169" t="s">
        <v>24</v>
      </c>
      <c r="AT132" s="177" t="s">
        <v>76</v>
      </c>
      <c r="AU132" s="177" t="s">
        <v>24</v>
      </c>
      <c r="AY132" s="169" t="s">
        <v>264</v>
      </c>
      <c r="BK132" s="178">
        <f>SUM(BK133:BK140)</f>
        <v>0</v>
      </c>
    </row>
    <row r="133" spans="2:65" s="1" customFormat="1" ht="25.5" customHeight="1">
      <c r="B133" s="181"/>
      <c r="C133" s="182" t="s">
        <v>331</v>
      </c>
      <c r="D133" s="182" t="s">
        <v>266</v>
      </c>
      <c r="E133" s="183" t="s">
        <v>2995</v>
      </c>
      <c r="F133" s="184" t="s">
        <v>2996</v>
      </c>
      <c r="G133" s="185" t="s">
        <v>308</v>
      </c>
      <c r="H133" s="186">
        <v>129.38</v>
      </c>
      <c r="I133" s="187"/>
      <c r="J133" s="188">
        <f>ROUND(I133*H133,2)</f>
        <v>0</v>
      </c>
      <c r="K133" s="184" t="s">
        <v>278</v>
      </c>
      <c r="L133" s="42"/>
      <c r="M133" s="189" t="s">
        <v>5</v>
      </c>
      <c r="N133" s="190" t="s">
        <v>48</v>
      </c>
      <c r="O133" s="43"/>
      <c r="P133" s="191">
        <f>O133*H133</f>
        <v>0</v>
      </c>
      <c r="Q133" s="191">
        <v>5.0000000000000001E-4</v>
      </c>
      <c r="R133" s="191">
        <f>Q133*H133</f>
        <v>6.4689999999999998E-2</v>
      </c>
      <c r="S133" s="191">
        <v>0</v>
      </c>
      <c r="T133" s="192">
        <f>S133*H133</f>
        <v>0</v>
      </c>
      <c r="AR133" s="25" t="s">
        <v>270</v>
      </c>
      <c r="AT133" s="25" t="s">
        <v>266</v>
      </c>
      <c r="AU133" s="25" t="s">
        <v>85</v>
      </c>
      <c r="AY133" s="25" t="s">
        <v>264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5" t="s">
        <v>24</v>
      </c>
      <c r="BK133" s="193">
        <f>ROUND(I133*H133,2)</f>
        <v>0</v>
      </c>
      <c r="BL133" s="25" t="s">
        <v>270</v>
      </c>
      <c r="BM133" s="25" t="s">
        <v>2997</v>
      </c>
    </row>
    <row r="134" spans="2:65" s="12" customFormat="1">
      <c r="B134" s="194"/>
      <c r="D134" s="195" t="s">
        <v>272</v>
      </c>
      <c r="E134" s="196" t="s">
        <v>5</v>
      </c>
      <c r="F134" s="197" t="s">
        <v>3140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2" customFormat="1">
      <c r="B135" s="194"/>
      <c r="D135" s="195" t="s">
        <v>272</v>
      </c>
      <c r="E135" s="196" t="s">
        <v>5</v>
      </c>
      <c r="F135" s="197" t="s">
        <v>2998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2" customFormat="1">
      <c r="B136" s="194"/>
      <c r="D136" s="195" t="s">
        <v>272</v>
      </c>
      <c r="E136" s="196" t="s">
        <v>5</v>
      </c>
      <c r="F136" s="197" t="s">
        <v>2972</v>
      </c>
      <c r="H136" s="196" t="s">
        <v>5</v>
      </c>
      <c r="I136" s="198"/>
      <c r="L136" s="194"/>
      <c r="M136" s="199"/>
      <c r="N136" s="200"/>
      <c r="O136" s="200"/>
      <c r="P136" s="200"/>
      <c r="Q136" s="200"/>
      <c r="R136" s="200"/>
      <c r="S136" s="200"/>
      <c r="T136" s="201"/>
      <c r="AT136" s="196" t="s">
        <v>272</v>
      </c>
      <c r="AU136" s="196" t="s">
        <v>85</v>
      </c>
      <c r="AV136" s="12" t="s">
        <v>24</v>
      </c>
      <c r="AW136" s="12" t="s">
        <v>41</v>
      </c>
      <c r="AX136" s="12" t="s">
        <v>77</v>
      </c>
      <c r="AY136" s="196" t="s">
        <v>264</v>
      </c>
    </row>
    <row r="137" spans="2:65" s="13" customFormat="1">
      <c r="B137" s="202"/>
      <c r="D137" s="195" t="s">
        <v>272</v>
      </c>
      <c r="E137" s="203" t="s">
        <v>5</v>
      </c>
      <c r="F137" s="204" t="s">
        <v>3435</v>
      </c>
      <c r="H137" s="205">
        <v>90.58</v>
      </c>
      <c r="I137" s="206"/>
      <c r="L137" s="202"/>
      <c r="M137" s="207"/>
      <c r="N137" s="208"/>
      <c r="O137" s="208"/>
      <c r="P137" s="208"/>
      <c r="Q137" s="208"/>
      <c r="R137" s="208"/>
      <c r="S137" s="208"/>
      <c r="T137" s="209"/>
      <c r="AT137" s="203" t="s">
        <v>272</v>
      </c>
      <c r="AU137" s="203" t="s">
        <v>85</v>
      </c>
      <c r="AV137" s="13" t="s">
        <v>85</v>
      </c>
      <c r="AW137" s="13" t="s">
        <v>41</v>
      </c>
      <c r="AX137" s="13" t="s">
        <v>77</v>
      </c>
      <c r="AY137" s="203" t="s">
        <v>264</v>
      </c>
    </row>
    <row r="138" spans="2:65" s="12" customFormat="1">
      <c r="B138" s="194"/>
      <c r="D138" s="195" t="s">
        <v>272</v>
      </c>
      <c r="E138" s="196" t="s">
        <v>5</v>
      </c>
      <c r="F138" s="197" t="s">
        <v>3383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3" customFormat="1">
      <c r="B139" s="202"/>
      <c r="D139" s="195" t="s">
        <v>272</v>
      </c>
      <c r="E139" s="203" t="s">
        <v>5</v>
      </c>
      <c r="F139" s="204" t="s">
        <v>3437</v>
      </c>
      <c r="H139" s="205">
        <v>38.799999999999997</v>
      </c>
      <c r="I139" s="206"/>
      <c r="L139" s="202"/>
      <c r="M139" s="207"/>
      <c r="N139" s="208"/>
      <c r="O139" s="208"/>
      <c r="P139" s="208"/>
      <c r="Q139" s="208"/>
      <c r="R139" s="208"/>
      <c r="S139" s="208"/>
      <c r="T139" s="209"/>
      <c r="AT139" s="203" t="s">
        <v>272</v>
      </c>
      <c r="AU139" s="203" t="s">
        <v>85</v>
      </c>
      <c r="AV139" s="13" t="s">
        <v>85</v>
      </c>
      <c r="AW139" s="13" t="s">
        <v>41</v>
      </c>
      <c r="AX139" s="13" t="s">
        <v>77</v>
      </c>
      <c r="AY139" s="203" t="s">
        <v>264</v>
      </c>
    </row>
    <row r="140" spans="2:65" s="14" customFormat="1">
      <c r="B140" s="210"/>
      <c r="D140" s="195" t="s">
        <v>272</v>
      </c>
      <c r="E140" s="211" t="s">
        <v>5</v>
      </c>
      <c r="F140" s="212" t="s">
        <v>290</v>
      </c>
      <c r="H140" s="213">
        <v>129.38</v>
      </c>
      <c r="I140" s="214"/>
      <c r="L140" s="210"/>
      <c r="M140" s="215"/>
      <c r="N140" s="216"/>
      <c r="O140" s="216"/>
      <c r="P140" s="216"/>
      <c r="Q140" s="216"/>
      <c r="R140" s="216"/>
      <c r="S140" s="216"/>
      <c r="T140" s="217"/>
      <c r="AT140" s="211" t="s">
        <v>272</v>
      </c>
      <c r="AU140" s="211" t="s">
        <v>85</v>
      </c>
      <c r="AV140" s="14" t="s">
        <v>270</v>
      </c>
      <c r="AW140" s="14" t="s">
        <v>41</v>
      </c>
      <c r="AX140" s="14" t="s">
        <v>24</v>
      </c>
      <c r="AY140" s="211" t="s">
        <v>264</v>
      </c>
    </row>
    <row r="141" spans="2:65" s="11" customFormat="1" ht="29.85" customHeight="1">
      <c r="B141" s="168"/>
      <c r="D141" s="169" t="s">
        <v>76</v>
      </c>
      <c r="E141" s="179" t="s">
        <v>300</v>
      </c>
      <c r="F141" s="179" t="s">
        <v>2025</v>
      </c>
      <c r="I141" s="171"/>
      <c r="J141" s="180">
        <f>BK141</f>
        <v>0</v>
      </c>
      <c r="L141" s="168"/>
      <c r="M141" s="173"/>
      <c r="N141" s="174"/>
      <c r="O141" s="174"/>
      <c r="P141" s="175">
        <f>SUM(P142:P206)</f>
        <v>0</v>
      </c>
      <c r="Q141" s="174"/>
      <c r="R141" s="175">
        <f>SUM(R142:R206)</f>
        <v>43.880520799999992</v>
      </c>
      <c r="S141" s="174"/>
      <c r="T141" s="176">
        <f>SUM(T142:T206)</f>
        <v>0</v>
      </c>
      <c r="AR141" s="169" t="s">
        <v>24</v>
      </c>
      <c r="AT141" s="177" t="s">
        <v>76</v>
      </c>
      <c r="AU141" s="177" t="s">
        <v>24</v>
      </c>
      <c r="AY141" s="169" t="s">
        <v>264</v>
      </c>
      <c r="BK141" s="178">
        <f>SUM(BK142:BK206)</f>
        <v>0</v>
      </c>
    </row>
    <row r="142" spans="2:65" s="1" customFormat="1" ht="25.5" customHeight="1">
      <c r="B142" s="181"/>
      <c r="C142" s="182" t="s">
        <v>29</v>
      </c>
      <c r="D142" s="182" t="s">
        <v>266</v>
      </c>
      <c r="E142" s="183" t="s">
        <v>3003</v>
      </c>
      <c r="F142" s="184" t="s">
        <v>3004</v>
      </c>
      <c r="G142" s="185" t="s">
        <v>293</v>
      </c>
      <c r="H142" s="186">
        <v>38.799999999999997</v>
      </c>
      <c r="I142" s="187"/>
      <c r="J142" s="188">
        <f>ROUND(I142*H142,2)</f>
        <v>0</v>
      </c>
      <c r="K142" s="184" t="s">
        <v>334</v>
      </c>
      <c r="L142" s="42"/>
      <c r="M142" s="189" t="s">
        <v>5</v>
      </c>
      <c r="N142" s="190" t="s">
        <v>48</v>
      </c>
      <c r="O142" s="43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AR142" s="25" t="s">
        <v>270</v>
      </c>
      <c r="AT142" s="25" t="s">
        <v>266</v>
      </c>
      <c r="AU142" s="25" t="s">
        <v>85</v>
      </c>
      <c r="AY142" s="25" t="s">
        <v>264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5" t="s">
        <v>24</v>
      </c>
      <c r="BK142" s="193">
        <f>ROUND(I142*H142,2)</f>
        <v>0</v>
      </c>
      <c r="BL142" s="25" t="s">
        <v>270</v>
      </c>
      <c r="BM142" s="25" t="s">
        <v>3005</v>
      </c>
    </row>
    <row r="143" spans="2:65" s="1" customFormat="1" ht="54">
      <c r="B143" s="42"/>
      <c r="D143" s="195" t="s">
        <v>369</v>
      </c>
      <c r="F143" s="228" t="s">
        <v>2259</v>
      </c>
      <c r="I143" s="229"/>
      <c r="L143" s="42"/>
      <c r="M143" s="230"/>
      <c r="N143" s="43"/>
      <c r="O143" s="43"/>
      <c r="P143" s="43"/>
      <c r="Q143" s="43"/>
      <c r="R143" s="43"/>
      <c r="S143" s="43"/>
      <c r="T143" s="71"/>
      <c r="AT143" s="25" t="s">
        <v>369</v>
      </c>
      <c r="AU143" s="25" t="s">
        <v>85</v>
      </c>
    </row>
    <row r="144" spans="2:65" s="12" customFormat="1">
      <c r="B144" s="194"/>
      <c r="D144" s="195" t="s">
        <v>272</v>
      </c>
      <c r="E144" s="196" t="s">
        <v>5</v>
      </c>
      <c r="F144" s="197" t="s">
        <v>2260</v>
      </c>
      <c r="H144" s="196" t="s">
        <v>5</v>
      </c>
      <c r="I144" s="198"/>
      <c r="L144" s="194"/>
      <c r="M144" s="199"/>
      <c r="N144" s="200"/>
      <c r="O144" s="200"/>
      <c r="P144" s="200"/>
      <c r="Q144" s="200"/>
      <c r="R144" s="200"/>
      <c r="S144" s="200"/>
      <c r="T144" s="201"/>
      <c r="AT144" s="196" t="s">
        <v>272</v>
      </c>
      <c r="AU144" s="196" t="s">
        <v>85</v>
      </c>
      <c r="AV144" s="12" t="s">
        <v>24</v>
      </c>
      <c r="AW144" s="12" t="s">
        <v>41</v>
      </c>
      <c r="AX144" s="12" t="s">
        <v>77</v>
      </c>
      <c r="AY144" s="196" t="s">
        <v>264</v>
      </c>
    </row>
    <row r="145" spans="2:65" s="12" customFormat="1">
      <c r="B145" s="194"/>
      <c r="D145" s="195" t="s">
        <v>272</v>
      </c>
      <c r="E145" s="196" t="s">
        <v>5</v>
      </c>
      <c r="F145" s="197" t="s">
        <v>2974</v>
      </c>
      <c r="H145" s="196" t="s">
        <v>5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6" t="s">
        <v>272</v>
      </c>
      <c r="AU145" s="196" t="s">
        <v>85</v>
      </c>
      <c r="AV145" s="12" t="s">
        <v>24</v>
      </c>
      <c r="AW145" s="12" t="s">
        <v>41</v>
      </c>
      <c r="AX145" s="12" t="s">
        <v>77</v>
      </c>
      <c r="AY145" s="196" t="s">
        <v>264</v>
      </c>
    </row>
    <row r="146" spans="2:65" s="13" customFormat="1">
      <c r="B146" s="202"/>
      <c r="D146" s="195" t="s">
        <v>272</v>
      </c>
      <c r="E146" s="203" t="s">
        <v>5</v>
      </c>
      <c r="F146" s="204" t="s">
        <v>3384</v>
      </c>
      <c r="H146" s="205">
        <v>38.799999999999997</v>
      </c>
      <c r="I146" s="206"/>
      <c r="L146" s="202"/>
      <c r="M146" s="207"/>
      <c r="N146" s="208"/>
      <c r="O146" s="208"/>
      <c r="P146" s="208"/>
      <c r="Q146" s="208"/>
      <c r="R146" s="208"/>
      <c r="S146" s="208"/>
      <c r="T146" s="209"/>
      <c r="AT146" s="203" t="s">
        <v>272</v>
      </c>
      <c r="AU146" s="203" t="s">
        <v>85</v>
      </c>
      <c r="AV146" s="13" t="s">
        <v>85</v>
      </c>
      <c r="AW146" s="13" t="s">
        <v>41</v>
      </c>
      <c r="AX146" s="13" t="s">
        <v>24</v>
      </c>
      <c r="AY146" s="203" t="s">
        <v>264</v>
      </c>
    </row>
    <row r="147" spans="2:65" s="1" customFormat="1" ht="25.5" customHeight="1">
      <c r="B147" s="181"/>
      <c r="C147" s="182" t="s">
        <v>344</v>
      </c>
      <c r="D147" s="182" t="s">
        <v>266</v>
      </c>
      <c r="E147" s="183" t="s">
        <v>3006</v>
      </c>
      <c r="F147" s="184" t="s">
        <v>3007</v>
      </c>
      <c r="G147" s="185" t="s">
        <v>293</v>
      </c>
      <c r="H147" s="186">
        <v>38.799999999999997</v>
      </c>
      <c r="I147" s="187"/>
      <c r="J147" s="188">
        <f>ROUND(I147*H147,2)</f>
        <v>0</v>
      </c>
      <c r="K147" s="184" t="s">
        <v>278</v>
      </c>
      <c r="L147" s="42"/>
      <c r="M147" s="189" t="s">
        <v>5</v>
      </c>
      <c r="N147" s="190" t="s">
        <v>48</v>
      </c>
      <c r="O147" s="43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AR147" s="25" t="s">
        <v>270</v>
      </c>
      <c r="AT147" s="25" t="s">
        <v>266</v>
      </c>
      <c r="AU147" s="25" t="s">
        <v>85</v>
      </c>
      <c r="AY147" s="25" t="s">
        <v>264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5" t="s">
        <v>24</v>
      </c>
      <c r="BK147" s="193">
        <f>ROUND(I147*H147,2)</f>
        <v>0</v>
      </c>
      <c r="BL147" s="25" t="s">
        <v>270</v>
      </c>
      <c r="BM147" s="25" t="s">
        <v>3008</v>
      </c>
    </row>
    <row r="148" spans="2:65" s="1" customFormat="1" ht="54">
      <c r="B148" s="42"/>
      <c r="D148" s="195" t="s">
        <v>369</v>
      </c>
      <c r="F148" s="228" t="s">
        <v>2265</v>
      </c>
      <c r="I148" s="229"/>
      <c r="L148" s="42"/>
      <c r="M148" s="230"/>
      <c r="N148" s="43"/>
      <c r="O148" s="43"/>
      <c r="P148" s="43"/>
      <c r="Q148" s="43"/>
      <c r="R148" s="43"/>
      <c r="S148" s="43"/>
      <c r="T148" s="71"/>
      <c r="AT148" s="25" t="s">
        <v>369</v>
      </c>
      <c r="AU148" s="25" t="s">
        <v>85</v>
      </c>
    </row>
    <row r="149" spans="2:65" s="12" customFormat="1">
      <c r="B149" s="194"/>
      <c r="D149" s="195" t="s">
        <v>272</v>
      </c>
      <c r="E149" s="196" t="s">
        <v>5</v>
      </c>
      <c r="F149" s="197" t="s">
        <v>2260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2" customFormat="1">
      <c r="B150" s="194"/>
      <c r="D150" s="195" t="s">
        <v>272</v>
      </c>
      <c r="E150" s="196" t="s">
        <v>5</v>
      </c>
      <c r="F150" s="197" t="s">
        <v>2974</v>
      </c>
      <c r="H150" s="196" t="s">
        <v>5</v>
      </c>
      <c r="I150" s="198"/>
      <c r="L150" s="194"/>
      <c r="M150" s="199"/>
      <c r="N150" s="200"/>
      <c r="O150" s="200"/>
      <c r="P150" s="200"/>
      <c r="Q150" s="200"/>
      <c r="R150" s="200"/>
      <c r="S150" s="200"/>
      <c r="T150" s="201"/>
      <c r="AT150" s="196" t="s">
        <v>272</v>
      </c>
      <c r="AU150" s="196" t="s">
        <v>85</v>
      </c>
      <c r="AV150" s="12" t="s">
        <v>24</v>
      </c>
      <c r="AW150" s="12" t="s">
        <v>41</v>
      </c>
      <c r="AX150" s="12" t="s">
        <v>77</v>
      </c>
      <c r="AY150" s="196" t="s">
        <v>264</v>
      </c>
    </row>
    <row r="151" spans="2:65" s="13" customFormat="1">
      <c r="B151" s="202"/>
      <c r="D151" s="195" t="s">
        <v>272</v>
      </c>
      <c r="E151" s="203" t="s">
        <v>5</v>
      </c>
      <c r="F151" s="204" t="s">
        <v>3448</v>
      </c>
      <c r="H151" s="205">
        <v>38.799999999999997</v>
      </c>
      <c r="I151" s="206"/>
      <c r="L151" s="202"/>
      <c r="M151" s="207"/>
      <c r="N151" s="208"/>
      <c r="O151" s="208"/>
      <c r="P151" s="208"/>
      <c r="Q151" s="208"/>
      <c r="R151" s="208"/>
      <c r="S151" s="208"/>
      <c r="T151" s="209"/>
      <c r="AT151" s="203" t="s">
        <v>272</v>
      </c>
      <c r="AU151" s="203" t="s">
        <v>85</v>
      </c>
      <c r="AV151" s="13" t="s">
        <v>85</v>
      </c>
      <c r="AW151" s="13" t="s">
        <v>41</v>
      </c>
      <c r="AX151" s="13" t="s">
        <v>24</v>
      </c>
      <c r="AY151" s="203" t="s">
        <v>264</v>
      </c>
    </row>
    <row r="152" spans="2:65" s="1" customFormat="1" ht="25.5" customHeight="1">
      <c r="B152" s="181"/>
      <c r="C152" s="182" t="s">
        <v>349</v>
      </c>
      <c r="D152" s="182" t="s">
        <v>266</v>
      </c>
      <c r="E152" s="183" t="s">
        <v>2256</v>
      </c>
      <c r="F152" s="184" t="s">
        <v>2257</v>
      </c>
      <c r="G152" s="185" t="s">
        <v>293</v>
      </c>
      <c r="H152" s="186">
        <v>90.58</v>
      </c>
      <c r="I152" s="187"/>
      <c r="J152" s="188">
        <f>ROUND(I152*H152,2)</f>
        <v>0</v>
      </c>
      <c r="K152" s="184" t="s">
        <v>334</v>
      </c>
      <c r="L152" s="42"/>
      <c r="M152" s="189" t="s">
        <v>5</v>
      </c>
      <c r="N152" s="190" t="s">
        <v>48</v>
      </c>
      <c r="O152" s="43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AR152" s="25" t="s">
        <v>270</v>
      </c>
      <c r="AT152" s="25" t="s">
        <v>266</v>
      </c>
      <c r="AU152" s="25" t="s">
        <v>85</v>
      </c>
      <c r="AY152" s="25" t="s">
        <v>264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5" t="s">
        <v>24</v>
      </c>
      <c r="BK152" s="193">
        <f>ROUND(I152*H152,2)</f>
        <v>0</v>
      </c>
      <c r="BL152" s="25" t="s">
        <v>270</v>
      </c>
      <c r="BM152" s="25" t="s">
        <v>3009</v>
      </c>
    </row>
    <row r="153" spans="2:65" s="1" customFormat="1" ht="54">
      <c r="B153" s="42"/>
      <c r="D153" s="195" t="s">
        <v>369</v>
      </c>
      <c r="F153" s="228" t="s">
        <v>2259</v>
      </c>
      <c r="I153" s="229"/>
      <c r="L153" s="42"/>
      <c r="M153" s="230"/>
      <c r="N153" s="43"/>
      <c r="O153" s="43"/>
      <c r="P153" s="43"/>
      <c r="Q153" s="43"/>
      <c r="R153" s="43"/>
      <c r="S153" s="43"/>
      <c r="T153" s="71"/>
      <c r="AT153" s="25" t="s">
        <v>369</v>
      </c>
      <c r="AU153" s="25" t="s">
        <v>85</v>
      </c>
    </row>
    <row r="154" spans="2:65" s="12" customFormat="1">
      <c r="B154" s="194"/>
      <c r="D154" s="195" t="s">
        <v>272</v>
      </c>
      <c r="E154" s="196" t="s">
        <v>5</v>
      </c>
      <c r="F154" s="197" t="s">
        <v>2260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2" customFormat="1">
      <c r="B155" s="194"/>
      <c r="D155" s="195" t="s">
        <v>272</v>
      </c>
      <c r="E155" s="196" t="s">
        <v>5</v>
      </c>
      <c r="F155" s="197" t="s">
        <v>2972</v>
      </c>
      <c r="H155" s="196" t="s">
        <v>5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6" t="s">
        <v>272</v>
      </c>
      <c r="AU155" s="196" t="s">
        <v>85</v>
      </c>
      <c r="AV155" s="12" t="s">
        <v>24</v>
      </c>
      <c r="AW155" s="12" t="s">
        <v>41</v>
      </c>
      <c r="AX155" s="12" t="s">
        <v>77</v>
      </c>
      <c r="AY155" s="196" t="s">
        <v>264</v>
      </c>
    </row>
    <row r="156" spans="2:65" s="13" customFormat="1">
      <c r="B156" s="202"/>
      <c r="D156" s="195" t="s">
        <v>272</v>
      </c>
      <c r="E156" s="203" t="s">
        <v>5</v>
      </c>
      <c r="F156" s="204" t="s">
        <v>3382</v>
      </c>
      <c r="H156" s="205">
        <v>90.58</v>
      </c>
      <c r="I156" s="206"/>
      <c r="L156" s="202"/>
      <c r="M156" s="207"/>
      <c r="N156" s="208"/>
      <c r="O156" s="208"/>
      <c r="P156" s="208"/>
      <c r="Q156" s="208"/>
      <c r="R156" s="208"/>
      <c r="S156" s="208"/>
      <c r="T156" s="209"/>
      <c r="AT156" s="203" t="s">
        <v>272</v>
      </c>
      <c r="AU156" s="203" t="s">
        <v>85</v>
      </c>
      <c r="AV156" s="13" t="s">
        <v>85</v>
      </c>
      <c r="AW156" s="13" t="s">
        <v>41</v>
      </c>
      <c r="AX156" s="13" t="s">
        <v>24</v>
      </c>
      <c r="AY156" s="203" t="s">
        <v>264</v>
      </c>
    </row>
    <row r="157" spans="2:65" s="1" customFormat="1" ht="25.5" customHeight="1">
      <c r="B157" s="181"/>
      <c r="C157" s="182" t="s">
        <v>354</v>
      </c>
      <c r="D157" s="182" t="s">
        <v>266</v>
      </c>
      <c r="E157" s="183" t="s">
        <v>2262</v>
      </c>
      <c r="F157" s="184" t="s">
        <v>2263</v>
      </c>
      <c r="G157" s="185" t="s">
        <v>293</v>
      </c>
      <c r="H157" s="186">
        <v>90.58</v>
      </c>
      <c r="I157" s="187"/>
      <c r="J157" s="188">
        <f>ROUND(I157*H157,2)</f>
        <v>0</v>
      </c>
      <c r="K157" s="184" t="s">
        <v>278</v>
      </c>
      <c r="L157" s="42"/>
      <c r="M157" s="189" t="s">
        <v>5</v>
      </c>
      <c r="N157" s="190" t="s">
        <v>48</v>
      </c>
      <c r="O157" s="43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AR157" s="25" t="s">
        <v>270</v>
      </c>
      <c r="AT157" s="25" t="s">
        <v>266</v>
      </c>
      <c r="AU157" s="25" t="s">
        <v>85</v>
      </c>
      <c r="AY157" s="25" t="s">
        <v>264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5" t="s">
        <v>24</v>
      </c>
      <c r="BK157" s="193">
        <f>ROUND(I157*H157,2)</f>
        <v>0</v>
      </c>
      <c r="BL157" s="25" t="s">
        <v>270</v>
      </c>
      <c r="BM157" s="25" t="s">
        <v>3010</v>
      </c>
    </row>
    <row r="158" spans="2:65" s="1" customFormat="1" ht="54">
      <c r="B158" s="42"/>
      <c r="D158" s="195" t="s">
        <v>369</v>
      </c>
      <c r="F158" s="228" t="s">
        <v>2265</v>
      </c>
      <c r="I158" s="229"/>
      <c r="L158" s="42"/>
      <c r="M158" s="230"/>
      <c r="N158" s="43"/>
      <c r="O158" s="43"/>
      <c r="P158" s="43"/>
      <c r="Q158" s="43"/>
      <c r="R158" s="43"/>
      <c r="S158" s="43"/>
      <c r="T158" s="71"/>
      <c r="AT158" s="25" t="s">
        <v>369</v>
      </c>
      <c r="AU158" s="25" t="s">
        <v>85</v>
      </c>
    </row>
    <row r="159" spans="2:65" s="12" customFormat="1">
      <c r="B159" s="194"/>
      <c r="D159" s="195" t="s">
        <v>272</v>
      </c>
      <c r="E159" s="196" t="s">
        <v>5</v>
      </c>
      <c r="F159" s="197" t="s">
        <v>2260</v>
      </c>
      <c r="H159" s="196" t="s">
        <v>5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6" t="s">
        <v>272</v>
      </c>
      <c r="AU159" s="196" t="s">
        <v>85</v>
      </c>
      <c r="AV159" s="12" t="s">
        <v>24</v>
      </c>
      <c r="AW159" s="12" t="s">
        <v>41</v>
      </c>
      <c r="AX159" s="12" t="s">
        <v>77</v>
      </c>
      <c r="AY159" s="196" t="s">
        <v>264</v>
      </c>
    </row>
    <row r="160" spans="2:65" s="12" customFormat="1">
      <c r="B160" s="194"/>
      <c r="D160" s="195" t="s">
        <v>272</v>
      </c>
      <c r="E160" s="196" t="s">
        <v>5</v>
      </c>
      <c r="F160" s="197" t="s">
        <v>2972</v>
      </c>
      <c r="H160" s="196" t="s">
        <v>5</v>
      </c>
      <c r="I160" s="198"/>
      <c r="L160" s="194"/>
      <c r="M160" s="199"/>
      <c r="N160" s="200"/>
      <c r="O160" s="200"/>
      <c r="P160" s="200"/>
      <c r="Q160" s="200"/>
      <c r="R160" s="200"/>
      <c r="S160" s="200"/>
      <c r="T160" s="201"/>
      <c r="AT160" s="196" t="s">
        <v>272</v>
      </c>
      <c r="AU160" s="196" t="s">
        <v>85</v>
      </c>
      <c r="AV160" s="12" t="s">
        <v>24</v>
      </c>
      <c r="AW160" s="12" t="s">
        <v>41</v>
      </c>
      <c r="AX160" s="12" t="s">
        <v>77</v>
      </c>
      <c r="AY160" s="196" t="s">
        <v>264</v>
      </c>
    </row>
    <row r="161" spans="2:65" s="13" customFormat="1">
      <c r="B161" s="202"/>
      <c r="D161" s="195" t="s">
        <v>272</v>
      </c>
      <c r="E161" s="203" t="s">
        <v>5</v>
      </c>
      <c r="F161" s="204" t="s">
        <v>3449</v>
      </c>
      <c r="H161" s="205">
        <v>90.58</v>
      </c>
      <c r="I161" s="206"/>
      <c r="L161" s="202"/>
      <c r="M161" s="207"/>
      <c r="N161" s="208"/>
      <c r="O161" s="208"/>
      <c r="P161" s="208"/>
      <c r="Q161" s="208"/>
      <c r="R161" s="208"/>
      <c r="S161" s="208"/>
      <c r="T161" s="209"/>
      <c r="AT161" s="203" t="s">
        <v>272</v>
      </c>
      <c r="AU161" s="203" t="s">
        <v>85</v>
      </c>
      <c r="AV161" s="13" t="s">
        <v>85</v>
      </c>
      <c r="AW161" s="13" t="s">
        <v>41</v>
      </c>
      <c r="AX161" s="13" t="s">
        <v>24</v>
      </c>
      <c r="AY161" s="203" t="s">
        <v>264</v>
      </c>
    </row>
    <row r="162" spans="2:65" s="1" customFormat="1" ht="25.5" customHeight="1">
      <c r="B162" s="181"/>
      <c r="C162" s="182" t="s">
        <v>359</v>
      </c>
      <c r="D162" s="182" t="s">
        <v>266</v>
      </c>
      <c r="E162" s="183" t="s">
        <v>3011</v>
      </c>
      <c r="F162" s="184" t="s">
        <v>3012</v>
      </c>
      <c r="G162" s="185" t="s">
        <v>293</v>
      </c>
      <c r="H162" s="186">
        <v>38.799999999999997</v>
      </c>
      <c r="I162" s="187"/>
      <c r="J162" s="188">
        <f>ROUND(I162*H162,2)</f>
        <v>0</v>
      </c>
      <c r="K162" s="184" t="s">
        <v>278</v>
      </c>
      <c r="L162" s="42"/>
      <c r="M162" s="189" t="s">
        <v>5</v>
      </c>
      <c r="N162" s="190" t="s">
        <v>48</v>
      </c>
      <c r="O162" s="43"/>
      <c r="P162" s="191">
        <f>O162*H162</f>
        <v>0</v>
      </c>
      <c r="Q162" s="191">
        <v>0.12966</v>
      </c>
      <c r="R162" s="191">
        <f>Q162*H162</f>
        <v>5.0308079999999995</v>
      </c>
      <c r="S162" s="191">
        <v>0</v>
      </c>
      <c r="T162" s="192">
        <f>S162*H162</f>
        <v>0</v>
      </c>
      <c r="AR162" s="25" t="s">
        <v>270</v>
      </c>
      <c r="AT162" s="25" t="s">
        <v>266</v>
      </c>
      <c r="AU162" s="25" t="s">
        <v>85</v>
      </c>
      <c r="AY162" s="25" t="s">
        <v>264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5" t="s">
        <v>24</v>
      </c>
      <c r="BK162" s="193">
        <f>ROUND(I162*H162,2)</f>
        <v>0</v>
      </c>
      <c r="BL162" s="25" t="s">
        <v>270</v>
      </c>
      <c r="BM162" s="25" t="s">
        <v>3013</v>
      </c>
    </row>
    <row r="163" spans="2:65" s="1" customFormat="1" ht="40.5">
      <c r="B163" s="42"/>
      <c r="D163" s="195" t="s">
        <v>369</v>
      </c>
      <c r="F163" s="228" t="s">
        <v>2269</v>
      </c>
      <c r="I163" s="229"/>
      <c r="L163" s="42"/>
      <c r="M163" s="230"/>
      <c r="N163" s="43"/>
      <c r="O163" s="43"/>
      <c r="P163" s="43"/>
      <c r="Q163" s="43"/>
      <c r="R163" s="43"/>
      <c r="S163" s="43"/>
      <c r="T163" s="71"/>
      <c r="AT163" s="25" t="s">
        <v>369</v>
      </c>
      <c r="AU163" s="25" t="s">
        <v>85</v>
      </c>
    </row>
    <row r="164" spans="2:65" s="12" customFormat="1">
      <c r="B164" s="194"/>
      <c r="D164" s="195" t="s">
        <v>272</v>
      </c>
      <c r="E164" s="196" t="s">
        <v>5</v>
      </c>
      <c r="F164" s="197" t="s">
        <v>2260</v>
      </c>
      <c r="H164" s="196" t="s">
        <v>5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6" t="s">
        <v>272</v>
      </c>
      <c r="AU164" s="196" t="s">
        <v>85</v>
      </c>
      <c r="AV164" s="12" t="s">
        <v>24</v>
      </c>
      <c r="AW164" s="12" t="s">
        <v>41</v>
      </c>
      <c r="AX164" s="12" t="s">
        <v>77</v>
      </c>
      <c r="AY164" s="196" t="s">
        <v>264</v>
      </c>
    </row>
    <row r="165" spans="2:65" s="12" customFormat="1">
      <c r="B165" s="194"/>
      <c r="D165" s="195" t="s">
        <v>272</v>
      </c>
      <c r="E165" s="196" t="s">
        <v>5</v>
      </c>
      <c r="F165" s="197" t="s">
        <v>2974</v>
      </c>
      <c r="H165" s="196" t="s">
        <v>5</v>
      </c>
      <c r="I165" s="198"/>
      <c r="L165" s="194"/>
      <c r="M165" s="199"/>
      <c r="N165" s="200"/>
      <c r="O165" s="200"/>
      <c r="P165" s="200"/>
      <c r="Q165" s="200"/>
      <c r="R165" s="200"/>
      <c r="S165" s="200"/>
      <c r="T165" s="201"/>
      <c r="AT165" s="196" t="s">
        <v>272</v>
      </c>
      <c r="AU165" s="196" t="s">
        <v>85</v>
      </c>
      <c r="AV165" s="12" t="s">
        <v>24</v>
      </c>
      <c r="AW165" s="12" t="s">
        <v>41</v>
      </c>
      <c r="AX165" s="12" t="s">
        <v>77</v>
      </c>
      <c r="AY165" s="196" t="s">
        <v>264</v>
      </c>
    </row>
    <row r="166" spans="2:65" s="13" customFormat="1">
      <c r="B166" s="202"/>
      <c r="D166" s="195" t="s">
        <v>272</v>
      </c>
      <c r="E166" s="203" t="s">
        <v>5</v>
      </c>
      <c r="F166" s="204" t="s">
        <v>3448</v>
      </c>
      <c r="H166" s="205">
        <v>38.799999999999997</v>
      </c>
      <c r="I166" s="206"/>
      <c r="L166" s="202"/>
      <c r="M166" s="207"/>
      <c r="N166" s="208"/>
      <c r="O166" s="208"/>
      <c r="P166" s="208"/>
      <c r="Q166" s="208"/>
      <c r="R166" s="208"/>
      <c r="S166" s="208"/>
      <c r="T166" s="209"/>
      <c r="AT166" s="203" t="s">
        <v>272</v>
      </c>
      <c r="AU166" s="203" t="s">
        <v>85</v>
      </c>
      <c r="AV166" s="13" t="s">
        <v>85</v>
      </c>
      <c r="AW166" s="13" t="s">
        <v>41</v>
      </c>
      <c r="AX166" s="13" t="s">
        <v>24</v>
      </c>
      <c r="AY166" s="203" t="s">
        <v>264</v>
      </c>
    </row>
    <row r="167" spans="2:65" s="1" customFormat="1" ht="25.5" customHeight="1">
      <c r="B167" s="181"/>
      <c r="C167" s="182" t="s">
        <v>11</v>
      </c>
      <c r="D167" s="182" t="s">
        <v>266</v>
      </c>
      <c r="E167" s="183" t="s">
        <v>3014</v>
      </c>
      <c r="F167" s="184" t="s">
        <v>3015</v>
      </c>
      <c r="G167" s="185" t="s">
        <v>293</v>
      </c>
      <c r="H167" s="186">
        <v>38.799999999999997</v>
      </c>
      <c r="I167" s="187"/>
      <c r="J167" s="188">
        <f>ROUND(I167*H167,2)</f>
        <v>0</v>
      </c>
      <c r="K167" s="184" t="s">
        <v>278</v>
      </c>
      <c r="L167" s="42"/>
      <c r="M167" s="189" t="s">
        <v>5</v>
      </c>
      <c r="N167" s="190" t="s">
        <v>48</v>
      </c>
      <c r="O167" s="43"/>
      <c r="P167" s="191">
        <f>O167*H167</f>
        <v>0</v>
      </c>
      <c r="Q167" s="191">
        <v>0.20745</v>
      </c>
      <c r="R167" s="191">
        <f>Q167*H167</f>
        <v>8.049059999999999</v>
      </c>
      <c r="S167" s="191">
        <v>0</v>
      </c>
      <c r="T167" s="192">
        <f>S167*H167</f>
        <v>0</v>
      </c>
      <c r="AR167" s="25" t="s">
        <v>270</v>
      </c>
      <c r="AT167" s="25" t="s">
        <v>266</v>
      </c>
      <c r="AU167" s="25" t="s">
        <v>85</v>
      </c>
      <c r="AY167" s="25" t="s">
        <v>264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5" t="s">
        <v>24</v>
      </c>
      <c r="BK167" s="193">
        <f>ROUND(I167*H167,2)</f>
        <v>0</v>
      </c>
      <c r="BL167" s="25" t="s">
        <v>270</v>
      </c>
      <c r="BM167" s="25" t="s">
        <v>3016</v>
      </c>
    </row>
    <row r="168" spans="2:65" s="1" customFormat="1" ht="40.5">
      <c r="B168" s="42"/>
      <c r="D168" s="195" t="s">
        <v>369</v>
      </c>
      <c r="F168" s="228" t="s">
        <v>2273</v>
      </c>
      <c r="I168" s="229"/>
      <c r="L168" s="42"/>
      <c r="M168" s="230"/>
      <c r="N168" s="43"/>
      <c r="O168" s="43"/>
      <c r="P168" s="43"/>
      <c r="Q168" s="43"/>
      <c r="R168" s="43"/>
      <c r="S168" s="43"/>
      <c r="T168" s="71"/>
      <c r="AT168" s="25" t="s">
        <v>369</v>
      </c>
      <c r="AU168" s="25" t="s">
        <v>85</v>
      </c>
    </row>
    <row r="169" spans="2:65" s="12" customFormat="1">
      <c r="B169" s="194"/>
      <c r="D169" s="195" t="s">
        <v>272</v>
      </c>
      <c r="E169" s="196" t="s">
        <v>5</v>
      </c>
      <c r="F169" s="197" t="s">
        <v>2260</v>
      </c>
      <c r="H169" s="196" t="s">
        <v>5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6" t="s">
        <v>272</v>
      </c>
      <c r="AU169" s="196" t="s">
        <v>85</v>
      </c>
      <c r="AV169" s="12" t="s">
        <v>24</v>
      </c>
      <c r="AW169" s="12" t="s">
        <v>41</v>
      </c>
      <c r="AX169" s="12" t="s">
        <v>77</v>
      </c>
      <c r="AY169" s="196" t="s">
        <v>264</v>
      </c>
    </row>
    <row r="170" spans="2:65" s="12" customFormat="1">
      <c r="B170" s="194"/>
      <c r="D170" s="195" t="s">
        <v>272</v>
      </c>
      <c r="E170" s="196" t="s">
        <v>5</v>
      </c>
      <c r="F170" s="197" t="s">
        <v>2974</v>
      </c>
      <c r="H170" s="196" t="s">
        <v>5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6" t="s">
        <v>272</v>
      </c>
      <c r="AU170" s="196" t="s">
        <v>85</v>
      </c>
      <c r="AV170" s="12" t="s">
        <v>24</v>
      </c>
      <c r="AW170" s="12" t="s">
        <v>41</v>
      </c>
      <c r="AX170" s="12" t="s">
        <v>77</v>
      </c>
      <c r="AY170" s="196" t="s">
        <v>264</v>
      </c>
    </row>
    <row r="171" spans="2:65" s="13" customFormat="1">
      <c r="B171" s="202"/>
      <c r="D171" s="195" t="s">
        <v>272</v>
      </c>
      <c r="E171" s="203" t="s">
        <v>5</v>
      </c>
      <c r="F171" s="204" t="s">
        <v>3448</v>
      </c>
      <c r="H171" s="205">
        <v>38.799999999999997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272</v>
      </c>
      <c r="AU171" s="203" t="s">
        <v>85</v>
      </c>
      <c r="AV171" s="13" t="s">
        <v>85</v>
      </c>
      <c r="AW171" s="13" t="s">
        <v>41</v>
      </c>
      <c r="AX171" s="13" t="s">
        <v>24</v>
      </c>
      <c r="AY171" s="203" t="s">
        <v>264</v>
      </c>
    </row>
    <row r="172" spans="2:65" s="1" customFormat="1" ht="25.5" customHeight="1">
      <c r="B172" s="181"/>
      <c r="C172" s="182" t="s">
        <v>372</v>
      </c>
      <c r="D172" s="182" t="s">
        <v>266</v>
      </c>
      <c r="E172" s="183" t="s">
        <v>2266</v>
      </c>
      <c r="F172" s="184" t="s">
        <v>2267</v>
      </c>
      <c r="G172" s="185" t="s">
        <v>293</v>
      </c>
      <c r="H172" s="186">
        <v>90.58</v>
      </c>
      <c r="I172" s="187"/>
      <c r="J172" s="188">
        <f>ROUND(I172*H172,2)</f>
        <v>0</v>
      </c>
      <c r="K172" s="184" t="s">
        <v>278</v>
      </c>
      <c r="L172" s="42"/>
      <c r="M172" s="189" t="s">
        <v>5</v>
      </c>
      <c r="N172" s="190" t="s">
        <v>48</v>
      </c>
      <c r="O172" s="43"/>
      <c r="P172" s="191">
        <f>O172*H172</f>
        <v>0</v>
      </c>
      <c r="Q172" s="191">
        <v>0.12966</v>
      </c>
      <c r="R172" s="191">
        <f>Q172*H172</f>
        <v>11.744602799999999</v>
      </c>
      <c r="S172" s="191">
        <v>0</v>
      </c>
      <c r="T172" s="192">
        <f>S172*H172</f>
        <v>0</v>
      </c>
      <c r="AR172" s="25" t="s">
        <v>270</v>
      </c>
      <c r="AT172" s="25" t="s">
        <v>266</v>
      </c>
      <c r="AU172" s="25" t="s">
        <v>85</v>
      </c>
      <c r="AY172" s="25" t="s">
        <v>264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5" t="s">
        <v>24</v>
      </c>
      <c r="BK172" s="193">
        <f>ROUND(I172*H172,2)</f>
        <v>0</v>
      </c>
      <c r="BL172" s="25" t="s">
        <v>270</v>
      </c>
      <c r="BM172" s="25" t="s">
        <v>3017</v>
      </c>
    </row>
    <row r="173" spans="2:65" s="1" customFormat="1" ht="40.5">
      <c r="B173" s="42"/>
      <c r="D173" s="195" t="s">
        <v>369</v>
      </c>
      <c r="F173" s="228" t="s">
        <v>2269</v>
      </c>
      <c r="I173" s="229"/>
      <c r="L173" s="42"/>
      <c r="M173" s="230"/>
      <c r="N173" s="43"/>
      <c r="O173" s="43"/>
      <c r="P173" s="43"/>
      <c r="Q173" s="43"/>
      <c r="R173" s="43"/>
      <c r="S173" s="43"/>
      <c r="T173" s="71"/>
      <c r="AT173" s="25" t="s">
        <v>369</v>
      </c>
      <c r="AU173" s="25" t="s">
        <v>85</v>
      </c>
    </row>
    <row r="174" spans="2:65" s="12" customFormat="1">
      <c r="B174" s="194"/>
      <c r="D174" s="195" t="s">
        <v>272</v>
      </c>
      <c r="E174" s="196" t="s">
        <v>5</v>
      </c>
      <c r="F174" s="197" t="s">
        <v>2260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2" customFormat="1">
      <c r="B175" s="194"/>
      <c r="D175" s="195" t="s">
        <v>272</v>
      </c>
      <c r="E175" s="196" t="s">
        <v>5</v>
      </c>
      <c r="F175" s="197" t="s">
        <v>2972</v>
      </c>
      <c r="H175" s="196" t="s">
        <v>5</v>
      </c>
      <c r="I175" s="198"/>
      <c r="L175" s="194"/>
      <c r="M175" s="199"/>
      <c r="N175" s="200"/>
      <c r="O175" s="200"/>
      <c r="P175" s="200"/>
      <c r="Q175" s="200"/>
      <c r="R175" s="200"/>
      <c r="S175" s="200"/>
      <c r="T175" s="201"/>
      <c r="AT175" s="196" t="s">
        <v>272</v>
      </c>
      <c r="AU175" s="196" t="s">
        <v>85</v>
      </c>
      <c r="AV175" s="12" t="s">
        <v>24</v>
      </c>
      <c r="AW175" s="12" t="s">
        <v>41</v>
      </c>
      <c r="AX175" s="12" t="s">
        <v>77</v>
      </c>
      <c r="AY175" s="196" t="s">
        <v>264</v>
      </c>
    </row>
    <row r="176" spans="2:65" s="13" customFormat="1">
      <c r="B176" s="202"/>
      <c r="D176" s="195" t="s">
        <v>272</v>
      </c>
      <c r="E176" s="203" t="s">
        <v>5</v>
      </c>
      <c r="F176" s="204" t="s">
        <v>3449</v>
      </c>
      <c r="H176" s="205">
        <v>90.58</v>
      </c>
      <c r="I176" s="206"/>
      <c r="L176" s="202"/>
      <c r="M176" s="207"/>
      <c r="N176" s="208"/>
      <c r="O176" s="208"/>
      <c r="P176" s="208"/>
      <c r="Q176" s="208"/>
      <c r="R176" s="208"/>
      <c r="S176" s="208"/>
      <c r="T176" s="209"/>
      <c r="AT176" s="203" t="s">
        <v>272</v>
      </c>
      <c r="AU176" s="203" t="s">
        <v>85</v>
      </c>
      <c r="AV176" s="13" t="s">
        <v>85</v>
      </c>
      <c r="AW176" s="13" t="s">
        <v>41</v>
      </c>
      <c r="AX176" s="13" t="s">
        <v>24</v>
      </c>
      <c r="AY176" s="203" t="s">
        <v>264</v>
      </c>
    </row>
    <row r="177" spans="2:65" s="1" customFormat="1" ht="25.5" customHeight="1">
      <c r="B177" s="181"/>
      <c r="C177" s="182" t="s">
        <v>379</v>
      </c>
      <c r="D177" s="182" t="s">
        <v>266</v>
      </c>
      <c r="E177" s="183" t="s">
        <v>2270</v>
      </c>
      <c r="F177" s="184" t="s">
        <v>2271</v>
      </c>
      <c r="G177" s="185" t="s">
        <v>293</v>
      </c>
      <c r="H177" s="186">
        <v>90.58</v>
      </c>
      <c r="I177" s="187"/>
      <c r="J177" s="188">
        <f>ROUND(I177*H177,2)</f>
        <v>0</v>
      </c>
      <c r="K177" s="184" t="s">
        <v>278</v>
      </c>
      <c r="L177" s="42"/>
      <c r="M177" s="189" t="s">
        <v>5</v>
      </c>
      <c r="N177" s="190" t="s">
        <v>48</v>
      </c>
      <c r="O177" s="43"/>
      <c r="P177" s="191">
        <f>O177*H177</f>
        <v>0</v>
      </c>
      <c r="Q177" s="191">
        <v>0.20745</v>
      </c>
      <c r="R177" s="191">
        <f>Q177*H177</f>
        <v>18.790820999999998</v>
      </c>
      <c r="S177" s="191">
        <v>0</v>
      </c>
      <c r="T177" s="192">
        <f>S177*H177</f>
        <v>0</v>
      </c>
      <c r="AR177" s="25" t="s">
        <v>270</v>
      </c>
      <c r="AT177" s="25" t="s">
        <v>266</v>
      </c>
      <c r="AU177" s="25" t="s">
        <v>85</v>
      </c>
      <c r="AY177" s="25" t="s">
        <v>264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5" t="s">
        <v>24</v>
      </c>
      <c r="BK177" s="193">
        <f>ROUND(I177*H177,2)</f>
        <v>0</v>
      </c>
      <c r="BL177" s="25" t="s">
        <v>270</v>
      </c>
      <c r="BM177" s="25" t="s">
        <v>3018</v>
      </c>
    </row>
    <row r="178" spans="2:65" s="1" customFormat="1" ht="40.5">
      <c r="B178" s="42"/>
      <c r="D178" s="195" t="s">
        <v>369</v>
      </c>
      <c r="F178" s="228" t="s">
        <v>2273</v>
      </c>
      <c r="I178" s="229"/>
      <c r="L178" s="42"/>
      <c r="M178" s="230"/>
      <c r="N178" s="43"/>
      <c r="O178" s="43"/>
      <c r="P178" s="43"/>
      <c r="Q178" s="43"/>
      <c r="R178" s="43"/>
      <c r="S178" s="43"/>
      <c r="T178" s="71"/>
      <c r="AT178" s="25" t="s">
        <v>369</v>
      </c>
      <c r="AU178" s="25" t="s">
        <v>85</v>
      </c>
    </row>
    <row r="179" spans="2:65" s="12" customFormat="1">
      <c r="B179" s="194"/>
      <c r="D179" s="195" t="s">
        <v>272</v>
      </c>
      <c r="E179" s="196" t="s">
        <v>5</v>
      </c>
      <c r="F179" s="197" t="s">
        <v>2260</v>
      </c>
      <c r="H179" s="196" t="s">
        <v>5</v>
      </c>
      <c r="I179" s="198"/>
      <c r="L179" s="194"/>
      <c r="M179" s="199"/>
      <c r="N179" s="200"/>
      <c r="O179" s="200"/>
      <c r="P179" s="200"/>
      <c r="Q179" s="200"/>
      <c r="R179" s="200"/>
      <c r="S179" s="200"/>
      <c r="T179" s="201"/>
      <c r="AT179" s="196" t="s">
        <v>272</v>
      </c>
      <c r="AU179" s="196" t="s">
        <v>85</v>
      </c>
      <c r="AV179" s="12" t="s">
        <v>24</v>
      </c>
      <c r="AW179" s="12" t="s">
        <v>41</v>
      </c>
      <c r="AX179" s="12" t="s">
        <v>77</v>
      </c>
      <c r="AY179" s="196" t="s">
        <v>264</v>
      </c>
    </row>
    <row r="180" spans="2:65" s="12" customFormat="1">
      <c r="B180" s="194"/>
      <c r="D180" s="195" t="s">
        <v>272</v>
      </c>
      <c r="E180" s="196" t="s">
        <v>5</v>
      </c>
      <c r="F180" s="197" t="s">
        <v>2972</v>
      </c>
      <c r="H180" s="196" t="s">
        <v>5</v>
      </c>
      <c r="I180" s="198"/>
      <c r="L180" s="194"/>
      <c r="M180" s="199"/>
      <c r="N180" s="200"/>
      <c r="O180" s="200"/>
      <c r="P180" s="200"/>
      <c r="Q180" s="200"/>
      <c r="R180" s="200"/>
      <c r="S180" s="200"/>
      <c r="T180" s="201"/>
      <c r="AT180" s="196" t="s">
        <v>272</v>
      </c>
      <c r="AU180" s="196" t="s">
        <v>85</v>
      </c>
      <c r="AV180" s="12" t="s">
        <v>24</v>
      </c>
      <c r="AW180" s="12" t="s">
        <v>41</v>
      </c>
      <c r="AX180" s="12" t="s">
        <v>77</v>
      </c>
      <c r="AY180" s="196" t="s">
        <v>264</v>
      </c>
    </row>
    <row r="181" spans="2:65" s="13" customFormat="1">
      <c r="B181" s="202"/>
      <c r="D181" s="195" t="s">
        <v>272</v>
      </c>
      <c r="E181" s="203" t="s">
        <v>5</v>
      </c>
      <c r="F181" s="204" t="s">
        <v>3449</v>
      </c>
      <c r="H181" s="205">
        <v>90.58</v>
      </c>
      <c r="I181" s="206"/>
      <c r="L181" s="202"/>
      <c r="M181" s="207"/>
      <c r="N181" s="208"/>
      <c r="O181" s="208"/>
      <c r="P181" s="208"/>
      <c r="Q181" s="208"/>
      <c r="R181" s="208"/>
      <c r="S181" s="208"/>
      <c r="T181" s="209"/>
      <c r="AT181" s="203" t="s">
        <v>272</v>
      </c>
      <c r="AU181" s="203" t="s">
        <v>85</v>
      </c>
      <c r="AV181" s="13" t="s">
        <v>85</v>
      </c>
      <c r="AW181" s="13" t="s">
        <v>41</v>
      </c>
      <c r="AX181" s="13" t="s">
        <v>24</v>
      </c>
      <c r="AY181" s="203" t="s">
        <v>264</v>
      </c>
    </row>
    <row r="182" spans="2:65" s="1" customFormat="1" ht="16.5" customHeight="1">
      <c r="B182" s="181"/>
      <c r="C182" s="182" t="s">
        <v>387</v>
      </c>
      <c r="D182" s="182" t="s">
        <v>266</v>
      </c>
      <c r="E182" s="183" t="s">
        <v>2274</v>
      </c>
      <c r="F182" s="184" t="s">
        <v>2275</v>
      </c>
      <c r="G182" s="185" t="s">
        <v>293</v>
      </c>
      <c r="H182" s="186">
        <v>129.38</v>
      </c>
      <c r="I182" s="187"/>
      <c r="J182" s="188">
        <f>ROUND(I182*H182,2)</f>
        <v>0</v>
      </c>
      <c r="K182" s="184" t="s">
        <v>278</v>
      </c>
      <c r="L182" s="42"/>
      <c r="M182" s="189" t="s">
        <v>5</v>
      </c>
      <c r="N182" s="190" t="s">
        <v>48</v>
      </c>
      <c r="O182" s="43"/>
      <c r="P182" s="191">
        <f>O182*H182</f>
        <v>0</v>
      </c>
      <c r="Q182" s="191">
        <v>3.4000000000000002E-4</v>
      </c>
      <c r="R182" s="191">
        <f>Q182*H182</f>
        <v>4.3989199999999999E-2</v>
      </c>
      <c r="S182" s="191">
        <v>0</v>
      </c>
      <c r="T182" s="192">
        <f>S182*H182</f>
        <v>0</v>
      </c>
      <c r="AR182" s="25" t="s">
        <v>270</v>
      </c>
      <c r="AT182" s="25" t="s">
        <v>266</v>
      </c>
      <c r="AU182" s="25" t="s">
        <v>85</v>
      </c>
      <c r="AY182" s="25" t="s">
        <v>264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5" t="s">
        <v>24</v>
      </c>
      <c r="BK182" s="193">
        <f>ROUND(I182*H182,2)</f>
        <v>0</v>
      </c>
      <c r="BL182" s="25" t="s">
        <v>270</v>
      </c>
      <c r="BM182" s="25" t="s">
        <v>3019</v>
      </c>
    </row>
    <row r="183" spans="2:65" s="1" customFormat="1" ht="27">
      <c r="B183" s="42"/>
      <c r="D183" s="195" t="s">
        <v>369</v>
      </c>
      <c r="F183" s="228" t="s">
        <v>2277</v>
      </c>
      <c r="I183" s="229"/>
      <c r="L183" s="42"/>
      <c r="M183" s="230"/>
      <c r="N183" s="43"/>
      <c r="O183" s="43"/>
      <c r="P183" s="43"/>
      <c r="Q183" s="43"/>
      <c r="R183" s="43"/>
      <c r="S183" s="43"/>
      <c r="T183" s="71"/>
      <c r="AT183" s="25" t="s">
        <v>369</v>
      </c>
      <c r="AU183" s="25" t="s">
        <v>85</v>
      </c>
    </row>
    <row r="184" spans="2:65" s="12" customFormat="1">
      <c r="B184" s="194"/>
      <c r="D184" s="195" t="s">
        <v>272</v>
      </c>
      <c r="E184" s="196" t="s">
        <v>5</v>
      </c>
      <c r="F184" s="197" t="s">
        <v>2260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2" customFormat="1">
      <c r="B185" s="194"/>
      <c r="D185" s="195" t="s">
        <v>272</v>
      </c>
      <c r="E185" s="196" t="s">
        <v>5</v>
      </c>
      <c r="F185" s="197" t="s">
        <v>2972</v>
      </c>
      <c r="H185" s="196" t="s">
        <v>5</v>
      </c>
      <c r="I185" s="198"/>
      <c r="L185" s="194"/>
      <c r="M185" s="199"/>
      <c r="N185" s="200"/>
      <c r="O185" s="200"/>
      <c r="P185" s="200"/>
      <c r="Q185" s="200"/>
      <c r="R185" s="200"/>
      <c r="S185" s="200"/>
      <c r="T185" s="201"/>
      <c r="AT185" s="196" t="s">
        <v>272</v>
      </c>
      <c r="AU185" s="196" t="s">
        <v>85</v>
      </c>
      <c r="AV185" s="12" t="s">
        <v>24</v>
      </c>
      <c r="AW185" s="12" t="s">
        <v>41</v>
      </c>
      <c r="AX185" s="12" t="s">
        <v>77</v>
      </c>
      <c r="AY185" s="196" t="s">
        <v>264</v>
      </c>
    </row>
    <row r="186" spans="2:65" s="13" customFormat="1">
      <c r="B186" s="202"/>
      <c r="D186" s="195" t="s">
        <v>272</v>
      </c>
      <c r="E186" s="203" t="s">
        <v>5</v>
      </c>
      <c r="F186" s="204" t="s">
        <v>3449</v>
      </c>
      <c r="H186" s="205">
        <v>90.58</v>
      </c>
      <c r="I186" s="206"/>
      <c r="L186" s="202"/>
      <c r="M186" s="207"/>
      <c r="N186" s="208"/>
      <c r="O186" s="208"/>
      <c r="P186" s="208"/>
      <c r="Q186" s="208"/>
      <c r="R186" s="208"/>
      <c r="S186" s="208"/>
      <c r="T186" s="209"/>
      <c r="AT186" s="203" t="s">
        <v>272</v>
      </c>
      <c r="AU186" s="203" t="s">
        <v>85</v>
      </c>
      <c r="AV186" s="13" t="s">
        <v>85</v>
      </c>
      <c r="AW186" s="13" t="s">
        <v>41</v>
      </c>
      <c r="AX186" s="13" t="s">
        <v>77</v>
      </c>
      <c r="AY186" s="203" t="s">
        <v>264</v>
      </c>
    </row>
    <row r="187" spans="2:65" s="12" customFormat="1">
      <c r="B187" s="194"/>
      <c r="D187" s="195" t="s">
        <v>272</v>
      </c>
      <c r="E187" s="196" t="s">
        <v>5</v>
      </c>
      <c r="F187" s="197" t="s">
        <v>2974</v>
      </c>
      <c r="H187" s="196" t="s">
        <v>5</v>
      </c>
      <c r="I187" s="198"/>
      <c r="L187" s="194"/>
      <c r="M187" s="199"/>
      <c r="N187" s="200"/>
      <c r="O187" s="200"/>
      <c r="P187" s="200"/>
      <c r="Q187" s="200"/>
      <c r="R187" s="200"/>
      <c r="S187" s="200"/>
      <c r="T187" s="201"/>
      <c r="AT187" s="196" t="s">
        <v>272</v>
      </c>
      <c r="AU187" s="196" t="s">
        <v>85</v>
      </c>
      <c r="AV187" s="12" t="s">
        <v>24</v>
      </c>
      <c r="AW187" s="12" t="s">
        <v>41</v>
      </c>
      <c r="AX187" s="12" t="s">
        <v>77</v>
      </c>
      <c r="AY187" s="196" t="s">
        <v>264</v>
      </c>
    </row>
    <row r="188" spans="2:65" s="13" customFormat="1">
      <c r="B188" s="202"/>
      <c r="D188" s="195" t="s">
        <v>272</v>
      </c>
      <c r="E188" s="203" t="s">
        <v>5</v>
      </c>
      <c r="F188" s="204" t="s">
        <v>3448</v>
      </c>
      <c r="H188" s="205">
        <v>38.799999999999997</v>
      </c>
      <c r="I188" s="206"/>
      <c r="L188" s="202"/>
      <c r="M188" s="207"/>
      <c r="N188" s="208"/>
      <c r="O188" s="208"/>
      <c r="P188" s="208"/>
      <c r="Q188" s="208"/>
      <c r="R188" s="208"/>
      <c r="S188" s="208"/>
      <c r="T188" s="209"/>
      <c r="AT188" s="203" t="s">
        <v>272</v>
      </c>
      <c r="AU188" s="203" t="s">
        <v>85</v>
      </c>
      <c r="AV188" s="13" t="s">
        <v>85</v>
      </c>
      <c r="AW188" s="13" t="s">
        <v>41</v>
      </c>
      <c r="AX188" s="13" t="s">
        <v>77</v>
      </c>
      <c r="AY188" s="203" t="s">
        <v>264</v>
      </c>
    </row>
    <row r="189" spans="2:65" s="14" customFormat="1">
      <c r="B189" s="210"/>
      <c r="D189" s="195" t="s">
        <v>272</v>
      </c>
      <c r="E189" s="211" t="s">
        <v>5</v>
      </c>
      <c r="F189" s="212" t="s">
        <v>290</v>
      </c>
      <c r="H189" s="213">
        <v>129.38</v>
      </c>
      <c r="I189" s="214"/>
      <c r="L189" s="210"/>
      <c r="M189" s="215"/>
      <c r="N189" s="216"/>
      <c r="O189" s="216"/>
      <c r="P189" s="216"/>
      <c r="Q189" s="216"/>
      <c r="R189" s="216"/>
      <c r="S189" s="216"/>
      <c r="T189" s="217"/>
      <c r="AT189" s="211" t="s">
        <v>272</v>
      </c>
      <c r="AU189" s="211" t="s">
        <v>85</v>
      </c>
      <c r="AV189" s="14" t="s">
        <v>270</v>
      </c>
      <c r="AW189" s="14" t="s">
        <v>41</v>
      </c>
      <c r="AX189" s="14" t="s">
        <v>24</v>
      </c>
      <c r="AY189" s="211" t="s">
        <v>264</v>
      </c>
    </row>
    <row r="190" spans="2:65" s="1" customFormat="1" ht="25.5" customHeight="1">
      <c r="B190" s="181"/>
      <c r="C190" s="182" t="s">
        <v>393</v>
      </c>
      <c r="D190" s="182" t="s">
        <v>266</v>
      </c>
      <c r="E190" s="183" t="s">
        <v>2278</v>
      </c>
      <c r="F190" s="184" t="s">
        <v>2279</v>
      </c>
      <c r="G190" s="185" t="s">
        <v>293</v>
      </c>
      <c r="H190" s="186">
        <v>129.38</v>
      </c>
      <c r="I190" s="187"/>
      <c r="J190" s="188">
        <f>ROUND(I190*H190,2)</f>
        <v>0</v>
      </c>
      <c r="K190" s="184" t="s">
        <v>278</v>
      </c>
      <c r="L190" s="42"/>
      <c r="M190" s="189" t="s">
        <v>5</v>
      </c>
      <c r="N190" s="190" t="s">
        <v>48</v>
      </c>
      <c r="O190" s="43"/>
      <c r="P190" s="191">
        <f>O190*H190</f>
        <v>0</v>
      </c>
      <c r="Q190" s="191">
        <v>7.1000000000000002E-4</v>
      </c>
      <c r="R190" s="191">
        <f>Q190*H190</f>
        <v>9.1859800000000005E-2</v>
      </c>
      <c r="S190" s="191">
        <v>0</v>
      </c>
      <c r="T190" s="192">
        <f>S190*H190</f>
        <v>0</v>
      </c>
      <c r="AR190" s="25" t="s">
        <v>270</v>
      </c>
      <c r="AT190" s="25" t="s">
        <v>266</v>
      </c>
      <c r="AU190" s="25" t="s">
        <v>85</v>
      </c>
      <c r="AY190" s="25" t="s">
        <v>264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5" t="s">
        <v>24</v>
      </c>
      <c r="BK190" s="193">
        <f>ROUND(I190*H190,2)</f>
        <v>0</v>
      </c>
      <c r="BL190" s="25" t="s">
        <v>270</v>
      </c>
      <c r="BM190" s="25" t="s">
        <v>3020</v>
      </c>
    </row>
    <row r="191" spans="2:65" s="1" customFormat="1" ht="27">
      <c r="B191" s="42"/>
      <c r="D191" s="195" t="s">
        <v>369</v>
      </c>
      <c r="F191" s="228" t="s">
        <v>2277</v>
      </c>
      <c r="I191" s="229"/>
      <c r="L191" s="42"/>
      <c r="M191" s="230"/>
      <c r="N191" s="43"/>
      <c r="O191" s="43"/>
      <c r="P191" s="43"/>
      <c r="Q191" s="43"/>
      <c r="R191" s="43"/>
      <c r="S191" s="43"/>
      <c r="T191" s="71"/>
      <c r="AT191" s="25" t="s">
        <v>369</v>
      </c>
      <c r="AU191" s="25" t="s">
        <v>85</v>
      </c>
    </row>
    <row r="192" spans="2:65" s="12" customFormat="1">
      <c r="B192" s="194"/>
      <c r="D192" s="195" t="s">
        <v>272</v>
      </c>
      <c r="E192" s="196" t="s">
        <v>5</v>
      </c>
      <c r="F192" s="197" t="s">
        <v>2260</v>
      </c>
      <c r="H192" s="196" t="s">
        <v>5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6" t="s">
        <v>272</v>
      </c>
      <c r="AU192" s="196" t="s">
        <v>85</v>
      </c>
      <c r="AV192" s="12" t="s">
        <v>24</v>
      </c>
      <c r="AW192" s="12" t="s">
        <v>41</v>
      </c>
      <c r="AX192" s="12" t="s">
        <v>77</v>
      </c>
      <c r="AY192" s="196" t="s">
        <v>264</v>
      </c>
    </row>
    <row r="193" spans="2:65" s="12" customFormat="1">
      <c r="B193" s="194"/>
      <c r="D193" s="195" t="s">
        <v>272</v>
      </c>
      <c r="E193" s="196" t="s">
        <v>5</v>
      </c>
      <c r="F193" s="197" t="s">
        <v>2972</v>
      </c>
      <c r="H193" s="196" t="s">
        <v>5</v>
      </c>
      <c r="I193" s="198"/>
      <c r="L193" s="194"/>
      <c r="M193" s="199"/>
      <c r="N193" s="200"/>
      <c r="O193" s="200"/>
      <c r="P193" s="200"/>
      <c r="Q193" s="200"/>
      <c r="R193" s="200"/>
      <c r="S193" s="200"/>
      <c r="T193" s="201"/>
      <c r="AT193" s="196" t="s">
        <v>272</v>
      </c>
      <c r="AU193" s="196" t="s">
        <v>85</v>
      </c>
      <c r="AV193" s="12" t="s">
        <v>24</v>
      </c>
      <c r="AW193" s="12" t="s">
        <v>41</v>
      </c>
      <c r="AX193" s="12" t="s">
        <v>77</v>
      </c>
      <c r="AY193" s="196" t="s">
        <v>264</v>
      </c>
    </row>
    <row r="194" spans="2:65" s="13" customFormat="1">
      <c r="B194" s="202"/>
      <c r="D194" s="195" t="s">
        <v>272</v>
      </c>
      <c r="E194" s="203" t="s">
        <v>5</v>
      </c>
      <c r="F194" s="204" t="s">
        <v>3449</v>
      </c>
      <c r="H194" s="205">
        <v>90.58</v>
      </c>
      <c r="I194" s="206"/>
      <c r="L194" s="202"/>
      <c r="M194" s="207"/>
      <c r="N194" s="208"/>
      <c r="O194" s="208"/>
      <c r="P194" s="208"/>
      <c r="Q194" s="208"/>
      <c r="R194" s="208"/>
      <c r="S194" s="208"/>
      <c r="T194" s="209"/>
      <c r="AT194" s="203" t="s">
        <v>272</v>
      </c>
      <c r="AU194" s="203" t="s">
        <v>85</v>
      </c>
      <c r="AV194" s="13" t="s">
        <v>85</v>
      </c>
      <c r="AW194" s="13" t="s">
        <v>41</v>
      </c>
      <c r="AX194" s="13" t="s">
        <v>77</v>
      </c>
      <c r="AY194" s="203" t="s">
        <v>264</v>
      </c>
    </row>
    <row r="195" spans="2:65" s="12" customFormat="1">
      <c r="B195" s="194"/>
      <c r="D195" s="195" t="s">
        <v>272</v>
      </c>
      <c r="E195" s="196" t="s">
        <v>5</v>
      </c>
      <c r="F195" s="197" t="s">
        <v>2974</v>
      </c>
      <c r="H195" s="196" t="s">
        <v>5</v>
      </c>
      <c r="I195" s="198"/>
      <c r="L195" s="194"/>
      <c r="M195" s="199"/>
      <c r="N195" s="200"/>
      <c r="O195" s="200"/>
      <c r="P195" s="200"/>
      <c r="Q195" s="200"/>
      <c r="R195" s="200"/>
      <c r="S195" s="200"/>
      <c r="T195" s="201"/>
      <c r="AT195" s="196" t="s">
        <v>272</v>
      </c>
      <c r="AU195" s="196" t="s">
        <v>85</v>
      </c>
      <c r="AV195" s="12" t="s">
        <v>24</v>
      </c>
      <c r="AW195" s="12" t="s">
        <v>41</v>
      </c>
      <c r="AX195" s="12" t="s">
        <v>77</v>
      </c>
      <c r="AY195" s="196" t="s">
        <v>264</v>
      </c>
    </row>
    <row r="196" spans="2:65" s="13" customFormat="1">
      <c r="B196" s="202"/>
      <c r="D196" s="195" t="s">
        <v>272</v>
      </c>
      <c r="E196" s="203" t="s">
        <v>5</v>
      </c>
      <c r="F196" s="204" t="s">
        <v>3448</v>
      </c>
      <c r="H196" s="205">
        <v>38.799999999999997</v>
      </c>
      <c r="I196" s="206"/>
      <c r="L196" s="202"/>
      <c r="M196" s="207"/>
      <c r="N196" s="208"/>
      <c r="O196" s="208"/>
      <c r="P196" s="208"/>
      <c r="Q196" s="208"/>
      <c r="R196" s="208"/>
      <c r="S196" s="208"/>
      <c r="T196" s="209"/>
      <c r="AT196" s="203" t="s">
        <v>272</v>
      </c>
      <c r="AU196" s="203" t="s">
        <v>85</v>
      </c>
      <c r="AV196" s="13" t="s">
        <v>85</v>
      </c>
      <c r="AW196" s="13" t="s">
        <v>41</v>
      </c>
      <c r="AX196" s="13" t="s">
        <v>77</v>
      </c>
      <c r="AY196" s="203" t="s">
        <v>264</v>
      </c>
    </row>
    <row r="197" spans="2:65" s="14" customFormat="1">
      <c r="B197" s="210"/>
      <c r="D197" s="195" t="s">
        <v>272</v>
      </c>
      <c r="E197" s="211" t="s">
        <v>5</v>
      </c>
      <c r="F197" s="212" t="s">
        <v>290</v>
      </c>
      <c r="H197" s="213">
        <v>129.38</v>
      </c>
      <c r="I197" s="214"/>
      <c r="L197" s="210"/>
      <c r="M197" s="215"/>
      <c r="N197" s="216"/>
      <c r="O197" s="216"/>
      <c r="P197" s="216"/>
      <c r="Q197" s="216"/>
      <c r="R197" s="216"/>
      <c r="S197" s="216"/>
      <c r="T197" s="217"/>
      <c r="AT197" s="211" t="s">
        <v>272</v>
      </c>
      <c r="AU197" s="211" t="s">
        <v>85</v>
      </c>
      <c r="AV197" s="14" t="s">
        <v>270</v>
      </c>
      <c r="AW197" s="14" t="s">
        <v>41</v>
      </c>
      <c r="AX197" s="14" t="s">
        <v>24</v>
      </c>
      <c r="AY197" s="211" t="s">
        <v>264</v>
      </c>
    </row>
    <row r="198" spans="2:65" s="1" customFormat="1" ht="25.5" customHeight="1">
      <c r="B198" s="181"/>
      <c r="C198" s="182" t="s">
        <v>400</v>
      </c>
      <c r="D198" s="182" t="s">
        <v>266</v>
      </c>
      <c r="E198" s="183" t="s">
        <v>3021</v>
      </c>
      <c r="F198" s="184" t="s">
        <v>3022</v>
      </c>
      <c r="G198" s="185" t="s">
        <v>293</v>
      </c>
      <c r="H198" s="186">
        <v>64.69</v>
      </c>
      <c r="I198" s="187"/>
      <c r="J198" s="188">
        <f>ROUND(I198*H198,2)</f>
        <v>0</v>
      </c>
      <c r="K198" s="184" t="s">
        <v>278</v>
      </c>
      <c r="L198" s="42"/>
      <c r="M198" s="189" t="s">
        <v>5</v>
      </c>
      <c r="N198" s="190" t="s">
        <v>48</v>
      </c>
      <c r="O198" s="43"/>
      <c r="P198" s="191">
        <f>O198*H198</f>
        <v>0</v>
      </c>
      <c r="Q198" s="191">
        <v>2E-3</v>
      </c>
      <c r="R198" s="191">
        <f>Q198*H198</f>
        <v>0.12938</v>
      </c>
      <c r="S198" s="191">
        <v>0</v>
      </c>
      <c r="T198" s="192">
        <f>S198*H198</f>
        <v>0</v>
      </c>
      <c r="AR198" s="25" t="s">
        <v>270</v>
      </c>
      <c r="AT198" s="25" t="s">
        <v>266</v>
      </c>
      <c r="AU198" s="25" t="s">
        <v>85</v>
      </c>
      <c r="AY198" s="25" t="s">
        <v>264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5" t="s">
        <v>24</v>
      </c>
      <c r="BK198" s="193">
        <f>ROUND(I198*H198,2)</f>
        <v>0</v>
      </c>
      <c r="BL198" s="25" t="s">
        <v>270</v>
      </c>
      <c r="BM198" s="25" t="s">
        <v>3023</v>
      </c>
    </row>
    <row r="199" spans="2:65" s="1" customFormat="1" ht="27">
      <c r="B199" s="42"/>
      <c r="D199" s="195" t="s">
        <v>369</v>
      </c>
      <c r="F199" s="228" t="s">
        <v>3024</v>
      </c>
      <c r="I199" s="229"/>
      <c r="L199" s="42"/>
      <c r="M199" s="230"/>
      <c r="N199" s="43"/>
      <c r="O199" s="43"/>
      <c r="P199" s="43"/>
      <c r="Q199" s="43"/>
      <c r="R199" s="43"/>
      <c r="S199" s="43"/>
      <c r="T199" s="71"/>
      <c r="AT199" s="25" t="s">
        <v>369</v>
      </c>
      <c r="AU199" s="25" t="s">
        <v>85</v>
      </c>
    </row>
    <row r="200" spans="2:65" s="12" customFormat="1">
      <c r="B200" s="194"/>
      <c r="D200" s="195" t="s">
        <v>272</v>
      </c>
      <c r="E200" s="196" t="s">
        <v>5</v>
      </c>
      <c r="F200" s="197" t="s">
        <v>3140</v>
      </c>
      <c r="H200" s="196" t="s">
        <v>5</v>
      </c>
      <c r="I200" s="198"/>
      <c r="L200" s="194"/>
      <c r="M200" s="199"/>
      <c r="N200" s="200"/>
      <c r="O200" s="200"/>
      <c r="P200" s="200"/>
      <c r="Q200" s="200"/>
      <c r="R200" s="200"/>
      <c r="S200" s="200"/>
      <c r="T200" s="201"/>
      <c r="AT200" s="196" t="s">
        <v>272</v>
      </c>
      <c r="AU200" s="196" t="s">
        <v>85</v>
      </c>
      <c r="AV200" s="12" t="s">
        <v>24</v>
      </c>
      <c r="AW200" s="12" t="s">
        <v>41</v>
      </c>
      <c r="AX200" s="12" t="s">
        <v>77</v>
      </c>
      <c r="AY200" s="196" t="s">
        <v>264</v>
      </c>
    </row>
    <row r="201" spans="2:65" s="12" customFormat="1" ht="27">
      <c r="B201" s="194"/>
      <c r="D201" s="195" t="s">
        <v>272</v>
      </c>
      <c r="E201" s="196" t="s">
        <v>5</v>
      </c>
      <c r="F201" s="197" t="s">
        <v>3025</v>
      </c>
      <c r="H201" s="196" t="s">
        <v>5</v>
      </c>
      <c r="I201" s="198"/>
      <c r="L201" s="194"/>
      <c r="M201" s="199"/>
      <c r="N201" s="200"/>
      <c r="O201" s="200"/>
      <c r="P201" s="200"/>
      <c r="Q201" s="200"/>
      <c r="R201" s="200"/>
      <c r="S201" s="200"/>
      <c r="T201" s="201"/>
      <c r="AT201" s="196" t="s">
        <v>272</v>
      </c>
      <c r="AU201" s="196" t="s">
        <v>85</v>
      </c>
      <c r="AV201" s="12" t="s">
        <v>24</v>
      </c>
      <c r="AW201" s="12" t="s">
        <v>41</v>
      </c>
      <c r="AX201" s="12" t="s">
        <v>77</v>
      </c>
      <c r="AY201" s="196" t="s">
        <v>264</v>
      </c>
    </row>
    <row r="202" spans="2:65" s="12" customFormat="1">
      <c r="B202" s="194"/>
      <c r="D202" s="195" t="s">
        <v>272</v>
      </c>
      <c r="E202" s="196" t="s">
        <v>5</v>
      </c>
      <c r="F202" s="197" t="s">
        <v>2972</v>
      </c>
      <c r="H202" s="196" t="s">
        <v>5</v>
      </c>
      <c r="I202" s="198"/>
      <c r="L202" s="194"/>
      <c r="M202" s="199"/>
      <c r="N202" s="200"/>
      <c r="O202" s="200"/>
      <c r="P202" s="200"/>
      <c r="Q202" s="200"/>
      <c r="R202" s="200"/>
      <c r="S202" s="200"/>
      <c r="T202" s="201"/>
      <c r="AT202" s="196" t="s">
        <v>272</v>
      </c>
      <c r="AU202" s="196" t="s">
        <v>85</v>
      </c>
      <c r="AV202" s="12" t="s">
        <v>24</v>
      </c>
      <c r="AW202" s="12" t="s">
        <v>41</v>
      </c>
      <c r="AX202" s="12" t="s">
        <v>77</v>
      </c>
      <c r="AY202" s="196" t="s">
        <v>264</v>
      </c>
    </row>
    <row r="203" spans="2:65" s="13" customFormat="1">
      <c r="B203" s="202"/>
      <c r="D203" s="195" t="s">
        <v>272</v>
      </c>
      <c r="E203" s="203" t="s">
        <v>5</v>
      </c>
      <c r="F203" s="204" t="s">
        <v>3450</v>
      </c>
      <c r="H203" s="205">
        <v>45.29</v>
      </c>
      <c r="I203" s="206"/>
      <c r="L203" s="202"/>
      <c r="M203" s="207"/>
      <c r="N203" s="208"/>
      <c r="O203" s="208"/>
      <c r="P203" s="208"/>
      <c r="Q203" s="208"/>
      <c r="R203" s="208"/>
      <c r="S203" s="208"/>
      <c r="T203" s="209"/>
      <c r="AT203" s="203" t="s">
        <v>272</v>
      </c>
      <c r="AU203" s="203" t="s">
        <v>85</v>
      </c>
      <c r="AV203" s="13" t="s">
        <v>85</v>
      </c>
      <c r="AW203" s="13" t="s">
        <v>41</v>
      </c>
      <c r="AX203" s="13" t="s">
        <v>77</v>
      </c>
      <c r="AY203" s="203" t="s">
        <v>264</v>
      </c>
    </row>
    <row r="204" spans="2:65" s="12" customFormat="1">
      <c r="B204" s="194"/>
      <c r="D204" s="195" t="s">
        <v>272</v>
      </c>
      <c r="E204" s="196" t="s">
        <v>5</v>
      </c>
      <c r="F204" s="197" t="s">
        <v>3383</v>
      </c>
      <c r="H204" s="196" t="s">
        <v>5</v>
      </c>
      <c r="I204" s="198"/>
      <c r="L204" s="194"/>
      <c r="M204" s="199"/>
      <c r="N204" s="200"/>
      <c r="O204" s="200"/>
      <c r="P204" s="200"/>
      <c r="Q204" s="200"/>
      <c r="R204" s="200"/>
      <c r="S204" s="200"/>
      <c r="T204" s="201"/>
      <c r="AT204" s="196" t="s">
        <v>272</v>
      </c>
      <c r="AU204" s="196" t="s">
        <v>85</v>
      </c>
      <c r="AV204" s="12" t="s">
        <v>24</v>
      </c>
      <c r="AW204" s="12" t="s">
        <v>41</v>
      </c>
      <c r="AX204" s="12" t="s">
        <v>77</v>
      </c>
      <c r="AY204" s="196" t="s">
        <v>264</v>
      </c>
    </row>
    <row r="205" spans="2:65" s="13" customFormat="1">
      <c r="B205" s="202"/>
      <c r="D205" s="195" t="s">
        <v>272</v>
      </c>
      <c r="E205" s="203" t="s">
        <v>5</v>
      </c>
      <c r="F205" s="204" t="s">
        <v>3451</v>
      </c>
      <c r="H205" s="205">
        <v>19.399999999999999</v>
      </c>
      <c r="I205" s="206"/>
      <c r="L205" s="202"/>
      <c r="M205" s="207"/>
      <c r="N205" s="208"/>
      <c r="O205" s="208"/>
      <c r="P205" s="208"/>
      <c r="Q205" s="208"/>
      <c r="R205" s="208"/>
      <c r="S205" s="208"/>
      <c r="T205" s="209"/>
      <c r="AT205" s="203" t="s">
        <v>272</v>
      </c>
      <c r="AU205" s="203" t="s">
        <v>85</v>
      </c>
      <c r="AV205" s="13" t="s">
        <v>85</v>
      </c>
      <c r="AW205" s="13" t="s">
        <v>41</v>
      </c>
      <c r="AX205" s="13" t="s">
        <v>77</v>
      </c>
      <c r="AY205" s="203" t="s">
        <v>264</v>
      </c>
    </row>
    <row r="206" spans="2:65" s="14" customFormat="1">
      <c r="B206" s="210"/>
      <c r="D206" s="195" t="s">
        <v>272</v>
      </c>
      <c r="E206" s="211" t="s">
        <v>5</v>
      </c>
      <c r="F206" s="212" t="s">
        <v>290</v>
      </c>
      <c r="H206" s="213">
        <v>64.69</v>
      </c>
      <c r="I206" s="214"/>
      <c r="L206" s="210"/>
      <c r="M206" s="215"/>
      <c r="N206" s="216"/>
      <c r="O206" s="216"/>
      <c r="P206" s="216"/>
      <c r="Q206" s="216"/>
      <c r="R206" s="216"/>
      <c r="S206" s="216"/>
      <c r="T206" s="217"/>
      <c r="AT206" s="211" t="s">
        <v>272</v>
      </c>
      <c r="AU206" s="211" t="s">
        <v>85</v>
      </c>
      <c r="AV206" s="14" t="s">
        <v>270</v>
      </c>
      <c r="AW206" s="14" t="s">
        <v>41</v>
      </c>
      <c r="AX206" s="14" t="s">
        <v>24</v>
      </c>
      <c r="AY206" s="211" t="s">
        <v>264</v>
      </c>
    </row>
    <row r="207" spans="2:65" s="11" customFormat="1" ht="29.85" customHeight="1">
      <c r="B207" s="168"/>
      <c r="D207" s="169" t="s">
        <v>76</v>
      </c>
      <c r="E207" s="179" t="s">
        <v>377</v>
      </c>
      <c r="F207" s="179" t="s">
        <v>378</v>
      </c>
      <c r="I207" s="171"/>
      <c r="J207" s="180">
        <f>BK207</f>
        <v>0</v>
      </c>
      <c r="L207" s="168"/>
      <c r="M207" s="173"/>
      <c r="N207" s="174"/>
      <c r="O207" s="174"/>
      <c r="P207" s="175">
        <f>P208</f>
        <v>0</v>
      </c>
      <c r="Q207" s="174"/>
      <c r="R207" s="175">
        <f>R208</f>
        <v>0</v>
      </c>
      <c r="S207" s="174"/>
      <c r="T207" s="176">
        <f>T208</f>
        <v>0</v>
      </c>
      <c r="AR207" s="169" t="s">
        <v>24</v>
      </c>
      <c r="AT207" s="177" t="s">
        <v>76</v>
      </c>
      <c r="AU207" s="177" t="s">
        <v>24</v>
      </c>
      <c r="AY207" s="169" t="s">
        <v>264</v>
      </c>
      <c r="BK207" s="178">
        <f>BK208</f>
        <v>0</v>
      </c>
    </row>
    <row r="208" spans="2:65" s="1" customFormat="1" ht="25.5" customHeight="1">
      <c r="B208" s="181"/>
      <c r="C208" s="182" t="s">
        <v>10</v>
      </c>
      <c r="D208" s="182" t="s">
        <v>266</v>
      </c>
      <c r="E208" s="183" t="s">
        <v>2281</v>
      </c>
      <c r="F208" s="184" t="s">
        <v>2282</v>
      </c>
      <c r="G208" s="185" t="s">
        <v>317</v>
      </c>
      <c r="H208" s="186">
        <v>43.947000000000003</v>
      </c>
      <c r="I208" s="187"/>
      <c r="J208" s="188">
        <f>ROUND(I208*H208,2)</f>
        <v>0</v>
      </c>
      <c r="K208" s="184" t="s">
        <v>278</v>
      </c>
      <c r="L208" s="42"/>
      <c r="M208" s="189" t="s">
        <v>5</v>
      </c>
      <c r="N208" s="190" t="s">
        <v>48</v>
      </c>
      <c r="O208" s="43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AR208" s="25" t="s">
        <v>270</v>
      </c>
      <c r="AT208" s="25" t="s">
        <v>266</v>
      </c>
      <c r="AU208" s="25" t="s">
        <v>85</v>
      </c>
      <c r="AY208" s="25" t="s">
        <v>264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5" t="s">
        <v>24</v>
      </c>
      <c r="BK208" s="193">
        <f>ROUND(I208*H208,2)</f>
        <v>0</v>
      </c>
      <c r="BL208" s="25" t="s">
        <v>270</v>
      </c>
      <c r="BM208" s="25" t="s">
        <v>3145</v>
      </c>
    </row>
    <row r="209" spans="2:65" s="11" customFormat="1" ht="37.35" customHeight="1">
      <c r="B209" s="168"/>
      <c r="D209" s="169" t="s">
        <v>76</v>
      </c>
      <c r="E209" s="170" t="s">
        <v>2227</v>
      </c>
      <c r="F209" s="170" t="s">
        <v>2228</v>
      </c>
      <c r="I209" s="171"/>
      <c r="J209" s="172">
        <f>BK209</f>
        <v>0</v>
      </c>
      <c r="L209" s="168"/>
      <c r="M209" s="173"/>
      <c r="N209" s="174"/>
      <c r="O209" s="174"/>
      <c r="P209" s="175">
        <f>P210</f>
        <v>0</v>
      </c>
      <c r="Q209" s="174"/>
      <c r="R209" s="175">
        <f>R210</f>
        <v>0</v>
      </c>
      <c r="S209" s="174"/>
      <c r="T209" s="176">
        <f>T210</f>
        <v>0</v>
      </c>
      <c r="AR209" s="169" t="s">
        <v>270</v>
      </c>
      <c r="AT209" s="177" t="s">
        <v>76</v>
      </c>
      <c r="AU209" s="177" t="s">
        <v>77</v>
      </c>
      <c r="AY209" s="169" t="s">
        <v>264</v>
      </c>
      <c r="BK209" s="178">
        <f>BK210</f>
        <v>0</v>
      </c>
    </row>
    <row r="210" spans="2:65" s="11" customFormat="1" ht="19.899999999999999" customHeight="1">
      <c r="B210" s="168"/>
      <c r="D210" s="169" t="s">
        <v>76</v>
      </c>
      <c r="E210" s="179" t="s">
        <v>2229</v>
      </c>
      <c r="F210" s="179" t="s">
        <v>2228</v>
      </c>
      <c r="I210" s="171"/>
      <c r="J210" s="180">
        <f>BK210</f>
        <v>0</v>
      </c>
      <c r="L210" s="168"/>
      <c r="M210" s="173"/>
      <c r="N210" s="174"/>
      <c r="O210" s="174"/>
      <c r="P210" s="175">
        <f>SUM(P211:P214)</f>
        <v>0</v>
      </c>
      <c r="Q210" s="174"/>
      <c r="R210" s="175">
        <f>SUM(R211:R214)</f>
        <v>0</v>
      </c>
      <c r="S210" s="174"/>
      <c r="T210" s="176">
        <f>SUM(T211:T214)</f>
        <v>0</v>
      </c>
      <c r="AR210" s="169" t="s">
        <v>270</v>
      </c>
      <c r="AT210" s="177" t="s">
        <v>76</v>
      </c>
      <c r="AU210" s="177" t="s">
        <v>24</v>
      </c>
      <c r="AY210" s="169" t="s">
        <v>264</v>
      </c>
      <c r="BK210" s="178">
        <f>SUM(BK211:BK214)</f>
        <v>0</v>
      </c>
    </row>
    <row r="211" spans="2:65" s="1" customFormat="1" ht="16.5" customHeight="1">
      <c r="B211" s="181"/>
      <c r="C211" s="182" t="s">
        <v>410</v>
      </c>
      <c r="D211" s="182" t="s">
        <v>266</v>
      </c>
      <c r="E211" s="183" t="s">
        <v>2640</v>
      </c>
      <c r="F211" s="184" t="s">
        <v>2641</v>
      </c>
      <c r="G211" s="185" t="s">
        <v>293</v>
      </c>
      <c r="H211" s="186">
        <v>129.38</v>
      </c>
      <c r="I211" s="187"/>
      <c r="J211" s="188">
        <f>ROUND(I211*H211,2)</f>
        <v>0</v>
      </c>
      <c r="K211" s="184" t="s">
        <v>309</v>
      </c>
      <c r="L211" s="42"/>
      <c r="M211" s="189" t="s">
        <v>5</v>
      </c>
      <c r="N211" s="190" t="s">
        <v>48</v>
      </c>
      <c r="O211" s="43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AR211" s="25" t="s">
        <v>2232</v>
      </c>
      <c r="AT211" s="25" t="s">
        <v>266</v>
      </c>
      <c r="AU211" s="25" t="s">
        <v>85</v>
      </c>
      <c r="AY211" s="25" t="s">
        <v>264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25" t="s">
        <v>24</v>
      </c>
      <c r="BK211" s="193">
        <f>ROUND(I211*H211,2)</f>
        <v>0</v>
      </c>
      <c r="BL211" s="25" t="s">
        <v>2232</v>
      </c>
      <c r="BM211" s="25" t="s">
        <v>3378</v>
      </c>
    </row>
    <row r="212" spans="2:65" s="1" customFormat="1" ht="40.5">
      <c r="B212" s="42"/>
      <c r="D212" s="195" t="s">
        <v>369</v>
      </c>
      <c r="F212" s="228" t="s">
        <v>2643</v>
      </c>
      <c r="I212" s="229"/>
      <c r="L212" s="42"/>
      <c r="M212" s="230"/>
      <c r="N212" s="43"/>
      <c r="O212" s="43"/>
      <c r="P212" s="43"/>
      <c r="Q212" s="43"/>
      <c r="R212" s="43"/>
      <c r="S212" s="43"/>
      <c r="T212" s="71"/>
      <c r="AT212" s="25" t="s">
        <v>369</v>
      </c>
      <c r="AU212" s="25" t="s">
        <v>85</v>
      </c>
    </row>
    <row r="213" spans="2:65" s="12" customFormat="1">
      <c r="B213" s="194"/>
      <c r="D213" s="195" t="s">
        <v>272</v>
      </c>
      <c r="E213" s="196" t="s">
        <v>5</v>
      </c>
      <c r="F213" s="197" t="s">
        <v>2644</v>
      </c>
      <c r="H213" s="196" t="s">
        <v>5</v>
      </c>
      <c r="I213" s="198"/>
      <c r="L213" s="194"/>
      <c r="M213" s="199"/>
      <c r="N213" s="200"/>
      <c r="O213" s="200"/>
      <c r="P213" s="200"/>
      <c r="Q213" s="200"/>
      <c r="R213" s="200"/>
      <c r="S213" s="200"/>
      <c r="T213" s="201"/>
      <c r="AT213" s="196" t="s">
        <v>272</v>
      </c>
      <c r="AU213" s="196" t="s">
        <v>85</v>
      </c>
      <c r="AV213" s="12" t="s">
        <v>24</v>
      </c>
      <c r="AW213" s="12" t="s">
        <v>41</v>
      </c>
      <c r="AX213" s="12" t="s">
        <v>77</v>
      </c>
      <c r="AY213" s="196" t="s">
        <v>264</v>
      </c>
    </row>
    <row r="214" spans="2:65" s="13" customFormat="1">
      <c r="B214" s="202"/>
      <c r="D214" s="195" t="s">
        <v>272</v>
      </c>
      <c r="E214" s="203" t="s">
        <v>5</v>
      </c>
      <c r="F214" s="204" t="s">
        <v>3452</v>
      </c>
      <c r="H214" s="205">
        <v>129.38</v>
      </c>
      <c r="I214" s="206"/>
      <c r="L214" s="202"/>
      <c r="M214" s="248"/>
      <c r="N214" s="249"/>
      <c r="O214" s="249"/>
      <c r="P214" s="249"/>
      <c r="Q214" s="249"/>
      <c r="R214" s="249"/>
      <c r="S214" s="249"/>
      <c r="T214" s="250"/>
      <c r="AT214" s="203" t="s">
        <v>272</v>
      </c>
      <c r="AU214" s="203" t="s">
        <v>85</v>
      </c>
      <c r="AV214" s="13" t="s">
        <v>85</v>
      </c>
      <c r="AW214" s="13" t="s">
        <v>41</v>
      </c>
      <c r="AX214" s="13" t="s">
        <v>24</v>
      </c>
      <c r="AY214" s="203" t="s">
        <v>264</v>
      </c>
    </row>
    <row r="215" spans="2:65" s="1" customFormat="1" ht="6.95" customHeight="1">
      <c r="B215" s="57"/>
      <c r="C215" s="58"/>
      <c r="D215" s="58"/>
      <c r="E215" s="58"/>
      <c r="F215" s="58"/>
      <c r="G215" s="58"/>
      <c r="H215" s="58"/>
      <c r="I215" s="135"/>
      <c r="J215" s="58"/>
      <c r="K215" s="58"/>
      <c r="L215" s="42"/>
    </row>
  </sheetData>
  <autoFilter ref="C95:K214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2:H82"/>
    <mergeCell ref="E86:H86"/>
    <mergeCell ref="E84:H84"/>
    <mergeCell ref="E88:H88"/>
    <mergeCell ref="J59:J60"/>
  </mergeCells>
  <hyperlinks>
    <hyperlink ref="F1:G1" location="C2" display="1) Krycí list soupisu"/>
    <hyperlink ref="G1:H1" location="C62" display="2) Rekapitulace"/>
    <hyperlink ref="J1" location="C9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08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204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s="1" customFormat="1" ht="16.5" customHeight="1">
      <c r="B9" s="42"/>
      <c r="C9" s="43"/>
      <c r="D9" s="43"/>
      <c r="E9" s="379" t="s">
        <v>2645</v>
      </c>
      <c r="F9" s="381"/>
      <c r="G9" s="381"/>
      <c r="H9" s="381"/>
      <c r="I9" s="114"/>
      <c r="J9" s="43"/>
      <c r="K9" s="46"/>
    </row>
    <row r="10" spans="1:70" s="1" customFormat="1" ht="15">
      <c r="B10" s="42"/>
      <c r="C10" s="43"/>
      <c r="D10" s="38" t="s">
        <v>229</v>
      </c>
      <c r="E10" s="43"/>
      <c r="F10" s="43"/>
      <c r="G10" s="43"/>
      <c r="H10" s="43"/>
      <c r="I10" s="114"/>
      <c r="J10" s="43"/>
      <c r="K10" s="46"/>
    </row>
    <row r="11" spans="1:70" s="1" customFormat="1" ht="36.950000000000003" customHeight="1">
      <c r="B11" s="42"/>
      <c r="C11" s="43"/>
      <c r="D11" s="43"/>
      <c r="E11" s="382" t="s">
        <v>3453</v>
      </c>
      <c r="F11" s="381"/>
      <c r="G11" s="381"/>
      <c r="H11" s="381"/>
      <c r="I11" s="114"/>
      <c r="J11" s="43"/>
      <c r="K11" s="46"/>
    </row>
    <row r="12" spans="1:70" s="1" customFormat="1">
      <c r="B12" s="42"/>
      <c r="C12" s="43"/>
      <c r="D12" s="43"/>
      <c r="E12" s="43"/>
      <c r="F12" s="43"/>
      <c r="G12" s="43"/>
      <c r="H12" s="43"/>
      <c r="I12" s="114"/>
      <c r="J12" s="43"/>
      <c r="K12" s="46"/>
    </row>
    <row r="13" spans="1:70" s="1" customFormat="1" ht="14.45" customHeight="1">
      <c r="B13" s="42"/>
      <c r="C13" s="43"/>
      <c r="D13" s="38" t="s">
        <v>22</v>
      </c>
      <c r="E13" s="43"/>
      <c r="F13" s="36" t="s">
        <v>170</v>
      </c>
      <c r="G13" s="43"/>
      <c r="H13" s="43"/>
      <c r="I13" s="115" t="s">
        <v>23</v>
      </c>
      <c r="J13" s="36" t="s">
        <v>5</v>
      </c>
      <c r="K13" s="46"/>
    </row>
    <row r="14" spans="1:70" s="1" customFormat="1" ht="14.45" customHeight="1">
      <c r="B14" s="42"/>
      <c r="C14" s="43"/>
      <c r="D14" s="38" t="s">
        <v>25</v>
      </c>
      <c r="E14" s="43"/>
      <c r="F14" s="36" t="s">
        <v>26</v>
      </c>
      <c r="G14" s="43"/>
      <c r="H14" s="43"/>
      <c r="I14" s="115" t="s">
        <v>27</v>
      </c>
      <c r="J14" s="116" t="str">
        <f>'Rekapitulace stavby'!AN8</f>
        <v>1.6.2017</v>
      </c>
      <c r="K14" s="46"/>
    </row>
    <row r="15" spans="1:70" s="1" customFormat="1" ht="10.9" customHeight="1">
      <c r="B15" s="42"/>
      <c r="C15" s="43"/>
      <c r="D15" s="43"/>
      <c r="E15" s="43"/>
      <c r="F15" s="43"/>
      <c r="G15" s="43"/>
      <c r="H15" s="43"/>
      <c r="I15" s="114"/>
      <c r="J15" s="43"/>
      <c r="K15" s="46"/>
    </row>
    <row r="16" spans="1:70" s="1" customFormat="1" ht="14.45" customHeight="1">
      <c r="B16" s="42"/>
      <c r="C16" s="43"/>
      <c r="D16" s="38" t="s">
        <v>31</v>
      </c>
      <c r="E16" s="43"/>
      <c r="F16" s="43"/>
      <c r="G16" s="43"/>
      <c r="H16" s="43"/>
      <c r="I16" s="115" t="s">
        <v>32</v>
      </c>
      <c r="J16" s="36" t="s">
        <v>33</v>
      </c>
      <c r="K16" s="46"/>
    </row>
    <row r="17" spans="2:11" s="1" customFormat="1" ht="18" customHeight="1">
      <c r="B17" s="42"/>
      <c r="C17" s="43"/>
      <c r="D17" s="43"/>
      <c r="E17" s="36" t="s">
        <v>34</v>
      </c>
      <c r="F17" s="43"/>
      <c r="G17" s="43"/>
      <c r="H17" s="43"/>
      <c r="I17" s="115" t="s">
        <v>35</v>
      </c>
      <c r="J17" s="36" t="s">
        <v>5</v>
      </c>
      <c r="K17" s="46"/>
    </row>
    <row r="18" spans="2:11" s="1" customFormat="1" ht="6.95" customHeight="1">
      <c r="B18" s="42"/>
      <c r="C18" s="43"/>
      <c r="D18" s="43"/>
      <c r="E18" s="43"/>
      <c r="F18" s="43"/>
      <c r="G18" s="43"/>
      <c r="H18" s="43"/>
      <c r="I18" s="114"/>
      <c r="J18" s="43"/>
      <c r="K18" s="46"/>
    </row>
    <row r="19" spans="2:11" s="1" customFormat="1" ht="14.45" customHeight="1">
      <c r="B19" s="42"/>
      <c r="C19" s="43"/>
      <c r="D19" s="38" t="s">
        <v>36</v>
      </c>
      <c r="E19" s="43"/>
      <c r="F19" s="43"/>
      <c r="G19" s="43"/>
      <c r="H19" s="43"/>
      <c r="I19" s="115" t="s">
        <v>32</v>
      </c>
      <c r="J19" s="36" t="str">
        <f>IF('Rekapitulace stavby'!AN13="Vyplň údaj","",IF('Rekapitulace stavby'!AN13="","",'Rekapitulace stavby'!AN13))</f>
        <v/>
      </c>
      <c r="K19" s="46"/>
    </row>
    <row r="20" spans="2:11" s="1" customFormat="1" ht="18" customHeight="1">
      <c r="B20" s="42"/>
      <c r="C20" s="43"/>
      <c r="D20" s="43"/>
      <c r="E20" s="36" t="str">
        <f>IF('Rekapitulace stavby'!E14="Vyplň údaj","",IF('Rekapitulace stavby'!E14="","",'Rekapitulace stavby'!E14))</f>
        <v/>
      </c>
      <c r="F20" s="43"/>
      <c r="G20" s="43"/>
      <c r="H20" s="43"/>
      <c r="I20" s="115" t="s">
        <v>35</v>
      </c>
      <c r="J20" s="36" t="str">
        <f>IF('Rekapitulace stavby'!AN14="Vyplň údaj","",IF('Rekapitulace stavby'!AN14="","",'Rekapitulace stavby'!AN14))</f>
        <v/>
      </c>
      <c r="K20" s="46"/>
    </row>
    <row r="21" spans="2:11" s="1" customFormat="1" ht="6.95" customHeight="1">
      <c r="B21" s="42"/>
      <c r="C21" s="43"/>
      <c r="D21" s="43"/>
      <c r="E21" s="43"/>
      <c r="F21" s="43"/>
      <c r="G21" s="43"/>
      <c r="H21" s="43"/>
      <c r="I21" s="114"/>
      <c r="J21" s="43"/>
      <c r="K21" s="46"/>
    </row>
    <row r="22" spans="2:11" s="1" customFormat="1" ht="14.45" customHeight="1">
      <c r="B22" s="42"/>
      <c r="C22" s="43"/>
      <c r="D22" s="38" t="s">
        <v>38</v>
      </c>
      <c r="E22" s="43"/>
      <c r="F22" s="43"/>
      <c r="G22" s="43"/>
      <c r="H22" s="43"/>
      <c r="I22" s="115" t="s">
        <v>32</v>
      </c>
      <c r="J22" s="36" t="s">
        <v>39</v>
      </c>
      <c r="K22" s="46"/>
    </row>
    <row r="23" spans="2:11" s="1" customFormat="1" ht="18" customHeight="1">
      <c r="B23" s="42"/>
      <c r="C23" s="43"/>
      <c r="D23" s="43"/>
      <c r="E23" s="36" t="s">
        <v>40</v>
      </c>
      <c r="F23" s="43"/>
      <c r="G23" s="43"/>
      <c r="H23" s="43"/>
      <c r="I23" s="115" t="s">
        <v>35</v>
      </c>
      <c r="J23" s="36" t="s">
        <v>5</v>
      </c>
      <c r="K23" s="46"/>
    </row>
    <row r="24" spans="2:11" s="1" customFormat="1" ht="6.95" customHeight="1">
      <c r="B24" s="42"/>
      <c r="C24" s="43"/>
      <c r="D24" s="43"/>
      <c r="E24" s="43"/>
      <c r="F24" s="43"/>
      <c r="G24" s="43"/>
      <c r="H24" s="43"/>
      <c r="I24" s="114"/>
      <c r="J24" s="43"/>
      <c r="K24" s="46"/>
    </row>
    <row r="25" spans="2:11" s="1" customFormat="1" ht="14.45" customHeight="1">
      <c r="B25" s="42"/>
      <c r="C25" s="43"/>
      <c r="D25" s="38" t="s">
        <v>42</v>
      </c>
      <c r="E25" s="43"/>
      <c r="F25" s="43"/>
      <c r="G25" s="43"/>
      <c r="H25" s="43"/>
      <c r="I25" s="114"/>
      <c r="J25" s="43"/>
      <c r="K25" s="46"/>
    </row>
    <row r="26" spans="2:11" s="7" customFormat="1" ht="42.75" customHeight="1">
      <c r="B26" s="117"/>
      <c r="C26" s="118"/>
      <c r="D26" s="118"/>
      <c r="E26" s="383" t="s">
        <v>3454</v>
      </c>
      <c r="F26" s="383"/>
      <c r="G26" s="383"/>
      <c r="H26" s="383"/>
      <c r="I26" s="119"/>
      <c r="J26" s="118"/>
      <c r="K26" s="120"/>
    </row>
    <row r="27" spans="2:11" s="1" customFormat="1" ht="6.95" customHeight="1">
      <c r="B27" s="42"/>
      <c r="C27" s="43"/>
      <c r="D27" s="43"/>
      <c r="E27" s="43"/>
      <c r="F27" s="43"/>
      <c r="G27" s="43"/>
      <c r="H27" s="43"/>
      <c r="I27" s="114"/>
      <c r="J27" s="43"/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25.35" customHeight="1">
      <c r="B29" s="42"/>
      <c r="C29" s="43"/>
      <c r="D29" s="123" t="s">
        <v>43</v>
      </c>
      <c r="E29" s="43"/>
      <c r="F29" s="43"/>
      <c r="G29" s="43"/>
      <c r="H29" s="43"/>
      <c r="I29" s="114"/>
      <c r="J29" s="124">
        <f>ROUND(J90,2)</f>
        <v>0</v>
      </c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14.45" customHeight="1">
      <c r="B31" s="42"/>
      <c r="C31" s="43"/>
      <c r="D31" s="43"/>
      <c r="E31" s="43"/>
      <c r="F31" s="47" t="s">
        <v>45</v>
      </c>
      <c r="G31" s="43"/>
      <c r="H31" s="43"/>
      <c r="I31" s="125" t="s">
        <v>44</v>
      </c>
      <c r="J31" s="47" t="s">
        <v>46</v>
      </c>
      <c r="K31" s="46"/>
    </row>
    <row r="32" spans="2:11" s="1" customFormat="1" ht="14.45" customHeight="1">
      <c r="B32" s="42"/>
      <c r="C32" s="43"/>
      <c r="D32" s="50" t="s">
        <v>47</v>
      </c>
      <c r="E32" s="50" t="s">
        <v>48</v>
      </c>
      <c r="F32" s="126">
        <f>ROUND(SUM(BE90:BE207), 2)</f>
        <v>0</v>
      </c>
      <c r="G32" s="43"/>
      <c r="H32" s="43"/>
      <c r="I32" s="127">
        <v>0.21</v>
      </c>
      <c r="J32" s="126">
        <f>ROUND(ROUND((SUM(BE90:BE207)), 2)*I32, 2)</f>
        <v>0</v>
      </c>
      <c r="K32" s="46"/>
    </row>
    <row r="33" spans="2:11" s="1" customFormat="1" ht="14.45" customHeight="1">
      <c r="B33" s="42"/>
      <c r="C33" s="43"/>
      <c r="D33" s="43"/>
      <c r="E33" s="50" t="s">
        <v>49</v>
      </c>
      <c r="F33" s="126">
        <f>ROUND(SUM(BF90:BF207), 2)</f>
        <v>0</v>
      </c>
      <c r="G33" s="43"/>
      <c r="H33" s="43"/>
      <c r="I33" s="127">
        <v>0.15</v>
      </c>
      <c r="J33" s="126">
        <f>ROUND(ROUND((SUM(BF90:BF207)), 2)*I33, 2)</f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50</v>
      </c>
      <c r="F34" s="126">
        <f>ROUND(SUM(BG90:BG207), 2)</f>
        <v>0</v>
      </c>
      <c r="G34" s="43"/>
      <c r="H34" s="43"/>
      <c r="I34" s="127">
        <v>0.21</v>
      </c>
      <c r="J34" s="126">
        <v>0</v>
      </c>
      <c r="K34" s="46"/>
    </row>
    <row r="35" spans="2:11" s="1" customFormat="1" ht="14.45" hidden="1" customHeight="1">
      <c r="B35" s="42"/>
      <c r="C35" s="43"/>
      <c r="D35" s="43"/>
      <c r="E35" s="50" t="s">
        <v>51</v>
      </c>
      <c r="F35" s="126">
        <f>ROUND(SUM(BH90:BH207), 2)</f>
        <v>0</v>
      </c>
      <c r="G35" s="43"/>
      <c r="H35" s="43"/>
      <c r="I35" s="127">
        <v>0.15</v>
      </c>
      <c r="J35" s="126"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52</v>
      </c>
      <c r="F36" s="126">
        <f>ROUND(SUM(BI90:BI207), 2)</f>
        <v>0</v>
      </c>
      <c r="G36" s="43"/>
      <c r="H36" s="43"/>
      <c r="I36" s="127">
        <v>0</v>
      </c>
      <c r="J36" s="126">
        <v>0</v>
      </c>
      <c r="K36" s="46"/>
    </row>
    <row r="37" spans="2:11" s="1" customFormat="1" ht="6.95" customHeight="1">
      <c r="B37" s="42"/>
      <c r="C37" s="43"/>
      <c r="D37" s="43"/>
      <c r="E37" s="43"/>
      <c r="F37" s="43"/>
      <c r="G37" s="43"/>
      <c r="H37" s="43"/>
      <c r="I37" s="114"/>
      <c r="J37" s="43"/>
      <c r="K37" s="46"/>
    </row>
    <row r="38" spans="2:11" s="1" customFormat="1" ht="25.35" customHeight="1">
      <c r="B38" s="42"/>
      <c r="C38" s="128"/>
      <c r="D38" s="129" t="s">
        <v>53</v>
      </c>
      <c r="E38" s="72"/>
      <c r="F38" s="72"/>
      <c r="G38" s="130" t="s">
        <v>54</v>
      </c>
      <c r="H38" s="131" t="s">
        <v>55</v>
      </c>
      <c r="I38" s="132"/>
      <c r="J38" s="133">
        <f>SUM(J29:J36)</f>
        <v>0</v>
      </c>
      <c r="K38" s="134"/>
    </row>
    <row r="39" spans="2:11" s="1" customFormat="1" ht="14.45" customHeight="1">
      <c r="B39" s="57"/>
      <c r="C39" s="58"/>
      <c r="D39" s="58"/>
      <c r="E39" s="58"/>
      <c r="F39" s="58"/>
      <c r="G39" s="58"/>
      <c r="H39" s="58"/>
      <c r="I39" s="135"/>
      <c r="J39" s="58"/>
      <c r="K39" s="59"/>
    </row>
    <row r="43" spans="2:11" s="1" customFormat="1" ht="6.95" customHeight="1">
      <c r="B43" s="60"/>
      <c r="C43" s="61"/>
      <c r="D43" s="61"/>
      <c r="E43" s="61"/>
      <c r="F43" s="61"/>
      <c r="G43" s="61"/>
      <c r="H43" s="61"/>
      <c r="I43" s="136"/>
      <c r="J43" s="61"/>
      <c r="K43" s="137"/>
    </row>
    <row r="44" spans="2:11" s="1" customFormat="1" ht="36.950000000000003" customHeight="1">
      <c r="B44" s="42"/>
      <c r="C44" s="31" t="s">
        <v>234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6.95" customHeight="1">
      <c r="B45" s="42"/>
      <c r="C45" s="43"/>
      <c r="D45" s="43"/>
      <c r="E45" s="43"/>
      <c r="F45" s="43"/>
      <c r="G45" s="43"/>
      <c r="H45" s="43"/>
      <c r="I45" s="114"/>
      <c r="J45" s="43"/>
      <c r="K45" s="46"/>
    </row>
    <row r="46" spans="2:11" s="1" customFormat="1" ht="14.45" customHeight="1">
      <c r="B46" s="42"/>
      <c r="C46" s="38" t="s">
        <v>19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6.5" customHeight="1">
      <c r="B47" s="42"/>
      <c r="C47" s="43"/>
      <c r="D47" s="43"/>
      <c r="E47" s="379" t="str">
        <f>E7</f>
        <v>Tehov - Odkanalizování a čištění vod</v>
      </c>
      <c r="F47" s="380"/>
      <c r="G47" s="380"/>
      <c r="H47" s="380"/>
      <c r="I47" s="114"/>
      <c r="J47" s="43"/>
      <c r="K47" s="46"/>
    </row>
    <row r="48" spans="2:11" ht="15">
      <c r="B48" s="29"/>
      <c r="C48" s="38" t="s">
        <v>227</v>
      </c>
      <c r="D48" s="30"/>
      <c r="E48" s="30"/>
      <c r="F48" s="30"/>
      <c r="G48" s="30"/>
      <c r="H48" s="30"/>
      <c r="I48" s="113"/>
      <c r="J48" s="30"/>
      <c r="K48" s="32"/>
    </row>
    <row r="49" spans="2:47" s="1" customFormat="1" ht="16.5" customHeight="1">
      <c r="B49" s="42"/>
      <c r="C49" s="43"/>
      <c r="D49" s="43"/>
      <c r="E49" s="379" t="s">
        <v>2645</v>
      </c>
      <c r="F49" s="381"/>
      <c r="G49" s="381"/>
      <c r="H49" s="381"/>
      <c r="I49" s="114"/>
      <c r="J49" s="43"/>
      <c r="K49" s="46"/>
    </row>
    <row r="50" spans="2:47" s="1" customFormat="1" ht="14.45" customHeight="1">
      <c r="B50" s="42"/>
      <c r="C50" s="38" t="s">
        <v>229</v>
      </c>
      <c r="D50" s="43"/>
      <c r="E50" s="43"/>
      <c r="F50" s="43"/>
      <c r="G50" s="43"/>
      <c r="H50" s="43"/>
      <c r="I50" s="114"/>
      <c r="J50" s="43"/>
      <c r="K50" s="46"/>
    </row>
    <row r="51" spans="2:47" s="1" customFormat="1" ht="17.25" customHeight="1">
      <c r="B51" s="42"/>
      <c r="C51" s="43"/>
      <c r="D51" s="43"/>
      <c r="E51" s="382" t="str">
        <f>E11</f>
        <v>306 - Stoka A4</v>
      </c>
      <c r="F51" s="381"/>
      <c r="G51" s="381"/>
      <c r="H51" s="381"/>
      <c r="I51" s="114"/>
      <c r="J51" s="43"/>
      <c r="K51" s="46"/>
    </row>
    <row r="52" spans="2:47" s="1" customFormat="1" ht="6.95" customHeight="1">
      <c r="B52" s="42"/>
      <c r="C52" s="43"/>
      <c r="D52" s="43"/>
      <c r="E52" s="43"/>
      <c r="F52" s="43"/>
      <c r="G52" s="43"/>
      <c r="H52" s="43"/>
      <c r="I52" s="114"/>
      <c r="J52" s="43"/>
      <c r="K52" s="46"/>
    </row>
    <row r="53" spans="2:47" s="1" customFormat="1" ht="18" customHeight="1">
      <c r="B53" s="42"/>
      <c r="C53" s="38" t="s">
        <v>25</v>
      </c>
      <c r="D53" s="43"/>
      <c r="E53" s="43"/>
      <c r="F53" s="36" t="str">
        <f>F14</f>
        <v>Tehov</v>
      </c>
      <c r="G53" s="43"/>
      <c r="H53" s="43"/>
      <c r="I53" s="115" t="s">
        <v>27</v>
      </c>
      <c r="J53" s="116" t="str">
        <f>IF(J14="","",J14)</f>
        <v>1.6.2017</v>
      </c>
      <c r="K53" s="46"/>
    </row>
    <row r="54" spans="2:47" s="1" customFormat="1" ht="6.95" customHeight="1">
      <c r="B54" s="42"/>
      <c r="C54" s="43"/>
      <c r="D54" s="43"/>
      <c r="E54" s="43"/>
      <c r="F54" s="43"/>
      <c r="G54" s="43"/>
      <c r="H54" s="43"/>
      <c r="I54" s="114"/>
      <c r="J54" s="43"/>
      <c r="K54" s="46"/>
    </row>
    <row r="55" spans="2:47" s="1" customFormat="1" ht="15">
      <c r="B55" s="42"/>
      <c r="C55" s="38" t="s">
        <v>31</v>
      </c>
      <c r="D55" s="43"/>
      <c r="E55" s="43"/>
      <c r="F55" s="36" t="str">
        <f>E17</f>
        <v>Obec Tehov</v>
      </c>
      <c r="G55" s="43"/>
      <c r="H55" s="43"/>
      <c r="I55" s="115" t="s">
        <v>38</v>
      </c>
      <c r="J55" s="383" t="str">
        <f>E23</f>
        <v>Ing. Pavel Douša</v>
      </c>
      <c r="K55" s="46"/>
    </row>
    <row r="56" spans="2:47" s="1" customFormat="1" ht="14.45" customHeight="1">
      <c r="B56" s="42"/>
      <c r="C56" s="38" t="s">
        <v>36</v>
      </c>
      <c r="D56" s="43"/>
      <c r="E56" s="43"/>
      <c r="F56" s="36" t="str">
        <f>IF(E20="","",E20)</f>
        <v/>
      </c>
      <c r="G56" s="43"/>
      <c r="H56" s="43"/>
      <c r="I56" s="114"/>
      <c r="J56" s="384"/>
      <c r="K56" s="46"/>
    </row>
    <row r="57" spans="2:47" s="1" customFormat="1" ht="10.35" customHeight="1">
      <c r="B57" s="42"/>
      <c r="C57" s="43"/>
      <c r="D57" s="43"/>
      <c r="E57" s="43"/>
      <c r="F57" s="43"/>
      <c r="G57" s="43"/>
      <c r="H57" s="43"/>
      <c r="I57" s="114"/>
      <c r="J57" s="43"/>
      <c r="K57" s="46"/>
    </row>
    <row r="58" spans="2:47" s="1" customFormat="1" ht="29.25" customHeight="1">
      <c r="B58" s="42"/>
      <c r="C58" s="138" t="s">
        <v>235</v>
      </c>
      <c r="D58" s="128"/>
      <c r="E58" s="128"/>
      <c r="F58" s="128"/>
      <c r="G58" s="128"/>
      <c r="H58" s="128"/>
      <c r="I58" s="139"/>
      <c r="J58" s="140" t="s">
        <v>236</v>
      </c>
      <c r="K58" s="141"/>
    </row>
    <row r="59" spans="2:47" s="1" customFormat="1" ht="10.3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29.25" customHeight="1">
      <c r="B60" s="42"/>
      <c r="C60" s="142" t="s">
        <v>237</v>
      </c>
      <c r="D60" s="43"/>
      <c r="E60" s="43"/>
      <c r="F60" s="43"/>
      <c r="G60" s="43"/>
      <c r="H60" s="43"/>
      <c r="I60" s="114"/>
      <c r="J60" s="124">
        <f>J90</f>
        <v>0</v>
      </c>
      <c r="K60" s="46"/>
      <c r="AU60" s="25" t="s">
        <v>238</v>
      </c>
    </row>
    <row r="61" spans="2:47" s="8" customFormat="1" ht="24.95" customHeight="1">
      <c r="B61" s="143"/>
      <c r="C61" s="144"/>
      <c r="D61" s="145" t="s">
        <v>239</v>
      </c>
      <c r="E61" s="146"/>
      <c r="F61" s="146"/>
      <c r="G61" s="146"/>
      <c r="H61" s="146"/>
      <c r="I61" s="147"/>
      <c r="J61" s="148">
        <f>J91</f>
        <v>0</v>
      </c>
      <c r="K61" s="149"/>
    </row>
    <row r="62" spans="2:47" s="9" customFormat="1" ht="19.899999999999999" customHeight="1">
      <c r="B62" s="150"/>
      <c r="C62" s="151"/>
      <c r="D62" s="152" t="s">
        <v>1552</v>
      </c>
      <c r="E62" s="153"/>
      <c r="F62" s="153"/>
      <c r="G62" s="153"/>
      <c r="H62" s="153"/>
      <c r="I62" s="154"/>
      <c r="J62" s="155">
        <f>J92</f>
        <v>0</v>
      </c>
      <c r="K62" s="156"/>
    </row>
    <row r="63" spans="2:47" s="9" customFormat="1" ht="19.899999999999999" customHeight="1">
      <c r="B63" s="150"/>
      <c r="C63" s="151"/>
      <c r="D63" s="152" t="s">
        <v>1553</v>
      </c>
      <c r="E63" s="153"/>
      <c r="F63" s="153"/>
      <c r="G63" s="153"/>
      <c r="H63" s="153"/>
      <c r="I63" s="154"/>
      <c r="J63" s="155">
        <f>J137</f>
        <v>0</v>
      </c>
      <c r="K63" s="156"/>
    </row>
    <row r="64" spans="2:47" s="9" customFormat="1" ht="19.899999999999999" customHeight="1">
      <c r="B64" s="150"/>
      <c r="C64" s="151"/>
      <c r="D64" s="152" t="s">
        <v>243</v>
      </c>
      <c r="E64" s="153"/>
      <c r="F64" s="153"/>
      <c r="G64" s="153"/>
      <c r="H64" s="153"/>
      <c r="I64" s="154"/>
      <c r="J64" s="155">
        <f>J139</f>
        <v>0</v>
      </c>
      <c r="K64" s="156"/>
    </row>
    <row r="65" spans="2:12" s="9" customFormat="1" ht="19.899999999999999" customHeight="1">
      <c r="B65" s="150"/>
      <c r="C65" s="151"/>
      <c r="D65" s="152" t="s">
        <v>2018</v>
      </c>
      <c r="E65" s="153"/>
      <c r="F65" s="153"/>
      <c r="G65" s="153"/>
      <c r="H65" s="153"/>
      <c r="I65" s="154"/>
      <c r="J65" s="155">
        <f>J188</f>
        <v>0</v>
      </c>
      <c r="K65" s="156"/>
    </row>
    <row r="66" spans="2:12" s="9" customFormat="1" ht="19.899999999999999" customHeight="1">
      <c r="B66" s="150"/>
      <c r="C66" s="151"/>
      <c r="D66" s="152" t="s">
        <v>245</v>
      </c>
      <c r="E66" s="153"/>
      <c r="F66" s="153"/>
      <c r="G66" s="153"/>
      <c r="H66" s="153"/>
      <c r="I66" s="154"/>
      <c r="J66" s="155">
        <f>J192</f>
        <v>0</v>
      </c>
      <c r="K66" s="156"/>
    </row>
    <row r="67" spans="2:12" s="8" customFormat="1" ht="24.95" customHeight="1">
      <c r="B67" s="143"/>
      <c r="C67" s="144"/>
      <c r="D67" s="145" t="s">
        <v>2066</v>
      </c>
      <c r="E67" s="146"/>
      <c r="F67" s="146"/>
      <c r="G67" s="146"/>
      <c r="H67" s="146"/>
      <c r="I67" s="147"/>
      <c r="J67" s="148">
        <f>J194</f>
        <v>0</v>
      </c>
      <c r="K67" s="149"/>
    </row>
    <row r="68" spans="2:12" s="9" customFormat="1" ht="19.899999999999999" customHeight="1">
      <c r="B68" s="150"/>
      <c r="C68" s="151"/>
      <c r="D68" s="152" t="s">
        <v>2067</v>
      </c>
      <c r="E68" s="153"/>
      <c r="F68" s="153"/>
      <c r="G68" s="153"/>
      <c r="H68" s="153"/>
      <c r="I68" s="154"/>
      <c r="J68" s="155">
        <f>J195</f>
        <v>0</v>
      </c>
      <c r="K68" s="156"/>
    </row>
    <row r="69" spans="2:12" s="1" customFormat="1" ht="21.75" customHeight="1">
      <c r="B69" s="42"/>
      <c r="C69" s="43"/>
      <c r="D69" s="43"/>
      <c r="E69" s="43"/>
      <c r="F69" s="43"/>
      <c r="G69" s="43"/>
      <c r="H69" s="43"/>
      <c r="I69" s="114"/>
      <c r="J69" s="43"/>
      <c r="K69" s="46"/>
    </row>
    <row r="70" spans="2:12" s="1" customFormat="1" ht="6.95" customHeight="1">
      <c r="B70" s="57"/>
      <c r="C70" s="58"/>
      <c r="D70" s="58"/>
      <c r="E70" s="58"/>
      <c r="F70" s="58"/>
      <c r="G70" s="58"/>
      <c r="H70" s="58"/>
      <c r="I70" s="135"/>
      <c r="J70" s="58"/>
      <c r="K70" s="59"/>
    </row>
    <row r="74" spans="2:12" s="1" customFormat="1" ht="6.95" customHeight="1">
      <c r="B74" s="60"/>
      <c r="C74" s="61"/>
      <c r="D74" s="61"/>
      <c r="E74" s="61"/>
      <c r="F74" s="61"/>
      <c r="G74" s="61"/>
      <c r="H74" s="61"/>
      <c r="I74" s="136"/>
      <c r="J74" s="61"/>
      <c r="K74" s="61"/>
      <c r="L74" s="42"/>
    </row>
    <row r="75" spans="2:12" s="1" customFormat="1" ht="36.950000000000003" customHeight="1">
      <c r="B75" s="42"/>
      <c r="C75" s="62" t="s">
        <v>248</v>
      </c>
      <c r="L75" s="42"/>
    </row>
    <row r="76" spans="2:12" s="1" customFormat="1" ht="6.95" customHeight="1">
      <c r="B76" s="42"/>
      <c r="L76" s="42"/>
    </row>
    <row r="77" spans="2:12" s="1" customFormat="1" ht="14.45" customHeight="1">
      <c r="B77" s="42"/>
      <c r="C77" s="64" t="s">
        <v>19</v>
      </c>
      <c r="L77" s="42"/>
    </row>
    <row r="78" spans="2:12" s="1" customFormat="1" ht="16.5" customHeight="1">
      <c r="B78" s="42"/>
      <c r="E78" s="374" t="str">
        <f>E7</f>
        <v>Tehov - Odkanalizování a čištění vod</v>
      </c>
      <c r="F78" s="375"/>
      <c r="G78" s="375"/>
      <c r="H78" s="375"/>
      <c r="L78" s="42"/>
    </row>
    <row r="79" spans="2:12" ht="15">
      <c r="B79" s="29"/>
      <c r="C79" s="64" t="s">
        <v>227</v>
      </c>
      <c r="L79" s="29"/>
    </row>
    <row r="80" spans="2:12" s="1" customFormat="1" ht="16.5" customHeight="1">
      <c r="B80" s="42"/>
      <c r="E80" s="374" t="s">
        <v>2645</v>
      </c>
      <c r="F80" s="377"/>
      <c r="G80" s="377"/>
      <c r="H80" s="377"/>
      <c r="L80" s="42"/>
    </row>
    <row r="81" spans="2:65" s="1" customFormat="1" ht="14.45" customHeight="1">
      <c r="B81" s="42"/>
      <c r="C81" s="64" t="s">
        <v>229</v>
      </c>
      <c r="L81" s="42"/>
    </row>
    <row r="82" spans="2:65" s="1" customFormat="1" ht="17.25" customHeight="1">
      <c r="B82" s="42"/>
      <c r="E82" s="349" t="str">
        <f>E11</f>
        <v>306 - Stoka A4</v>
      </c>
      <c r="F82" s="377"/>
      <c r="G82" s="377"/>
      <c r="H82" s="377"/>
      <c r="L82" s="42"/>
    </row>
    <row r="83" spans="2:65" s="1" customFormat="1" ht="6.95" customHeight="1">
      <c r="B83" s="42"/>
      <c r="L83" s="42"/>
    </row>
    <row r="84" spans="2:65" s="1" customFormat="1" ht="18" customHeight="1">
      <c r="B84" s="42"/>
      <c r="C84" s="64" t="s">
        <v>25</v>
      </c>
      <c r="F84" s="157" t="str">
        <f>F14</f>
        <v>Tehov</v>
      </c>
      <c r="I84" s="158" t="s">
        <v>27</v>
      </c>
      <c r="J84" s="68" t="str">
        <f>IF(J14="","",J14)</f>
        <v>1.6.2017</v>
      </c>
      <c r="L84" s="42"/>
    </row>
    <row r="85" spans="2:65" s="1" customFormat="1" ht="6.95" customHeight="1">
      <c r="B85" s="42"/>
      <c r="L85" s="42"/>
    </row>
    <row r="86" spans="2:65" s="1" customFormat="1" ht="15">
      <c r="B86" s="42"/>
      <c r="C86" s="64" t="s">
        <v>31</v>
      </c>
      <c r="F86" s="157" t="str">
        <f>E17</f>
        <v>Obec Tehov</v>
      </c>
      <c r="I86" s="158" t="s">
        <v>38</v>
      </c>
      <c r="J86" s="157" t="str">
        <f>E23</f>
        <v>Ing. Pavel Douša</v>
      </c>
      <c r="L86" s="42"/>
    </row>
    <row r="87" spans="2:65" s="1" customFormat="1" ht="14.45" customHeight="1">
      <c r="B87" s="42"/>
      <c r="C87" s="64" t="s">
        <v>36</v>
      </c>
      <c r="F87" s="157" t="str">
        <f>IF(E20="","",E20)</f>
        <v/>
      </c>
      <c r="L87" s="42"/>
    </row>
    <row r="88" spans="2:65" s="1" customFormat="1" ht="10.35" customHeight="1">
      <c r="B88" s="42"/>
      <c r="L88" s="42"/>
    </row>
    <row r="89" spans="2:65" s="10" customFormat="1" ht="29.25" customHeight="1">
      <c r="B89" s="159"/>
      <c r="C89" s="160" t="s">
        <v>249</v>
      </c>
      <c r="D89" s="161" t="s">
        <v>62</v>
      </c>
      <c r="E89" s="161" t="s">
        <v>58</v>
      </c>
      <c r="F89" s="161" t="s">
        <v>250</v>
      </c>
      <c r="G89" s="161" t="s">
        <v>251</v>
      </c>
      <c r="H89" s="161" t="s">
        <v>252</v>
      </c>
      <c r="I89" s="162" t="s">
        <v>253</v>
      </c>
      <c r="J89" s="161" t="s">
        <v>236</v>
      </c>
      <c r="K89" s="163" t="s">
        <v>254</v>
      </c>
      <c r="L89" s="159"/>
      <c r="M89" s="74" t="s">
        <v>255</v>
      </c>
      <c r="N89" s="75" t="s">
        <v>47</v>
      </c>
      <c r="O89" s="75" t="s">
        <v>256</v>
      </c>
      <c r="P89" s="75" t="s">
        <v>257</v>
      </c>
      <c r="Q89" s="75" t="s">
        <v>258</v>
      </c>
      <c r="R89" s="75" t="s">
        <v>259</v>
      </c>
      <c r="S89" s="75" t="s">
        <v>260</v>
      </c>
      <c r="T89" s="76" t="s">
        <v>261</v>
      </c>
    </row>
    <row r="90" spans="2:65" s="1" customFormat="1" ht="29.25" customHeight="1">
      <c r="B90" s="42"/>
      <c r="C90" s="78" t="s">
        <v>237</v>
      </c>
      <c r="J90" s="164">
        <f>BK90</f>
        <v>0</v>
      </c>
      <c r="L90" s="42"/>
      <c r="M90" s="77"/>
      <c r="N90" s="69"/>
      <c r="O90" s="69"/>
      <c r="P90" s="165">
        <f>P91+P194</f>
        <v>0</v>
      </c>
      <c r="Q90" s="69"/>
      <c r="R90" s="165">
        <f>R91+R194</f>
        <v>3.6364062239999999</v>
      </c>
      <c r="S90" s="69"/>
      <c r="T90" s="166">
        <f>T91+T194</f>
        <v>0</v>
      </c>
      <c r="AT90" s="25" t="s">
        <v>76</v>
      </c>
      <c r="AU90" s="25" t="s">
        <v>238</v>
      </c>
      <c r="BK90" s="167">
        <f>BK91+BK194</f>
        <v>0</v>
      </c>
    </row>
    <row r="91" spans="2:65" s="11" customFormat="1" ht="37.35" customHeight="1">
      <c r="B91" s="168"/>
      <c r="D91" s="169" t="s">
        <v>76</v>
      </c>
      <c r="E91" s="170" t="s">
        <v>262</v>
      </c>
      <c r="F91" s="170" t="s">
        <v>263</v>
      </c>
      <c r="I91" s="171"/>
      <c r="J91" s="172">
        <f>BK91</f>
        <v>0</v>
      </c>
      <c r="L91" s="168"/>
      <c r="M91" s="173"/>
      <c r="N91" s="174"/>
      <c r="O91" s="174"/>
      <c r="P91" s="175">
        <f>P92+P137+P139+P188+P192</f>
        <v>0</v>
      </c>
      <c r="Q91" s="174"/>
      <c r="R91" s="175">
        <f>R92+R137+R139+R188+R192</f>
        <v>3.6364062239999999</v>
      </c>
      <c r="S91" s="174"/>
      <c r="T91" s="176">
        <f>T92+T137+T139+T188+T192</f>
        <v>0</v>
      </c>
      <c r="AR91" s="169" t="s">
        <v>24</v>
      </c>
      <c r="AT91" s="177" t="s">
        <v>76</v>
      </c>
      <c r="AU91" s="177" t="s">
        <v>77</v>
      </c>
      <c r="AY91" s="169" t="s">
        <v>264</v>
      </c>
      <c r="BK91" s="178">
        <f>BK92+BK137+BK139+BK188+BK192</f>
        <v>0</v>
      </c>
    </row>
    <row r="92" spans="2:65" s="11" customFormat="1" ht="19.899999999999999" customHeight="1">
      <c r="B92" s="168"/>
      <c r="D92" s="169" t="s">
        <v>76</v>
      </c>
      <c r="E92" s="179" t="s">
        <v>24</v>
      </c>
      <c r="F92" s="179" t="s">
        <v>1558</v>
      </c>
      <c r="I92" s="171"/>
      <c r="J92" s="180">
        <f>BK92</f>
        <v>0</v>
      </c>
      <c r="L92" s="168"/>
      <c r="M92" s="173"/>
      <c r="N92" s="174"/>
      <c r="O92" s="174"/>
      <c r="P92" s="175">
        <f>SUM(P93:P136)</f>
        <v>0</v>
      </c>
      <c r="Q92" s="174"/>
      <c r="R92" s="175">
        <f>SUM(R93:R136)</f>
        <v>0.51899640000000002</v>
      </c>
      <c r="S92" s="174"/>
      <c r="T92" s="176">
        <f>SUM(T93:T136)</f>
        <v>0</v>
      </c>
      <c r="AR92" s="169" t="s">
        <v>24</v>
      </c>
      <c r="AT92" s="177" t="s">
        <v>76</v>
      </c>
      <c r="AU92" s="177" t="s">
        <v>24</v>
      </c>
      <c r="AY92" s="169" t="s">
        <v>264</v>
      </c>
      <c r="BK92" s="178">
        <f>SUM(BK93:BK136)</f>
        <v>0</v>
      </c>
    </row>
    <row r="93" spans="2:65" s="1" customFormat="1" ht="25.5" customHeight="1">
      <c r="B93" s="181"/>
      <c r="C93" s="182" t="s">
        <v>24</v>
      </c>
      <c r="D93" s="182" t="s">
        <v>266</v>
      </c>
      <c r="E93" s="183" t="s">
        <v>3253</v>
      </c>
      <c r="F93" s="184" t="s">
        <v>3254</v>
      </c>
      <c r="G93" s="185" t="s">
        <v>269</v>
      </c>
      <c r="H93" s="186">
        <v>18</v>
      </c>
      <c r="I93" s="187"/>
      <c r="J93" s="188">
        <f>ROUND(I93*H93,2)</f>
        <v>0</v>
      </c>
      <c r="K93" s="184" t="s">
        <v>278</v>
      </c>
      <c r="L93" s="42"/>
      <c r="M93" s="189" t="s">
        <v>5</v>
      </c>
      <c r="N93" s="190" t="s">
        <v>48</v>
      </c>
      <c r="O93" s="43"/>
      <c r="P93" s="191">
        <f>O93*H93</f>
        <v>0</v>
      </c>
      <c r="Q93" s="191">
        <v>0</v>
      </c>
      <c r="R93" s="191">
        <f>Q93*H93</f>
        <v>0</v>
      </c>
      <c r="S93" s="191">
        <v>0</v>
      </c>
      <c r="T93" s="192">
        <f>S93*H93</f>
        <v>0</v>
      </c>
      <c r="AR93" s="25" t="s">
        <v>270</v>
      </c>
      <c r="AT93" s="25" t="s">
        <v>266</v>
      </c>
      <c r="AU93" s="25" t="s">
        <v>85</v>
      </c>
      <c r="AY93" s="25" t="s">
        <v>264</v>
      </c>
      <c r="BE93" s="193">
        <f>IF(N93="základní",J93,0)</f>
        <v>0</v>
      </c>
      <c r="BF93" s="193">
        <f>IF(N93="snížená",J93,0)</f>
        <v>0</v>
      </c>
      <c r="BG93" s="193">
        <f>IF(N93="zákl. přenesená",J93,0)</f>
        <v>0</v>
      </c>
      <c r="BH93" s="193">
        <f>IF(N93="sníž. přenesená",J93,0)</f>
        <v>0</v>
      </c>
      <c r="BI93" s="193">
        <f>IF(N93="nulová",J93,0)</f>
        <v>0</v>
      </c>
      <c r="BJ93" s="25" t="s">
        <v>24</v>
      </c>
      <c r="BK93" s="193">
        <f>ROUND(I93*H93,2)</f>
        <v>0</v>
      </c>
      <c r="BL93" s="25" t="s">
        <v>270</v>
      </c>
      <c r="BM93" s="25" t="s">
        <v>3455</v>
      </c>
    </row>
    <row r="94" spans="2:65" s="12" customFormat="1">
      <c r="B94" s="194"/>
      <c r="D94" s="195" t="s">
        <v>272</v>
      </c>
      <c r="E94" s="196" t="s">
        <v>5</v>
      </c>
      <c r="F94" s="197" t="s">
        <v>3256</v>
      </c>
      <c r="H94" s="196" t="s">
        <v>5</v>
      </c>
      <c r="I94" s="198"/>
      <c r="L94" s="194"/>
      <c r="M94" s="199"/>
      <c r="N94" s="200"/>
      <c r="O94" s="200"/>
      <c r="P94" s="200"/>
      <c r="Q94" s="200"/>
      <c r="R94" s="200"/>
      <c r="S94" s="200"/>
      <c r="T94" s="201"/>
      <c r="AT94" s="196" t="s">
        <v>272</v>
      </c>
      <c r="AU94" s="196" t="s">
        <v>85</v>
      </c>
      <c r="AV94" s="12" t="s">
        <v>24</v>
      </c>
      <c r="AW94" s="12" t="s">
        <v>41</v>
      </c>
      <c r="AX94" s="12" t="s">
        <v>77</v>
      </c>
      <c r="AY94" s="196" t="s">
        <v>264</v>
      </c>
    </row>
    <row r="95" spans="2:65" s="13" customFormat="1">
      <c r="B95" s="202"/>
      <c r="D95" s="195" t="s">
        <v>272</v>
      </c>
      <c r="E95" s="203" t="s">
        <v>5</v>
      </c>
      <c r="F95" s="204" t="s">
        <v>3257</v>
      </c>
      <c r="H95" s="205">
        <v>18</v>
      </c>
      <c r="I95" s="206"/>
      <c r="L95" s="202"/>
      <c r="M95" s="207"/>
      <c r="N95" s="208"/>
      <c r="O95" s="208"/>
      <c r="P95" s="208"/>
      <c r="Q95" s="208"/>
      <c r="R95" s="208"/>
      <c r="S95" s="208"/>
      <c r="T95" s="209"/>
      <c r="AT95" s="203" t="s">
        <v>272</v>
      </c>
      <c r="AU95" s="203" t="s">
        <v>85</v>
      </c>
      <c r="AV95" s="13" t="s">
        <v>85</v>
      </c>
      <c r="AW95" s="13" t="s">
        <v>41</v>
      </c>
      <c r="AX95" s="13" t="s">
        <v>24</v>
      </c>
      <c r="AY95" s="203" t="s">
        <v>264</v>
      </c>
    </row>
    <row r="96" spans="2:65" s="1" customFormat="1" ht="25.5" customHeight="1">
      <c r="B96" s="181"/>
      <c r="C96" s="182" t="s">
        <v>85</v>
      </c>
      <c r="D96" s="182" t="s">
        <v>266</v>
      </c>
      <c r="E96" s="183" t="s">
        <v>1593</v>
      </c>
      <c r="F96" s="184" t="s">
        <v>1594</v>
      </c>
      <c r="G96" s="185" t="s">
        <v>269</v>
      </c>
      <c r="H96" s="186">
        <v>9</v>
      </c>
      <c r="I96" s="187"/>
      <c r="J96" s="188">
        <f>ROUND(I96*H96,2)</f>
        <v>0</v>
      </c>
      <c r="K96" s="184" t="s">
        <v>278</v>
      </c>
      <c r="L96" s="42"/>
      <c r="M96" s="189" t="s">
        <v>5</v>
      </c>
      <c r="N96" s="190" t="s">
        <v>48</v>
      </c>
      <c r="O96" s="43"/>
      <c r="P96" s="191">
        <f>O96*H96</f>
        <v>0</v>
      </c>
      <c r="Q96" s="191">
        <v>0</v>
      </c>
      <c r="R96" s="191">
        <f>Q96*H96</f>
        <v>0</v>
      </c>
      <c r="S96" s="191">
        <v>0</v>
      </c>
      <c r="T96" s="192">
        <f>S96*H96</f>
        <v>0</v>
      </c>
      <c r="AR96" s="25" t="s">
        <v>270</v>
      </c>
      <c r="AT96" s="25" t="s">
        <v>266</v>
      </c>
      <c r="AU96" s="25" t="s">
        <v>85</v>
      </c>
      <c r="AY96" s="25" t="s">
        <v>264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5" t="s">
        <v>24</v>
      </c>
      <c r="BK96" s="193">
        <f>ROUND(I96*H96,2)</f>
        <v>0</v>
      </c>
      <c r="BL96" s="25" t="s">
        <v>270</v>
      </c>
      <c r="BM96" s="25" t="s">
        <v>3456</v>
      </c>
    </row>
    <row r="97" spans="2:65" s="12" customFormat="1">
      <c r="B97" s="194"/>
      <c r="D97" s="195" t="s">
        <v>272</v>
      </c>
      <c r="E97" s="196" t="s">
        <v>5</v>
      </c>
      <c r="F97" s="197" t="s">
        <v>3259</v>
      </c>
      <c r="H97" s="196" t="s">
        <v>5</v>
      </c>
      <c r="I97" s="198"/>
      <c r="L97" s="194"/>
      <c r="M97" s="199"/>
      <c r="N97" s="200"/>
      <c r="O97" s="200"/>
      <c r="P97" s="200"/>
      <c r="Q97" s="200"/>
      <c r="R97" s="200"/>
      <c r="S97" s="200"/>
      <c r="T97" s="201"/>
      <c r="AT97" s="196" t="s">
        <v>272</v>
      </c>
      <c r="AU97" s="196" t="s">
        <v>85</v>
      </c>
      <c r="AV97" s="12" t="s">
        <v>24</v>
      </c>
      <c r="AW97" s="12" t="s">
        <v>41</v>
      </c>
      <c r="AX97" s="12" t="s">
        <v>77</v>
      </c>
      <c r="AY97" s="196" t="s">
        <v>264</v>
      </c>
    </row>
    <row r="98" spans="2:65" s="13" customFormat="1">
      <c r="B98" s="202"/>
      <c r="D98" s="195" t="s">
        <v>272</v>
      </c>
      <c r="E98" s="203" t="s">
        <v>5</v>
      </c>
      <c r="F98" s="204" t="s">
        <v>3260</v>
      </c>
      <c r="H98" s="205">
        <v>9</v>
      </c>
      <c r="I98" s="206"/>
      <c r="L98" s="202"/>
      <c r="M98" s="207"/>
      <c r="N98" s="208"/>
      <c r="O98" s="208"/>
      <c r="P98" s="208"/>
      <c r="Q98" s="208"/>
      <c r="R98" s="208"/>
      <c r="S98" s="208"/>
      <c r="T98" s="209"/>
      <c r="AT98" s="203" t="s">
        <v>272</v>
      </c>
      <c r="AU98" s="203" t="s">
        <v>85</v>
      </c>
      <c r="AV98" s="13" t="s">
        <v>85</v>
      </c>
      <c r="AW98" s="13" t="s">
        <v>41</v>
      </c>
      <c r="AX98" s="13" t="s">
        <v>24</v>
      </c>
      <c r="AY98" s="203" t="s">
        <v>264</v>
      </c>
    </row>
    <row r="99" spans="2:65" s="1" customFormat="1" ht="25.5" customHeight="1">
      <c r="B99" s="181"/>
      <c r="C99" s="182" t="s">
        <v>93</v>
      </c>
      <c r="D99" s="182" t="s">
        <v>266</v>
      </c>
      <c r="E99" s="183" t="s">
        <v>3275</v>
      </c>
      <c r="F99" s="184" t="s">
        <v>3276</v>
      </c>
      <c r="G99" s="185" t="s">
        <v>308</v>
      </c>
      <c r="H99" s="186">
        <v>10.199999999999999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</v>
      </c>
      <c r="T99" s="192">
        <f>S99*H99</f>
        <v>0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3457</v>
      </c>
    </row>
    <row r="100" spans="2:65" s="12" customFormat="1">
      <c r="B100" s="194"/>
      <c r="D100" s="195" t="s">
        <v>272</v>
      </c>
      <c r="E100" s="196" t="s">
        <v>5</v>
      </c>
      <c r="F100" s="197" t="s">
        <v>3458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3" customFormat="1">
      <c r="B101" s="202"/>
      <c r="D101" s="195" t="s">
        <v>272</v>
      </c>
      <c r="E101" s="203" t="s">
        <v>5</v>
      </c>
      <c r="F101" s="204" t="s">
        <v>3459</v>
      </c>
      <c r="H101" s="205">
        <v>10.199999999999999</v>
      </c>
      <c r="I101" s="206"/>
      <c r="L101" s="202"/>
      <c r="M101" s="207"/>
      <c r="N101" s="208"/>
      <c r="O101" s="208"/>
      <c r="P101" s="208"/>
      <c r="Q101" s="208"/>
      <c r="R101" s="208"/>
      <c r="S101" s="208"/>
      <c r="T101" s="209"/>
      <c r="AT101" s="203" t="s">
        <v>272</v>
      </c>
      <c r="AU101" s="203" t="s">
        <v>85</v>
      </c>
      <c r="AV101" s="13" t="s">
        <v>85</v>
      </c>
      <c r="AW101" s="13" t="s">
        <v>41</v>
      </c>
      <c r="AX101" s="13" t="s">
        <v>24</v>
      </c>
      <c r="AY101" s="203" t="s">
        <v>264</v>
      </c>
    </row>
    <row r="102" spans="2:65" s="1" customFormat="1" ht="16.5" customHeight="1">
      <c r="B102" s="181"/>
      <c r="C102" s="218" t="s">
        <v>270</v>
      </c>
      <c r="D102" s="218" t="s">
        <v>345</v>
      </c>
      <c r="E102" s="219" t="s">
        <v>3279</v>
      </c>
      <c r="F102" s="220" t="s">
        <v>3280</v>
      </c>
      <c r="G102" s="221" t="s">
        <v>308</v>
      </c>
      <c r="H102" s="222">
        <v>10.506</v>
      </c>
      <c r="I102" s="223"/>
      <c r="J102" s="224">
        <f>ROUND(I102*H102,2)</f>
        <v>0</v>
      </c>
      <c r="K102" s="220" t="s">
        <v>367</v>
      </c>
      <c r="L102" s="225"/>
      <c r="M102" s="226" t="s">
        <v>5</v>
      </c>
      <c r="N102" s="227" t="s">
        <v>48</v>
      </c>
      <c r="O102" s="43"/>
      <c r="P102" s="191">
        <f>O102*H102</f>
        <v>0</v>
      </c>
      <c r="Q102" s="191">
        <v>4.9399999999999999E-2</v>
      </c>
      <c r="R102" s="191">
        <f>Q102*H102</f>
        <v>0.51899640000000002</v>
      </c>
      <c r="S102" s="191">
        <v>0</v>
      </c>
      <c r="T102" s="192">
        <f>S102*H102</f>
        <v>0</v>
      </c>
      <c r="AR102" s="25" t="s">
        <v>322</v>
      </c>
      <c r="AT102" s="25" t="s">
        <v>345</v>
      </c>
      <c r="AU102" s="25" t="s">
        <v>85</v>
      </c>
      <c r="AY102" s="25" t="s">
        <v>264</v>
      </c>
      <c r="BE102" s="193">
        <f>IF(N102="základní",J102,0)</f>
        <v>0</v>
      </c>
      <c r="BF102" s="193">
        <f>IF(N102="snížená",J102,0)</f>
        <v>0</v>
      </c>
      <c r="BG102" s="193">
        <f>IF(N102="zákl. přenesená",J102,0)</f>
        <v>0</v>
      </c>
      <c r="BH102" s="193">
        <f>IF(N102="sníž. přenesená",J102,0)</f>
        <v>0</v>
      </c>
      <c r="BI102" s="193">
        <f>IF(N102="nulová",J102,0)</f>
        <v>0</v>
      </c>
      <c r="BJ102" s="25" t="s">
        <v>24</v>
      </c>
      <c r="BK102" s="193">
        <f>ROUND(I102*H102,2)</f>
        <v>0</v>
      </c>
      <c r="BL102" s="25" t="s">
        <v>270</v>
      </c>
      <c r="BM102" s="25" t="s">
        <v>3460</v>
      </c>
    </row>
    <row r="103" spans="2:65" s="1" customFormat="1" ht="27">
      <c r="B103" s="42"/>
      <c r="D103" s="195" t="s">
        <v>369</v>
      </c>
      <c r="F103" s="228" t="s">
        <v>3282</v>
      </c>
      <c r="I103" s="229"/>
      <c r="L103" s="42"/>
      <c r="M103" s="230"/>
      <c r="N103" s="43"/>
      <c r="O103" s="43"/>
      <c r="P103" s="43"/>
      <c r="Q103" s="43"/>
      <c r="R103" s="43"/>
      <c r="S103" s="43"/>
      <c r="T103" s="71"/>
      <c r="AT103" s="25" t="s">
        <v>369</v>
      </c>
      <c r="AU103" s="25" t="s">
        <v>85</v>
      </c>
    </row>
    <row r="104" spans="2:65" s="12" customFormat="1">
      <c r="B104" s="194"/>
      <c r="D104" s="195" t="s">
        <v>272</v>
      </c>
      <c r="E104" s="196" t="s">
        <v>5</v>
      </c>
      <c r="F104" s="197" t="s">
        <v>3283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3461</v>
      </c>
      <c r="H105" s="205">
        <v>10.506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24</v>
      </c>
      <c r="AY105" s="203" t="s">
        <v>264</v>
      </c>
    </row>
    <row r="106" spans="2:65" s="1" customFormat="1" ht="38.25" customHeight="1">
      <c r="B106" s="181"/>
      <c r="C106" s="182" t="s">
        <v>300</v>
      </c>
      <c r="D106" s="182" t="s">
        <v>266</v>
      </c>
      <c r="E106" s="183" t="s">
        <v>1680</v>
      </c>
      <c r="F106" s="184" t="s">
        <v>1681</v>
      </c>
      <c r="G106" s="185" t="s">
        <v>269</v>
      </c>
      <c r="H106" s="186">
        <v>18</v>
      </c>
      <c r="I106" s="187"/>
      <c r="J106" s="188">
        <f>ROUND(I106*H106,2)</f>
        <v>0</v>
      </c>
      <c r="K106" s="184" t="s">
        <v>278</v>
      </c>
      <c r="L106" s="42"/>
      <c r="M106" s="189" t="s">
        <v>5</v>
      </c>
      <c r="N106" s="190" t="s">
        <v>48</v>
      </c>
      <c r="O106" s="43"/>
      <c r="P106" s="191">
        <f>O106*H106</f>
        <v>0</v>
      </c>
      <c r="Q106" s="191">
        <v>0</v>
      </c>
      <c r="R106" s="191">
        <f>Q106*H106</f>
        <v>0</v>
      </c>
      <c r="S106" s="191">
        <v>0</v>
      </c>
      <c r="T106" s="192">
        <f>S106*H106</f>
        <v>0</v>
      </c>
      <c r="AR106" s="25" t="s">
        <v>270</v>
      </c>
      <c r="AT106" s="25" t="s">
        <v>266</v>
      </c>
      <c r="AU106" s="25" t="s">
        <v>85</v>
      </c>
      <c r="AY106" s="25" t="s">
        <v>264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5" t="s">
        <v>24</v>
      </c>
      <c r="BK106" s="193">
        <f>ROUND(I106*H106,2)</f>
        <v>0</v>
      </c>
      <c r="BL106" s="25" t="s">
        <v>270</v>
      </c>
      <c r="BM106" s="25" t="s">
        <v>3462</v>
      </c>
    </row>
    <row r="107" spans="2:65" s="13" customFormat="1">
      <c r="B107" s="202"/>
      <c r="D107" s="195" t="s">
        <v>272</v>
      </c>
      <c r="E107" s="203" t="s">
        <v>5</v>
      </c>
      <c r="F107" s="204" t="s">
        <v>3463</v>
      </c>
      <c r="H107" s="205">
        <v>18</v>
      </c>
      <c r="I107" s="206"/>
      <c r="L107" s="202"/>
      <c r="M107" s="207"/>
      <c r="N107" s="208"/>
      <c r="O107" s="208"/>
      <c r="P107" s="208"/>
      <c r="Q107" s="208"/>
      <c r="R107" s="208"/>
      <c r="S107" s="208"/>
      <c r="T107" s="209"/>
      <c r="AT107" s="203" t="s">
        <v>272</v>
      </c>
      <c r="AU107" s="203" t="s">
        <v>85</v>
      </c>
      <c r="AV107" s="13" t="s">
        <v>85</v>
      </c>
      <c r="AW107" s="13" t="s">
        <v>41</v>
      </c>
      <c r="AX107" s="13" t="s">
        <v>24</v>
      </c>
      <c r="AY107" s="203" t="s">
        <v>264</v>
      </c>
    </row>
    <row r="108" spans="2:65" s="1" customFormat="1" ht="38.25" customHeight="1">
      <c r="B108" s="181"/>
      <c r="C108" s="182" t="s">
        <v>305</v>
      </c>
      <c r="D108" s="182" t="s">
        <v>266</v>
      </c>
      <c r="E108" s="183" t="s">
        <v>1697</v>
      </c>
      <c r="F108" s="184" t="s">
        <v>1698</v>
      </c>
      <c r="G108" s="185" t="s">
        <v>269</v>
      </c>
      <c r="H108" s="186">
        <v>30.6</v>
      </c>
      <c r="I108" s="187"/>
      <c r="J108" s="188">
        <f>ROUND(I108*H108,2)</f>
        <v>0</v>
      </c>
      <c r="K108" s="184" t="s">
        <v>278</v>
      </c>
      <c r="L108" s="42"/>
      <c r="M108" s="189" t="s">
        <v>5</v>
      </c>
      <c r="N108" s="190" t="s">
        <v>48</v>
      </c>
      <c r="O108" s="43"/>
      <c r="P108" s="191">
        <f>O108*H108</f>
        <v>0</v>
      </c>
      <c r="Q108" s="191">
        <v>0</v>
      </c>
      <c r="R108" s="191">
        <f>Q108*H108</f>
        <v>0</v>
      </c>
      <c r="S108" s="191">
        <v>0</v>
      </c>
      <c r="T108" s="192">
        <f>S108*H108</f>
        <v>0</v>
      </c>
      <c r="AR108" s="25" t="s">
        <v>270</v>
      </c>
      <c r="AT108" s="25" t="s">
        <v>266</v>
      </c>
      <c r="AU108" s="25" t="s">
        <v>85</v>
      </c>
      <c r="AY108" s="25" t="s">
        <v>264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5" t="s">
        <v>24</v>
      </c>
      <c r="BK108" s="193">
        <f>ROUND(I108*H108,2)</f>
        <v>0</v>
      </c>
      <c r="BL108" s="25" t="s">
        <v>270</v>
      </c>
      <c r="BM108" s="25" t="s">
        <v>3464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2118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2" customFormat="1">
      <c r="B110" s="194"/>
      <c r="D110" s="195" t="s">
        <v>272</v>
      </c>
      <c r="E110" s="196" t="s">
        <v>5</v>
      </c>
      <c r="F110" s="197" t="s">
        <v>3295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3465</v>
      </c>
      <c r="H111" s="205">
        <v>15.3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77</v>
      </c>
      <c r="AY111" s="203" t="s">
        <v>264</v>
      </c>
    </row>
    <row r="112" spans="2:65" s="12" customFormat="1">
      <c r="B112" s="194"/>
      <c r="D112" s="195" t="s">
        <v>272</v>
      </c>
      <c r="E112" s="196" t="s">
        <v>5</v>
      </c>
      <c r="F112" s="197" t="s">
        <v>2120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3466</v>
      </c>
      <c r="H113" s="205">
        <v>15.3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77</v>
      </c>
      <c r="AY113" s="203" t="s">
        <v>264</v>
      </c>
    </row>
    <row r="114" spans="2:65" s="14" customFormat="1">
      <c r="B114" s="210"/>
      <c r="D114" s="195" t="s">
        <v>272</v>
      </c>
      <c r="E114" s="211" t="s">
        <v>5</v>
      </c>
      <c r="F114" s="212" t="s">
        <v>290</v>
      </c>
      <c r="H114" s="213">
        <v>30.6</v>
      </c>
      <c r="I114" s="214"/>
      <c r="L114" s="210"/>
      <c r="M114" s="215"/>
      <c r="N114" s="216"/>
      <c r="O114" s="216"/>
      <c r="P114" s="216"/>
      <c r="Q114" s="216"/>
      <c r="R114" s="216"/>
      <c r="S114" s="216"/>
      <c r="T114" s="217"/>
      <c r="AT114" s="211" t="s">
        <v>272</v>
      </c>
      <c r="AU114" s="211" t="s">
        <v>85</v>
      </c>
      <c r="AV114" s="14" t="s">
        <v>270</v>
      </c>
      <c r="AW114" s="14" t="s">
        <v>41</v>
      </c>
      <c r="AX114" s="14" t="s">
        <v>24</v>
      </c>
      <c r="AY114" s="211" t="s">
        <v>264</v>
      </c>
    </row>
    <row r="115" spans="2:65" s="1" customFormat="1" ht="38.25" customHeight="1">
      <c r="B115" s="181"/>
      <c r="C115" s="182" t="s">
        <v>314</v>
      </c>
      <c r="D115" s="182" t="s">
        <v>266</v>
      </c>
      <c r="E115" s="183" t="s">
        <v>1705</v>
      </c>
      <c r="F115" s="184" t="s">
        <v>1706</v>
      </c>
      <c r="G115" s="185" t="s">
        <v>269</v>
      </c>
      <c r="H115" s="186">
        <v>2.7</v>
      </c>
      <c r="I115" s="187"/>
      <c r="J115" s="188">
        <f>ROUND(I115*H115,2)</f>
        <v>0</v>
      </c>
      <c r="K115" s="184" t="s">
        <v>278</v>
      </c>
      <c r="L115" s="42"/>
      <c r="M115" s="189" t="s">
        <v>5</v>
      </c>
      <c r="N115" s="190" t="s">
        <v>48</v>
      </c>
      <c r="O115" s="43"/>
      <c r="P115" s="191">
        <f>O115*H115</f>
        <v>0</v>
      </c>
      <c r="Q115" s="191">
        <v>0</v>
      </c>
      <c r="R115" s="191">
        <f>Q115*H115</f>
        <v>0</v>
      </c>
      <c r="S115" s="191">
        <v>0</v>
      </c>
      <c r="T115" s="192">
        <f>S115*H115</f>
        <v>0</v>
      </c>
      <c r="AR115" s="25" t="s">
        <v>270</v>
      </c>
      <c r="AT115" s="25" t="s">
        <v>266</v>
      </c>
      <c r="AU115" s="25" t="s">
        <v>85</v>
      </c>
      <c r="AY115" s="25" t="s">
        <v>264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5" t="s">
        <v>24</v>
      </c>
      <c r="BK115" s="193">
        <f>ROUND(I115*H115,2)</f>
        <v>0</v>
      </c>
      <c r="BL115" s="25" t="s">
        <v>270</v>
      </c>
      <c r="BM115" s="25" t="s">
        <v>3467</v>
      </c>
    </row>
    <row r="116" spans="2:65" s="12" customFormat="1">
      <c r="B116" s="194"/>
      <c r="D116" s="195" t="s">
        <v>272</v>
      </c>
      <c r="E116" s="196" t="s">
        <v>5</v>
      </c>
      <c r="F116" s="197" t="s">
        <v>2123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2" customFormat="1">
      <c r="B117" s="194"/>
      <c r="D117" s="195" t="s">
        <v>272</v>
      </c>
      <c r="E117" s="196" t="s">
        <v>5</v>
      </c>
      <c r="F117" s="197" t="s">
        <v>3295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3468</v>
      </c>
      <c r="H118" s="205">
        <v>18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77</v>
      </c>
      <c r="AY118" s="203" t="s">
        <v>264</v>
      </c>
    </row>
    <row r="119" spans="2:65" s="13" customFormat="1">
      <c r="B119" s="202"/>
      <c r="D119" s="195" t="s">
        <v>272</v>
      </c>
      <c r="E119" s="203" t="s">
        <v>5</v>
      </c>
      <c r="F119" s="204" t="s">
        <v>3469</v>
      </c>
      <c r="H119" s="205">
        <v>-15.3</v>
      </c>
      <c r="I119" s="206"/>
      <c r="L119" s="202"/>
      <c r="M119" s="207"/>
      <c r="N119" s="208"/>
      <c r="O119" s="208"/>
      <c r="P119" s="208"/>
      <c r="Q119" s="208"/>
      <c r="R119" s="208"/>
      <c r="S119" s="208"/>
      <c r="T119" s="209"/>
      <c r="AT119" s="203" t="s">
        <v>272</v>
      </c>
      <c r="AU119" s="203" t="s">
        <v>85</v>
      </c>
      <c r="AV119" s="13" t="s">
        <v>85</v>
      </c>
      <c r="AW119" s="13" t="s">
        <v>41</v>
      </c>
      <c r="AX119" s="13" t="s">
        <v>77</v>
      </c>
      <c r="AY119" s="203" t="s">
        <v>264</v>
      </c>
    </row>
    <row r="120" spans="2:65" s="14" customFormat="1">
      <c r="B120" s="210"/>
      <c r="D120" s="195" t="s">
        <v>272</v>
      </c>
      <c r="E120" s="211" t="s">
        <v>5</v>
      </c>
      <c r="F120" s="212" t="s">
        <v>290</v>
      </c>
      <c r="H120" s="213">
        <v>2.7</v>
      </c>
      <c r="I120" s="214"/>
      <c r="L120" s="210"/>
      <c r="M120" s="215"/>
      <c r="N120" s="216"/>
      <c r="O120" s="216"/>
      <c r="P120" s="216"/>
      <c r="Q120" s="216"/>
      <c r="R120" s="216"/>
      <c r="S120" s="216"/>
      <c r="T120" s="217"/>
      <c r="AT120" s="211" t="s">
        <v>272</v>
      </c>
      <c r="AU120" s="211" t="s">
        <v>85</v>
      </c>
      <c r="AV120" s="14" t="s">
        <v>270</v>
      </c>
      <c r="AW120" s="14" t="s">
        <v>41</v>
      </c>
      <c r="AX120" s="14" t="s">
        <v>24</v>
      </c>
      <c r="AY120" s="211" t="s">
        <v>264</v>
      </c>
    </row>
    <row r="121" spans="2:65" s="1" customFormat="1" ht="25.5" customHeight="1">
      <c r="B121" s="181"/>
      <c r="C121" s="182" t="s">
        <v>322</v>
      </c>
      <c r="D121" s="182" t="s">
        <v>266</v>
      </c>
      <c r="E121" s="183" t="s">
        <v>1710</v>
      </c>
      <c r="F121" s="184" t="s">
        <v>1711</v>
      </c>
      <c r="G121" s="185" t="s">
        <v>269</v>
      </c>
      <c r="H121" s="186">
        <v>15.3</v>
      </c>
      <c r="I121" s="187"/>
      <c r="J121" s="188">
        <f>ROUND(I121*H121,2)</f>
        <v>0</v>
      </c>
      <c r="K121" s="184" t="s">
        <v>278</v>
      </c>
      <c r="L121" s="42"/>
      <c r="M121" s="189" t="s">
        <v>5</v>
      </c>
      <c r="N121" s="190" t="s">
        <v>48</v>
      </c>
      <c r="O121" s="43"/>
      <c r="P121" s="191">
        <f>O121*H121</f>
        <v>0</v>
      </c>
      <c r="Q121" s="191">
        <v>0</v>
      </c>
      <c r="R121" s="191">
        <f>Q121*H121</f>
        <v>0</v>
      </c>
      <c r="S121" s="191">
        <v>0</v>
      </c>
      <c r="T121" s="192">
        <f>S121*H121</f>
        <v>0</v>
      </c>
      <c r="AR121" s="25" t="s">
        <v>270</v>
      </c>
      <c r="AT121" s="25" t="s">
        <v>266</v>
      </c>
      <c r="AU121" s="25" t="s">
        <v>85</v>
      </c>
      <c r="AY121" s="25" t="s">
        <v>264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5" t="s">
        <v>24</v>
      </c>
      <c r="BK121" s="193">
        <f>ROUND(I121*H121,2)</f>
        <v>0</v>
      </c>
      <c r="BL121" s="25" t="s">
        <v>270</v>
      </c>
      <c r="BM121" s="25" t="s">
        <v>3470</v>
      </c>
    </row>
    <row r="122" spans="2:65" s="12" customFormat="1">
      <c r="B122" s="194"/>
      <c r="D122" s="195" t="s">
        <v>272</v>
      </c>
      <c r="E122" s="196" t="s">
        <v>5</v>
      </c>
      <c r="F122" s="197" t="s">
        <v>2130</v>
      </c>
      <c r="H122" s="196" t="s">
        <v>5</v>
      </c>
      <c r="I122" s="198"/>
      <c r="L122" s="194"/>
      <c r="M122" s="199"/>
      <c r="N122" s="200"/>
      <c r="O122" s="200"/>
      <c r="P122" s="200"/>
      <c r="Q122" s="200"/>
      <c r="R122" s="200"/>
      <c r="S122" s="200"/>
      <c r="T122" s="201"/>
      <c r="AT122" s="196" t="s">
        <v>272</v>
      </c>
      <c r="AU122" s="196" t="s">
        <v>85</v>
      </c>
      <c r="AV122" s="12" t="s">
        <v>24</v>
      </c>
      <c r="AW122" s="12" t="s">
        <v>41</v>
      </c>
      <c r="AX122" s="12" t="s">
        <v>77</v>
      </c>
      <c r="AY122" s="196" t="s">
        <v>264</v>
      </c>
    </row>
    <row r="123" spans="2:65" s="13" customFormat="1">
      <c r="B123" s="202"/>
      <c r="D123" s="195" t="s">
        <v>272</v>
      </c>
      <c r="E123" s="203" t="s">
        <v>5</v>
      </c>
      <c r="F123" s="204" t="s">
        <v>3466</v>
      </c>
      <c r="H123" s="205">
        <v>15.3</v>
      </c>
      <c r="I123" s="206"/>
      <c r="L123" s="202"/>
      <c r="M123" s="207"/>
      <c r="N123" s="208"/>
      <c r="O123" s="208"/>
      <c r="P123" s="208"/>
      <c r="Q123" s="208"/>
      <c r="R123" s="208"/>
      <c r="S123" s="208"/>
      <c r="T123" s="209"/>
      <c r="AT123" s="203" t="s">
        <v>272</v>
      </c>
      <c r="AU123" s="203" t="s">
        <v>85</v>
      </c>
      <c r="AV123" s="13" t="s">
        <v>85</v>
      </c>
      <c r="AW123" s="13" t="s">
        <v>41</v>
      </c>
      <c r="AX123" s="13" t="s">
        <v>24</v>
      </c>
      <c r="AY123" s="203" t="s">
        <v>264</v>
      </c>
    </row>
    <row r="124" spans="2:65" s="1" customFormat="1" ht="16.5" customHeight="1">
      <c r="B124" s="181"/>
      <c r="C124" s="182" t="s">
        <v>331</v>
      </c>
      <c r="D124" s="182" t="s">
        <v>266</v>
      </c>
      <c r="E124" s="183" t="s">
        <v>1718</v>
      </c>
      <c r="F124" s="184" t="s">
        <v>1719</v>
      </c>
      <c r="G124" s="185" t="s">
        <v>269</v>
      </c>
      <c r="H124" s="186">
        <v>18</v>
      </c>
      <c r="I124" s="187"/>
      <c r="J124" s="188">
        <f>ROUND(I124*H124,2)</f>
        <v>0</v>
      </c>
      <c r="K124" s="184" t="s">
        <v>278</v>
      </c>
      <c r="L124" s="42"/>
      <c r="M124" s="189" t="s">
        <v>5</v>
      </c>
      <c r="N124" s="190" t="s">
        <v>48</v>
      </c>
      <c r="O124" s="43"/>
      <c r="P124" s="191">
        <f>O124*H124</f>
        <v>0</v>
      </c>
      <c r="Q124" s="191">
        <v>0</v>
      </c>
      <c r="R124" s="191">
        <f>Q124*H124</f>
        <v>0</v>
      </c>
      <c r="S124" s="191">
        <v>0</v>
      </c>
      <c r="T124" s="192">
        <f>S124*H124</f>
        <v>0</v>
      </c>
      <c r="AR124" s="25" t="s">
        <v>270</v>
      </c>
      <c r="AT124" s="25" t="s">
        <v>266</v>
      </c>
      <c r="AU124" s="25" t="s">
        <v>85</v>
      </c>
      <c r="AY124" s="25" t="s">
        <v>264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5" t="s">
        <v>24</v>
      </c>
      <c r="BK124" s="193">
        <f>ROUND(I124*H124,2)</f>
        <v>0</v>
      </c>
      <c r="BL124" s="25" t="s">
        <v>270</v>
      </c>
      <c r="BM124" s="25" t="s">
        <v>3471</v>
      </c>
    </row>
    <row r="125" spans="2:65" s="13" customFormat="1">
      <c r="B125" s="202"/>
      <c r="D125" s="195" t="s">
        <v>272</v>
      </c>
      <c r="E125" s="203" t="s">
        <v>5</v>
      </c>
      <c r="F125" s="204" t="s">
        <v>3472</v>
      </c>
      <c r="H125" s="205">
        <v>15.3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77</v>
      </c>
      <c r="AY125" s="203" t="s">
        <v>264</v>
      </c>
    </row>
    <row r="126" spans="2:65" s="13" customFormat="1">
      <c r="B126" s="202"/>
      <c r="D126" s="195" t="s">
        <v>272</v>
      </c>
      <c r="E126" s="203" t="s">
        <v>5</v>
      </c>
      <c r="F126" s="204" t="s">
        <v>3473</v>
      </c>
      <c r="H126" s="205">
        <v>2.7</v>
      </c>
      <c r="I126" s="206"/>
      <c r="L126" s="202"/>
      <c r="M126" s="207"/>
      <c r="N126" s="208"/>
      <c r="O126" s="208"/>
      <c r="P126" s="208"/>
      <c r="Q126" s="208"/>
      <c r="R126" s="208"/>
      <c r="S126" s="208"/>
      <c r="T126" s="209"/>
      <c r="AT126" s="203" t="s">
        <v>272</v>
      </c>
      <c r="AU126" s="203" t="s">
        <v>85</v>
      </c>
      <c r="AV126" s="13" t="s">
        <v>85</v>
      </c>
      <c r="AW126" s="13" t="s">
        <v>41</v>
      </c>
      <c r="AX126" s="13" t="s">
        <v>77</v>
      </c>
      <c r="AY126" s="203" t="s">
        <v>264</v>
      </c>
    </row>
    <row r="127" spans="2:65" s="14" customFormat="1">
      <c r="B127" s="210"/>
      <c r="D127" s="195" t="s">
        <v>272</v>
      </c>
      <c r="E127" s="211" t="s">
        <v>5</v>
      </c>
      <c r="F127" s="212" t="s">
        <v>290</v>
      </c>
      <c r="H127" s="213">
        <v>18</v>
      </c>
      <c r="I127" s="214"/>
      <c r="L127" s="210"/>
      <c r="M127" s="215"/>
      <c r="N127" s="216"/>
      <c r="O127" s="216"/>
      <c r="P127" s="216"/>
      <c r="Q127" s="216"/>
      <c r="R127" s="216"/>
      <c r="S127" s="216"/>
      <c r="T127" s="217"/>
      <c r="AT127" s="211" t="s">
        <v>272</v>
      </c>
      <c r="AU127" s="211" t="s">
        <v>85</v>
      </c>
      <c r="AV127" s="14" t="s">
        <v>270</v>
      </c>
      <c r="AW127" s="14" t="s">
        <v>41</v>
      </c>
      <c r="AX127" s="14" t="s">
        <v>24</v>
      </c>
      <c r="AY127" s="211" t="s">
        <v>264</v>
      </c>
    </row>
    <row r="128" spans="2:65" s="1" customFormat="1" ht="16.5" customHeight="1">
      <c r="B128" s="181"/>
      <c r="C128" s="182" t="s">
        <v>29</v>
      </c>
      <c r="D128" s="182" t="s">
        <v>266</v>
      </c>
      <c r="E128" s="183" t="s">
        <v>2573</v>
      </c>
      <c r="F128" s="184" t="s">
        <v>2574</v>
      </c>
      <c r="G128" s="185" t="s">
        <v>317</v>
      </c>
      <c r="H128" s="186">
        <v>4.32</v>
      </c>
      <c r="I128" s="187"/>
      <c r="J128" s="188">
        <f>ROUND(I128*H128,2)</f>
        <v>0</v>
      </c>
      <c r="K128" s="184" t="s">
        <v>278</v>
      </c>
      <c r="L128" s="42"/>
      <c r="M128" s="189" t="s">
        <v>5</v>
      </c>
      <c r="N128" s="190" t="s">
        <v>48</v>
      </c>
      <c r="O128" s="43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AR128" s="25" t="s">
        <v>270</v>
      </c>
      <c r="AT128" s="25" t="s">
        <v>266</v>
      </c>
      <c r="AU128" s="25" t="s">
        <v>85</v>
      </c>
      <c r="AY128" s="25" t="s">
        <v>264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5" t="s">
        <v>24</v>
      </c>
      <c r="BK128" s="193">
        <f>ROUND(I128*H128,2)</f>
        <v>0</v>
      </c>
      <c r="BL128" s="25" t="s">
        <v>270</v>
      </c>
      <c r="BM128" s="25" t="s">
        <v>3474</v>
      </c>
    </row>
    <row r="129" spans="2:65" s="12" customFormat="1">
      <c r="B129" s="194"/>
      <c r="D129" s="195" t="s">
        <v>272</v>
      </c>
      <c r="E129" s="196" t="s">
        <v>5</v>
      </c>
      <c r="F129" s="197" t="s">
        <v>2576</v>
      </c>
      <c r="H129" s="196" t="s">
        <v>5</v>
      </c>
      <c r="I129" s="198"/>
      <c r="L129" s="194"/>
      <c r="M129" s="199"/>
      <c r="N129" s="200"/>
      <c r="O129" s="200"/>
      <c r="P129" s="200"/>
      <c r="Q129" s="200"/>
      <c r="R129" s="200"/>
      <c r="S129" s="200"/>
      <c r="T129" s="201"/>
      <c r="AT129" s="196" t="s">
        <v>272</v>
      </c>
      <c r="AU129" s="196" t="s">
        <v>85</v>
      </c>
      <c r="AV129" s="12" t="s">
        <v>24</v>
      </c>
      <c r="AW129" s="12" t="s">
        <v>41</v>
      </c>
      <c r="AX129" s="12" t="s">
        <v>77</v>
      </c>
      <c r="AY129" s="196" t="s">
        <v>264</v>
      </c>
    </row>
    <row r="130" spans="2:65" s="13" customFormat="1">
      <c r="B130" s="202"/>
      <c r="D130" s="195" t="s">
        <v>272</v>
      </c>
      <c r="E130" s="203" t="s">
        <v>5</v>
      </c>
      <c r="F130" s="204" t="s">
        <v>3475</v>
      </c>
      <c r="H130" s="205">
        <v>4.32</v>
      </c>
      <c r="I130" s="206"/>
      <c r="L130" s="202"/>
      <c r="M130" s="207"/>
      <c r="N130" s="208"/>
      <c r="O130" s="208"/>
      <c r="P130" s="208"/>
      <c r="Q130" s="208"/>
      <c r="R130" s="208"/>
      <c r="S130" s="208"/>
      <c r="T130" s="209"/>
      <c r="AT130" s="203" t="s">
        <v>272</v>
      </c>
      <c r="AU130" s="203" t="s">
        <v>85</v>
      </c>
      <c r="AV130" s="13" t="s">
        <v>85</v>
      </c>
      <c r="AW130" s="13" t="s">
        <v>41</v>
      </c>
      <c r="AX130" s="13" t="s">
        <v>24</v>
      </c>
      <c r="AY130" s="203" t="s">
        <v>264</v>
      </c>
    </row>
    <row r="131" spans="2:65" s="1" customFormat="1" ht="25.5" customHeight="1">
      <c r="B131" s="181"/>
      <c r="C131" s="182" t="s">
        <v>344</v>
      </c>
      <c r="D131" s="182" t="s">
        <v>266</v>
      </c>
      <c r="E131" s="183" t="s">
        <v>1724</v>
      </c>
      <c r="F131" s="184" t="s">
        <v>1725</v>
      </c>
      <c r="G131" s="185" t="s">
        <v>269</v>
      </c>
      <c r="H131" s="186">
        <v>15.3</v>
      </c>
      <c r="I131" s="187"/>
      <c r="J131" s="188">
        <f>ROUND(I131*H131,2)</f>
        <v>0</v>
      </c>
      <c r="K131" s="184" t="s">
        <v>278</v>
      </c>
      <c r="L131" s="42"/>
      <c r="M131" s="189" t="s">
        <v>5</v>
      </c>
      <c r="N131" s="190" t="s">
        <v>48</v>
      </c>
      <c r="O131" s="43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AR131" s="25" t="s">
        <v>270</v>
      </c>
      <c r="AT131" s="25" t="s">
        <v>266</v>
      </c>
      <c r="AU131" s="25" t="s">
        <v>85</v>
      </c>
      <c r="AY131" s="25" t="s">
        <v>264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5" t="s">
        <v>24</v>
      </c>
      <c r="BK131" s="193">
        <f>ROUND(I131*H131,2)</f>
        <v>0</v>
      </c>
      <c r="BL131" s="25" t="s">
        <v>270</v>
      </c>
      <c r="BM131" s="25" t="s">
        <v>3476</v>
      </c>
    </row>
    <row r="132" spans="2:65" s="12" customFormat="1">
      <c r="B132" s="194"/>
      <c r="D132" s="195" t="s">
        <v>272</v>
      </c>
      <c r="E132" s="196" t="s">
        <v>5</v>
      </c>
      <c r="F132" s="197" t="s">
        <v>2756</v>
      </c>
      <c r="H132" s="196" t="s">
        <v>5</v>
      </c>
      <c r="I132" s="198"/>
      <c r="L132" s="194"/>
      <c r="M132" s="199"/>
      <c r="N132" s="200"/>
      <c r="O132" s="200"/>
      <c r="P132" s="200"/>
      <c r="Q132" s="200"/>
      <c r="R132" s="200"/>
      <c r="S132" s="200"/>
      <c r="T132" s="201"/>
      <c r="AT132" s="196" t="s">
        <v>272</v>
      </c>
      <c r="AU132" s="196" t="s">
        <v>85</v>
      </c>
      <c r="AV132" s="12" t="s">
        <v>24</v>
      </c>
      <c r="AW132" s="12" t="s">
        <v>41</v>
      </c>
      <c r="AX132" s="12" t="s">
        <v>77</v>
      </c>
      <c r="AY132" s="196" t="s">
        <v>264</v>
      </c>
    </row>
    <row r="133" spans="2:65" s="12" customFormat="1">
      <c r="B133" s="194"/>
      <c r="D133" s="195" t="s">
        <v>272</v>
      </c>
      <c r="E133" s="196" t="s">
        <v>5</v>
      </c>
      <c r="F133" s="197" t="s">
        <v>3309</v>
      </c>
      <c r="H133" s="196" t="s">
        <v>5</v>
      </c>
      <c r="I133" s="198"/>
      <c r="L133" s="194"/>
      <c r="M133" s="199"/>
      <c r="N133" s="200"/>
      <c r="O133" s="200"/>
      <c r="P133" s="200"/>
      <c r="Q133" s="200"/>
      <c r="R133" s="200"/>
      <c r="S133" s="200"/>
      <c r="T133" s="201"/>
      <c r="AT133" s="196" t="s">
        <v>272</v>
      </c>
      <c r="AU133" s="196" t="s">
        <v>85</v>
      </c>
      <c r="AV133" s="12" t="s">
        <v>24</v>
      </c>
      <c r="AW133" s="12" t="s">
        <v>41</v>
      </c>
      <c r="AX133" s="12" t="s">
        <v>77</v>
      </c>
      <c r="AY133" s="196" t="s">
        <v>264</v>
      </c>
    </row>
    <row r="134" spans="2:65" s="13" customFormat="1">
      <c r="B134" s="202"/>
      <c r="D134" s="195" t="s">
        <v>272</v>
      </c>
      <c r="E134" s="203" t="s">
        <v>5</v>
      </c>
      <c r="F134" s="204" t="s">
        <v>3477</v>
      </c>
      <c r="H134" s="205">
        <v>18</v>
      </c>
      <c r="I134" s="206"/>
      <c r="L134" s="202"/>
      <c r="M134" s="207"/>
      <c r="N134" s="208"/>
      <c r="O134" s="208"/>
      <c r="P134" s="208"/>
      <c r="Q134" s="208"/>
      <c r="R134" s="208"/>
      <c r="S134" s="208"/>
      <c r="T134" s="209"/>
      <c r="AT134" s="203" t="s">
        <v>272</v>
      </c>
      <c r="AU134" s="203" t="s">
        <v>85</v>
      </c>
      <c r="AV134" s="13" t="s">
        <v>85</v>
      </c>
      <c r="AW134" s="13" t="s">
        <v>41</v>
      </c>
      <c r="AX134" s="13" t="s">
        <v>77</v>
      </c>
      <c r="AY134" s="203" t="s">
        <v>264</v>
      </c>
    </row>
    <row r="135" spans="2:65" s="13" customFormat="1">
      <c r="B135" s="202"/>
      <c r="D135" s="195" t="s">
        <v>272</v>
      </c>
      <c r="E135" s="203" t="s">
        <v>5</v>
      </c>
      <c r="F135" s="204" t="s">
        <v>3478</v>
      </c>
      <c r="H135" s="205">
        <v>-2.7</v>
      </c>
      <c r="I135" s="206"/>
      <c r="L135" s="202"/>
      <c r="M135" s="207"/>
      <c r="N135" s="208"/>
      <c r="O135" s="208"/>
      <c r="P135" s="208"/>
      <c r="Q135" s="208"/>
      <c r="R135" s="208"/>
      <c r="S135" s="208"/>
      <c r="T135" s="209"/>
      <c r="AT135" s="203" t="s">
        <v>272</v>
      </c>
      <c r="AU135" s="203" t="s">
        <v>85</v>
      </c>
      <c r="AV135" s="13" t="s">
        <v>85</v>
      </c>
      <c r="AW135" s="13" t="s">
        <v>41</v>
      </c>
      <c r="AX135" s="13" t="s">
        <v>77</v>
      </c>
      <c r="AY135" s="203" t="s">
        <v>264</v>
      </c>
    </row>
    <row r="136" spans="2:65" s="14" customFormat="1">
      <c r="B136" s="210"/>
      <c r="D136" s="195" t="s">
        <v>272</v>
      </c>
      <c r="E136" s="211" t="s">
        <v>5</v>
      </c>
      <c r="F136" s="212" t="s">
        <v>290</v>
      </c>
      <c r="H136" s="213">
        <v>15.3</v>
      </c>
      <c r="I136" s="214"/>
      <c r="L136" s="210"/>
      <c r="M136" s="215"/>
      <c r="N136" s="216"/>
      <c r="O136" s="216"/>
      <c r="P136" s="216"/>
      <c r="Q136" s="216"/>
      <c r="R136" s="216"/>
      <c r="S136" s="216"/>
      <c r="T136" s="217"/>
      <c r="AT136" s="211" t="s">
        <v>272</v>
      </c>
      <c r="AU136" s="211" t="s">
        <v>85</v>
      </c>
      <c r="AV136" s="14" t="s">
        <v>270</v>
      </c>
      <c r="AW136" s="14" t="s">
        <v>41</v>
      </c>
      <c r="AX136" s="14" t="s">
        <v>24</v>
      </c>
      <c r="AY136" s="211" t="s">
        <v>264</v>
      </c>
    </row>
    <row r="137" spans="2:65" s="11" customFormat="1" ht="29.85" customHeight="1">
      <c r="B137" s="168"/>
      <c r="D137" s="169" t="s">
        <v>76</v>
      </c>
      <c r="E137" s="179" t="s">
        <v>387</v>
      </c>
      <c r="F137" s="179" t="s">
        <v>1746</v>
      </c>
      <c r="I137" s="171"/>
      <c r="J137" s="180">
        <f>BK137</f>
        <v>0</v>
      </c>
      <c r="L137" s="168"/>
      <c r="M137" s="173"/>
      <c r="N137" s="174"/>
      <c r="O137" s="174"/>
      <c r="P137" s="175">
        <f>P138</f>
        <v>0</v>
      </c>
      <c r="Q137" s="174"/>
      <c r="R137" s="175">
        <f>R138</f>
        <v>0</v>
      </c>
      <c r="S137" s="174"/>
      <c r="T137" s="176">
        <f>T138</f>
        <v>0</v>
      </c>
      <c r="AR137" s="169" t="s">
        <v>24</v>
      </c>
      <c r="AT137" s="177" t="s">
        <v>76</v>
      </c>
      <c r="AU137" s="177" t="s">
        <v>24</v>
      </c>
      <c r="AY137" s="169" t="s">
        <v>264</v>
      </c>
      <c r="BK137" s="178">
        <f>BK138</f>
        <v>0</v>
      </c>
    </row>
    <row r="138" spans="2:65" s="1" customFormat="1" ht="25.5" customHeight="1">
      <c r="B138" s="181"/>
      <c r="C138" s="182" t="s">
        <v>349</v>
      </c>
      <c r="D138" s="182" t="s">
        <v>266</v>
      </c>
      <c r="E138" s="183" t="s">
        <v>3479</v>
      </c>
      <c r="F138" s="184" t="s">
        <v>3480</v>
      </c>
      <c r="G138" s="185" t="s">
        <v>341</v>
      </c>
      <c r="H138" s="186">
        <v>1</v>
      </c>
      <c r="I138" s="187"/>
      <c r="J138" s="188">
        <f>ROUND(I138*H138,2)</f>
        <v>0</v>
      </c>
      <c r="K138" s="184" t="s">
        <v>309</v>
      </c>
      <c r="L138" s="42"/>
      <c r="M138" s="189" t="s">
        <v>5</v>
      </c>
      <c r="N138" s="190" t="s">
        <v>48</v>
      </c>
      <c r="O138" s="43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AR138" s="25" t="s">
        <v>270</v>
      </c>
      <c r="AT138" s="25" t="s">
        <v>266</v>
      </c>
      <c r="AU138" s="25" t="s">
        <v>85</v>
      </c>
      <c r="AY138" s="25" t="s">
        <v>264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5" t="s">
        <v>24</v>
      </c>
      <c r="BK138" s="193">
        <f>ROUND(I138*H138,2)</f>
        <v>0</v>
      </c>
      <c r="BL138" s="25" t="s">
        <v>270</v>
      </c>
      <c r="BM138" s="25" t="s">
        <v>3481</v>
      </c>
    </row>
    <row r="139" spans="2:65" s="11" customFormat="1" ht="29.85" customHeight="1">
      <c r="B139" s="168"/>
      <c r="D139" s="169" t="s">
        <v>76</v>
      </c>
      <c r="E139" s="179" t="s">
        <v>322</v>
      </c>
      <c r="F139" s="179" t="s">
        <v>338</v>
      </c>
      <c r="I139" s="171"/>
      <c r="J139" s="180">
        <f>BK139</f>
        <v>0</v>
      </c>
      <c r="L139" s="168"/>
      <c r="M139" s="173"/>
      <c r="N139" s="174"/>
      <c r="O139" s="174"/>
      <c r="P139" s="175">
        <f>SUM(P140:P187)</f>
        <v>0</v>
      </c>
      <c r="Q139" s="174"/>
      <c r="R139" s="175">
        <f>SUM(R140:R187)</f>
        <v>3.1174098240000001</v>
      </c>
      <c r="S139" s="174"/>
      <c r="T139" s="176">
        <f>SUM(T140:T187)</f>
        <v>0</v>
      </c>
      <c r="AR139" s="169" t="s">
        <v>24</v>
      </c>
      <c r="AT139" s="177" t="s">
        <v>76</v>
      </c>
      <c r="AU139" s="177" t="s">
        <v>24</v>
      </c>
      <c r="AY139" s="169" t="s">
        <v>264</v>
      </c>
      <c r="BK139" s="178">
        <f>SUM(BK140:BK187)</f>
        <v>0</v>
      </c>
    </row>
    <row r="140" spans="2:65" s="1" customFormat="1" ht="25.5" customHeight="1">
      <c r="B140" s="181"/>
      <c r="C140" s="182" t="s">
        <v>354</v>
      </c>
      <c r="D140" s="182" t="s">
        <v>266</v>
      </c>
      <c r="E140" s="183" t="s">
        <v>3320</v>
      </c>
      <c r="F140" s="184" t="s">
        <v>3321</v>
      </c>
      <c r="G140" s="185" t="s">
        <v>308</v>
      </c>
      <c r="H140" s="186">
        <v>10.199999999999999</v>
      </c>
      <c r="I140" s="187"/>
      <c r="J140" s="188">
        <f>ROUND(I140*H140,2)</f>
        <v>0</v>
      </c>
      <c r="K140" s="184" t="s">
        <v>309</v>
      </c>
      <c r="L140" s="42"/>
      <c r="M140" s="189" t="s">
        <v>5</v>
      </c>
      <c r="N140" s="190" t="s">
        <v>48</v>
      </c>
      <c r="O140" s="43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AR140" s="25" t="s">
        <v>270</v>
      </c>
      <c r="AT140" s="25" t="s">
        <v>266</v>
      </c>
      <c r="AU140" s="25" t="s">
        <v>85</v>
      </c>
      <c r="AY140" s="25" t="s">
        <v>264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5" t="s">
        <v>24</v>
      </c>
      <c r="BK140" s="193">
        <f>ROUND(I140*H140,2)</f>
        <v>0</v>
      </c>
      <c r="BL140" s="25" t="s">
        <v>270</v>
      </c>
      <c r="BM140" s="25" t="s">
        <v>3482</v>
      </c>
    </row>
    <row r="141" spans="2:65" s="12" customFormat="1">
      <c r="B141" s="194"/>
      <c r="D141" s="195" t="s">
        <v>272</v>
      </c>
      <c r="E141" s="196" t="s">
        <v>5</v>
      </c>
      <c r="F141" s="197" t="s">
        <v>3323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3" customFormat="1">
      <c r="B142" s="202"/>
      <c r="D142" s="195" t="s">
        <v>272</v>
      </c>
      <c r="E142" s="203" t="s">
        <v>5</v>
      </c>
      <c r="F142" s="204" t="s">
        <v>3459</v>
      </c>
      <c r="H142" s="205">
        <v>10.199999999999999</v>
      </c>
      <c r="I142" s="206"/>
      <c r="L142" s="202"/>
      <c r="M142" s="207"/>
      <c r="N142" s="208"/>
      <c r="O142" s="208"/>
      <c r="P142" s="208"/>
      <c r="Q142" s="208"/>
      <c r="R142" s="208"/>
      <c r="S142" s="208"/>
      <c r="T142" s="209"/>
      <c r="AT142" s="203" t="s">
        <v>272</v>
      </c>
      <c r="AU142" s="203" t="s">
        <v>85</v>
      </c>
      <c r="AV142" s="13" t="s">
        <v>85</v>
      </c>
      <c r="AW142" s="13" t="s">
        <v>41</v>
      </c>
      <c r="AX142" s="13" t="s">
        <v>24</v>
      </c>
      <c r="AY142" s="203" t="s">
        <v>264</v>
      </c>
    </row>
    <row r="143" spans="2:65" s="1" customFormat="1" ht="16.5" customHeight="1">
      <c r="B143" s="181"/>
      <c r="C143" s="218" t="s">
        <v>359</v>
      </c>
      <c r="D143" s="218" t="s">
        <v>345</v>
      </c>
      <c r="E143" s="219" t="s">
        <v>2804</v>
      </c>
      <c r="F143" s="220" t="s">
        <v>2805</v>
      </c>
      <c r="G143" s="221" t="s">
        <v>341</v>
      </c>
      <c r="H143" s="222">
        <v>2</v>
      </c>
      <c r="I143" s="223"/>
      <c r="J143" s="224">
        <f>ROUND(I143*H143,2)</f>
        <v>0</v>
      </c>
      <c r="K143" s="220" t="s">
        <v>278</v>
      </c>
      <c r="L143" s="225"/>
      <c r="M143" s="226" t="s">
        <v>5</v>
      </c>
      <c r="N143" s="227" t="s">
        <v>48</v>
      </c>
      <c r="O143" s="43"/>
      <c r="P143" s="191">
        <f>O143*H143</f>
        <v>0</v>
      </c>
      <c r="Q143" s="191">
        <v>4.2000000000000003E-2</v>
      </c>
      <c r="R143" s="191">
        <f>Q143*H143</f>
        <v>8.4000000000000005E-2</v>
      </c>
      <c r="S143" s="191">
        <v>0</v>
      </c>
      <c r="T143" s="192">
        <f>S143*H143</f>
        <v>0</v>
      </c>
      <c r="AR143" s="25" t="s">
        <v>322</v>
      </c>
      <c r="AT143" s="25" t="s">
        <v>345</v>
      </c>
      <c r="AU143" s="25" t="s">
        <v>85</v>
      </c>
      <c r="AY143" s="25" t="s">
        <v>264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5" t="s">
        <v>24</v>
      </c>
      <c r="BK143" s="193">
        <f>ROUND(I143*H143,2)</f>
        <v>0</v>
      </c>
      <c r="BL143" s="25" t="s">
        <v>270</v>
      </c>
      <c r="BM143" s="25" t="s">
        <v>3483</v>
      </c>
    </row>
    <row r="144" spans="2:65" s="1" customFormat="1" ht="40.5">
      <c r="B144" s="42"/>
      <c r="D144" s="195" t="s">
        <v>369</v>
      </c>
      <c r="F144" s="228" t="s">
        <v>2798</v>
      </c>
      <c r="I144" s="229"/>
      <c r="L144" s="42"/>
      <c r="M144" s="230"/>
      <c r="N144" s="43"/>
      <c r="O144" s="43"/>
      <c r="P144" s="43"/>
      <c r="Q144" s="43"/>
      <c r="R144" s="43"/>
      <c r="S144" s="43"/>
      <c r="T144" s="71"/>
      <c r="AT144" s="25" t="s">
        <v>369</v>
      </c>
      <c r="AU144" s="25" t="s">
        <v>85</v>
      </c>
    </row>
    <row r="145" spans="2:65" s="12" customFormat="1">
      <c r="B145" s="194"/>
      <c r="D145" s="195" t="s">
        <v>272</v>
      </c>
      <c r="E145" s="196" t="s">
        <v>5</v>
      </c>
      <c r="F145" s="197" t="s">
        <v>1192</v>
      </c>
      <c r="H145" s="196" t="s">
        <v>5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6" t="s">
        <v>272</v>
      </c>
      <c r="AU145" s="196" t="s">
        <v>85</v>
      </c>
      <c r="AV145" s="12" t="s">
        <v>24</v>
      </c>
      <c r="AW145" s="12" t="s">
        <v>41</v>
      </c>
      <c r="AX145" s="12" t="s">
        <v>77</v>
      </c>
      <c r="AY145" s="196" t="s">
        <v>264</v>
      </c>
    </row>
    <row r="146" spans="2:65" s="12" customFormat="1">
      <c r="B146" s="194"/>
      <c r="D146" s="195" t="s">
        <v>272</v>
      </c>
      <c r="E146" s="196" t="s">
        <v>5</v>
      </c>
      <c r="F146" s="197" t="s">
        <v>3484</v>
      </c>
      <c r="H146" s="196" t="s">
        <v>5</v>
      </c>
      <c r="I146" s="198"/>
      <c r="L146" s="194"/>
      <c r="M146" s="199"/>
      <c r="N146" s="200"/>
      <c r="O146" s="200"/>
      <c r="P146" s="200"/>
      <c r="Q146" s="200"/>
      <c r="R146" s="200"/>
      <c r="S146" s="200"/>
      <c r="T146" s="201"/>
      <c r="AT146" s="196" t="s">
        <v>272</v>
      </c>
      <c r="AU146" s="196" t="s">
        <v>85</v>
      </c>
      <c r="AV146" s="12" t="s">
        <v>24</v>
      </c>
      <c r="AW146" s="12" t="s">
        <v>41</v>
      </c>
      <c r="AX146" s="12" t="s">
        <v>77</v>
      </c>
      <c r="AY146" s="196" t="s">
        <v>264</v>
      </c>
    </row>
    <row r="147" spans="2:65" s="13" customFormat="1">
      <c r="B147" s="202"/>
      <c r="D147" s="195" t="s">
        <v>272</v>
      </c>
      <c r="E147" s="203" t="s">
        <v>5</v>
      </c>
      <c r="F147" s="204" t="s">
        <v>85</v>
      </c>
      <c r="H147" s="205">
        <v>2</v>
      </c>
      <c r="I147" s="206"/>
      <c r="L147" s="202"/>
      <c r="M147" s="207"/>
      <c r="N147" s="208"/>
      <c r="O147" s="208"/>
      <c r="P147" s="208"/>
      <c r="Q147" s="208"/>
      <c r="R147" s="208"/>
      <c r="S147" s="208"/>
      <c r="T147" s="209"/>
      <c r="AT147" s="203" t="s">
        <v>272</v>
      </c>
      <c r="AU147" s="203" t="s">
        <v>85</v>
      </c>
      <c r="AV147" s="13" t="s">
        <v>85</v>
      </c>
      <c r="AW147" s="13" t="s">
        <v>41</v>
      </c>
      <c r="AX147" s="13" t="s">
        <v>24</v>
      </c>
      <c r="AY147" s="203" t="s">
        <v>264</v>
      </c>
    </row>
    <row r="148" spans="2:65" s="1" customFormat="1" ht="25.5" customHeight="1">
      <c r="B148" s="181"/>
      <c r="C148" s="182" t="s">
        <v>11</v>
      </c>
      <c r="D148" s="182" t="s">
        <v>266</v>
      </c>
      <c r="E148" s="183" t="s">
        <v>2824</v>
      </c>
      <c r="F148" s="184" t="s">
        <v>2825</v>
      </c>
      <c r="G148" s="185" t="s">
        <v>341</v>
      </c>
      <c r="H148" s="186">
        <v>2</v>
      </c>
      <c r="I148" s="187"/>
      <c r="J148" s="188">
        <f>ROUND(I148*H148,2)</f>
        <v>0</v>
      </c>
      <c r="K148" s="184" t="s">
        <v>309</v>
      </c>
      <c r="L148" s="42"/>
      <c r="M148" s="189" t="s">
        <v>5</v>
      </c>
      <c r="N148" s="190" t="s">
        <v>48</v>
      </c>
      <c r="O148" s="43"/>
      <c r="P148" s="191">
        <f>O148*H148</f>
        <v>0</v>
      </c>
      <c r="Q148" s="191">
        <v>0.01</v>
      </c>
      <c r="R148" s="191">
        <f>Q148*H148</f>
        <v>0.02</v>
      </c>
      <c r="S148" s="191">
        <v>0</v>
      </c>
      <c r="T148" s="192">
        <f>S148*H148</f>
        <v>0</v>
      </c>
      <c r="AR148" s="25" t="s">
        <v>270</v>
      </c>
      <c r="AT148" s="25" t="s">
        <v>266</v>
      </c>
      <c r="AU148" s="25" t="s">
        <v>85</v>
      </c>
      <c r="AY148" s="25" t="s">
        <v>264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5" t="s">
        <v>24</v>
      </c>
      <c r="BK148" s="193">
        <f>ROUND(I148*H148,2)</f>
        <v>0</v>
      </c>
      <c r="BL148" s="25" t="s">
        <v>270</v>
      </c>
      <c r="BM148" s="25" t="s">
        <v>3485</v>
      </c>
    </row>
    <row r="149" spans="2:65" s="1" customFormat="1" ht="27">
      <c r="B149" s="42"/>
      <c r="D149" s="195" t="s">
        <v>369</v>
      </c>
      <c r="F149" s="228" t="s">
        <v>3486</v>
      </c>
      <c r="I149" s="229"/>
      <c r="L149" s="42"/>
      <c r="M149" s="230"/>
      <c r="N149" s="43"/>
      <c r="O149" s="43"/>
      <c r="P149" s="43"/>
      <c r="Q149" s="43"/>
      <c r="R149" s="43"/>
      <c r="S149" s="43"/>
      <c r="T149" s="71"/>
      <c r="AT149" s="25" t="s">
        <v>369</v>
      </c>
      <c r="AU149" s="25" t="s">
        <v>85</v>
      </c>
    </row>
    <row r="150" spans="2:65" s="12" customFormat="1">
      <c r="B150" s="194"/>
      <c r="D150" s="195" t="s">
        <v>272</v>
      </c>
      <c r="E150" s="196" t="s">
        <v>5</v>
      </c>
      <c r="F150" s="197" t="s">
        <v>3427</v>
      </c>
      <c r="H150" s="196" t="s">
        <v>5</v>
      </c>
      <c r="I150" s="198"/>
      <c r="L150" s="194"/>
      <c r="M150" s="199"/>
      <c r="N150" s="200"/>
      <c r="O150" s="200"/>
      <c r="P150" s="200"/>
      <c r="Q150" s="200"/>
      <c r="R150" s="200"/>
      <c r="S150" s="200"/>
      <c r="T150" s="201"/>
      <c r="AT150" s="196" t="s">
        <v>272</v>
      </c>
      <c r="AU150" s="196" t="s">
        <v>85</v>
      </c>
      <c r="AV150" s="12" t="s">
        <v>24</v>
      </c>
      <c r="AW150" s="12" t="s">
        <v>41</v>
      </c>
      <c r="AX150" s="12" t="s">
        <v>77</v>
      </c>
      <c r="AY150" s="196" t="s">
        <v>264</v>
      </c>
    </row>
    <row r="151" spans="2:65" s="12" customFormat="1">
      <c r="B151" s="194"/>
      <c r="D151" s="195" t="s">
        <v>272</v>
      </c>
      <c r="E151" s="196" t="s">
        <v>5</v>
      </c>
      <c r="F151" s="197" t="s">
        <v>3487</v>
      </c>
      <c r="H151" s="196" t="s">
        <v>5</v>
      </c>
      <c r="I151" s="198"/>
      <c r="L151" s="194"/>
      <c r="M151" s="199"/>
      <c r="N151" s="200"/>
      <c r="O151" s="200"/>
      <c r="P151" s="200"/>
      <c r="Q151" s="200"/>
      <c r="R151" s="200"/>
      <c r="S151" s="200"/>
      <c r="T151" s="201"/>
      <c r="AT151" s="196" t="s">
        <v>272</v>
      </c>
      <c r="AU151" s="196" t="s">
        <v>85</v>
      </c>
      <c r="AV151" s="12" t="s">
        <v>24</v>
      </c>
      <c r="AW151" s="12" t="s">
        <v>41</v>
      </c>
      <c r="AX151" s="12" t="s">
        <v>77</v>
      </c>
      <c r="AY151" s="196" t="s">
        <v>264</v>
      </c>
    </row>
    <row r="152" spans="2:65" s="13" customFormat="1">
      <c r="B152" s="202"/>
      <c r="D152" s="195" t="s">
        <v>272</v>
      </c>
      <c r="E152" s="203" t="s">
        <v>5</v>
      </c>
      <c r="F152" s="204" t="s">
        <v>85</v>
      </c>
      <c r="H152" s="205">
        <v>2</v>
      </c>
      <c r="I152" s="206"/>
      <c r="L152" s="202"/>
      <c r="M152" s="207"/>
      <c r="N152" s="208"/>
      <c r="O152" s="208"/>
      <c r="P152" s="208"/>
      <c r="Q152" s="208"/>
      <c r="R152" s="208"/>
      <c r="S152" s="208"/>
      <c r="T152" s="209"/>
      <c r="AT152" s="203" t="s">
        <v>272</v>
      </c>
      <c r="AU152" s="203" t="s">
        <v>85</v>
      </c>
      <c r="AV152" s="13" t="s">
        <v>85</v>
      </c>
      <c r="AW152" s="13" t="s">
        <v>41</v>
      </c>
      <c r="AX152" s="13" t="s">
        <v>24</v>
      </c>
      <c r="AY152" s="203" t="s">
        <v>264</v>
      </c>
    </row>
    <row r="153" spans="2:65" s="1" customFormat="1" ht="25.5" customHeight="1">
      <c r="B153" s="181"/>
      <c r="C153" s="182" t="s">
        <v>372</v>
      </c>
      <c r="D153" s="182" t="s">
        <v>266</v>
      </c>
      <c r="E153" s="183" t="s">
        <v>2836</v>
      </c>
      <c r="F153" s="184" t="s">
        <v>2837</v>
      </c>
      <c r="G153" s="185" t="s">
        <v>341</v>
      </c>
      <c r="H153" s="186">
        <v>1</v>
      </c>
      <c r="I153" s="187"/>
      <c r="J153" s="188">
        <f>ROUND(I153*H153,2)</f>
        <v>0</v>
      </c>
      <c r="K153" s="184" t="s">
        <v>278</v>
      </c>
      <c r="L153" s="42"/>
      <c r="M153" s="189" t="s">
        <v>5</v>
      </c>
      <c r="N153" s="190" t="s">
        <v>48</v>
      </c>
      <c r="O153" s="43"/>
      <c r="P153" s="191">
        <f>O153*H153</f>
        <v>0</v>
      </c>
      <c r="Q153" s="191">
        <v>3.5729999999999998E-2</v>
      </c>
      <c r="R153" s="191">
        <f>Q153*H153</f>
        <v>3.5729999999999998E-2</v>
      </c>
      <c r="S153" s="191">
        <v>0</v>
      </c>
      <c r="T153" s="192">
        <f>S153*H153</f>
        <v>0</v>
      </c>
      <c r="AR153" s="25" t="s">
        <v>270</v>
      </c>
      <c r="AT153" s="25" t="s">
        <v>266</v>
      </c>
      <c r="AU153" s="25" t="s">
        <v>85</v>
      </c>
      <c r="AY153" s="25" t="s">
        <v>264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5" t="s">
        <v>24</v>
      </c>
      <c r="BK153" s="193">
        <f>ROUND(I153*H153,2)</f>
        <v>0</v>
      </c>
      <c r="BL153" s="25" t="s">
        <v>270</v>
      </c>
      <c r="BM153" s="25" t="s">
        <v>3488</v>
      </c>
    </row>
    <row r="154" spans="2:65" s="13" customFormat="1">
      <c r="B154" s="202"/>
      <c r="D154" s="195" t="s">
        <v>272</v>
      </c>
      <c r="E154" s="203" t="s">
        <v>5</v>
      </c>
      <c r="F154" s="204" t="s">
        <v>3489</v>
      </c>
      <c r="H154" s="205">
        <v>1</v>
      </c>
      <c r="I154" s="206"/>
      <c r="L154" s="202"/>
      <c r="M154" s="207"/>
      <c r="N154" s="208"/>
      <c r="O154" s="208"/>
      <c r="P154" s="208"/>
      <c r="Q154" s="208"/>
      <c r="R154" s="208"/>
      <c r="S154" s="208"/>
      <c r="T154" s="209"/>
      <c r="AT154" s="203" t="s">
        <v>272</v>
      </c>
      <c r="AU154" s="203" t="s">
        <v>85</v>
      </c>
      <c r="AV154" s="13" t="s">
        <v>85</v>
      </c>
      <c r="AW154" s="13" t="s">
        <v>41</v>
      </c>
      <c r="AX154" s="13" t="s">
        <v>24</v>
      </c>
      <c r="AY154" s="203" t="s">
        <v>264</v>
      </c>
    </row>
    <row r="155" spans="2:65" s="1" customFormat="1" ht="38.25" customHeight="1">
      <c r="B155" s="181"/>
      <c r="C155" s="182" t="s">
        <v>379</v>
      </c>
      <c r="D155" s="182" t="s">
        <v>266</v>
      </c>
      <c r="E155" s="183" t="s">
        <v>2858</v>
      </c>
      <c r="F155" s="184" t="s">
        <v>2859</v>
      </c>
      <c r="G155" s="185" t="s">
        <v>341</v>
      </c>
      <c r="H155" s="186">
        <v>1</v>
      </c>
      <c r="I155" s="187"/>
      <c r="J155" s="188">
        <f>ROUND(I155*H155,2)</f>
        <v>0</v>
      </c>
      <c r="K155" s="184" t="s">
        <v>334</v>
      </c>
      <c r="L155" s="42"/>
      <c r="M155" s="189" t="s">
        <v>5</v>
      </c>
      <c r="N155" s="190" t="s">
        <v>48</v>
      </c>
      <c r="O155" s="43"/>
      <c r="P155" s="191">
        <f>O155*H155</f>
        <v>0</v>
      </c>
      <c r="Q155" s="191">
        <v>0.500799824</v>
      </c>
      <c r="R155" s="191">
        <f>Q155*H155</f>
        <v>0.500799824</v>
      </c>
      <c r="S155" s="191">
        <v>0</v>
      </c>
      <c r="T155" s="192">
        <f>S155*H155</f>
        <v>0</v>
      </c>
      <c r="AR155" s="25" t="s">
        <v>270</v>
      </c>
      <c r="AT155" s="25" t="s">
        <v>266</v>
      </c>
      <c r="AU155" s="25" t="s">
        <v>85</v>
      </c>
      <c r="AY155" s="25" t="s">
        <v>264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5" t="s">
        <v>24</v>
      </c>
      <c r="BK155" s="193">
        <f>ROUND(I155*H155,2)</f>
        <v>0</v>
      </c>
      <c r="BL155" s="25" t="s">
        <v>270</v>
      </c>
      <c r="BM155" s="25" t="s">
        <v>3490</v>
      </c>
    </row>
    <row r="156" spans="2:65" s="12" customFormat="1">
      <c r="B156" s="194"/>
      <c r="D156" s="195" t="s">
        <v>272</v>
      </c>
      <c r="E156" s="196" t="s">
        <v>5</v>
      </c>
      <c r="F156" s="197" t="s">
        <v>3491</v>
      </c>
      <c r="H156" s="196" t="s">
        <v>5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6" t="s">
        <v>272</v>
      </c>
      <c r="AU156" s="196" t="s">
        <v>85</v>
      </c>
      <c r="AV156" s="12" t="s">
        <v>24</v>
      </c>
      <c r="AW156" s="12" t="s">
        <v>41</v>
      </c>
      <c r="AX156" s="12" t="s">
        <v>77</v>
      </c>
      <c r="AY156" s="196" t="s">
        <v>264</v>
      </c>
    </row>
    <row r="157" spans="2:65" s="13" customFormat="1">
      <c r="B157" s="202"/>
      <c r="D157" s="195" t="s">
        <v>272</v>
      </c>
      <c r="E157" s="203" t="s">
        <v>5</v>
      </c>
      <c r="F157" s="204" t="s">
        <v>24</v>
      </c>
      <c r="H157" s="205">
        <v>1</v>
      </c>
      <c r="I157" s="206"/>
      <c r="L157" s="202"/>
      <c r="M157" s="207"/>
      <c r="N157" s="208"/>
      <c r="O157" s="208"/>
      <c r="P157" s="208"/>
      <c r="Q157" s="208"/>
      <c r="R157" s="208"/>
      <c r="S157" s="208"/>
      <c r="T157" s="209"/>
      <c r="AT157" s="203" t="s">
        <v>272</v>
      </c>
      <c r="AU157" s="203" t="s">
        <v>85</v>
      </c>
      <c r="AV157" s="13" t="s">
        <v>85</v>
      </c>
      <c r="AW157" s="13" t="s">
        <v>41</v>
      </c>
      <c r="AX157" s="13" t="s">
        <v>24</v>
      </c>
      <c r="AY157" s="203" t="s">
        <v>264</v>
      </c>
    </row>
    <row r="158" spans="2:65" s="1" customFormat="1" ht="25.5" customHeight="1">
      <c r="B158" s="181"/>
      <c r="C158" s="218" t="s">
        <v>387</v>
      </c>
      <c r="D158" s="218" t="s">
        <v>345</v>
      </c>
      <c r="E158" s="219" t="s">
        <v>2862</v>
      </c>
      <c r="F158" s="220" t="s">
        <v>2863</v>
      </c>
      <c r="G158" s="221" t="s">
        <v>341</v>
      </c>
      <c r="H158" s="222">
        <v>1</v>
      </c>
      <c r="I158" s="223"/>
      <c r="J158" s="224">
        <f>ROUND(I158*H158,2)</f>
        <v>0</v>
      </c>
      <c r="K158" s="220" t="s">
        <v>278</v>
      </c>
      <c r="L158" s="225"/>
      <c r="M158" s="226" t="s">
        <v>5</v>
      </c>
      <c r="N158" s="227" t="s">
        <v>48</v>
      </c>
      <c r="O158" s="43"/>
      <c r="P158" s="191">
        <f>O158*H158</f>
        <v>0</v>
      </c>
      <c r="Q158" s="191">
        <v>0.54800000000000004</v>
      </c>
      <c r="R158" s="191">
        <f>Q158*H158</f>
        <v>0.54800000000000004</v>
      </c>
      <c r="S158" s="191">
        <v>0</v>
      </c>
      <c r="T158" s="192">
        <f>S158*H158</f>
        <v>0</v>
      </c>
      <c r="AR158" s="25" t="s">
        <v>322</v>
      </c>
      <c r="AT158" s="25" t="s">
        <v>345</v>
      </c>
      <c r="AU158" s="25" t="s">
        <v>85</v>
      </c>
      <c r="AY158" s="25" t="s">
        <v>264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5" t="s">
        <v>24</v>
      </c>
      <c r="BK158" s="193">
        <f>ROUND(I158*H158,2)</f>
        <v>0</v>
      </c>
      <c r="BL158" s="25" t="s">
        <v>270</v>
      </c>
      <c r="BM158" s="25" t="s">
        <v>3492</v>
      </c>
    </row>
    <row r="159" spans="2:65" s="1" customFormat="1" ht="27">
      <c r="B159" s="42"/>
      <c r="D159" s="195" t="s">
        <v>369</v>
      </c>
      <c r="F159" s="228" t="s">
        <v>2865</v>
      </c>
      <c r="I159" s="229"/>
      <c r="L159" s="42"/>
      <c r="M159" s="230"/>
      <c r="N159" s="43"/>
      <c r="O159" s="43"/>
      <c r="P159" s="43"/>
      <c r="Q159" s="43"/>
      <c r="R159" s="43"/>
      <c r="S159" s="43"/>
      <c r="T159" s="71"/>
      <c r="AT159" s="25" t="s">
        <v>369</v>
      </c>
      <c r="AU159" s="25" t="s">
        <v>85</v>
      </c>
    </row>
    <row r="160" spans="2:65" s="12" customFormat="1">
      <c r="B160" s="194"/>
      <c r="D160" s="195" t="s">
        <v>272</v>
      </c>
      <c r="E160" s="196" t="s">
        <v>5</v>
      </c>
      <c r="F160" s="197" t="s">
        <v>2866</v>
      </c>
      <c r="H160" s="196" t="s">
        <v>5</v>
      </c>
      <c r="I160" s="198"/>
      <c r="L160" s="194"/>
      <c r="M160" s="199"/>
      <c r="N160" s="200"/>
      <c r="O160" s="200"/>
      <c r="P160" s="200"/>
      <c r="Q160" s="200"/>
      <c r="R160" s="200"/>
      <c r="S160" s="200"/>
      <c r="T160" s="201"/>
      <c r="AT160" s="196" t="s">
        <v>272</v>
      </c>
      <c r="AU160" s="196" t="s">
        <v>85</v>
      </c>
      <c r="AV160" s="12" t="s">
        <v>24</v>
      </c>
      <c r="AW160" s="12" t="s">
        <v>41</v>
      </c>
      <c r="AX160" s="12" t="s">
        <v>77</v>
      </c>
      <c r="AY160" s="196" t="s">
        <v>264</v>
      </c>
    </row>
    <row r="161" spans="2:65" s="12" customFormat="1">
      <c r="B161" s="194"/>
      <c r="D161" s="195" t="s">
        <v>272</v>
      </c>
      <c r="E161" s="196" t="s">
        <v>5</v>
      </c>
      <c r="F161" s="197" t="s">
        <v>3491</v>
      </c>
      <c r="H161" s="196" t="s">
        <v>5</v>
      </c>
      <c r="I161" s="198"/>
      <c r="L161" s="194"/>
      <c r="M161" s="199"/>
      <c r="N161" s="200"/>
      <c r="O161" s="200"/>
      <c r="P161" s="200"/>
      <c r="Q161" s="200"/>
      <c r="R161" s="200"/>
      <c r="S161" s="200"/>
      <c r="T161" s="201"/>
      <c r="AT161" s="196" t="s">
        <v>272</v>
      </c>
      <c r="AU161" s="196" t="s">
        <v>85</v>
      </c>
      <c r="AV161" s="12" t="s">
        <v>24</v>
      </c>
      <c r="AW161" s="12" t="s">
        <v>41</v>
      </c>
      <c r="AX161" s="12" t="s">
        <v>77</v>
      </c>
      <c r="AY161" s="196" t="s">
        <v>264</v>
      </c>
    </row>
    <row r="162" spans="2:65" s="13" customFormat="1">
      <c r="B162" s="202"/>
      <c r="D162" s="195" t="s">
        <v>272</v>
      </c>
      <c r="E162" s="203" t="s">
        <v>5</v>
      </c>
      <c r="F162" s="204" t="s">
        <v>24</v>
      </c>
      <c r="H162" s="205">
        <v>1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272</v>
      </c>
      <c r="AU162" s="203" t="s">
        <v>85</v>
      </c>
      <c r="AV162" s="13" t="s">
        <v>85</v>
      </c>
      <c r="AW162" s="13" t="s">
        <v>41</v>
      </c>
      <c r="AX162" s="13" t="s">
        <v>24</v>
      </c>
      <c r="AY162" s="203" t="s">
        <v>264</v>
      </c>
    </row>
    <row r="163" spans="2:65" s="1" customFormat="1" ht="16.5" customHeight="1">
      <c r="B163" s="181"/>
      <c r="C163" s="218" t="s">
        <v>393</v>
      </c>
      <c r="D163" s="218" t="s">
        <v>345</v>
      </c>
      <c r="E163" s="219" t="s">
        <v>2872</v>
      </c>
      <c r="F163" s="220" t="s">
        <v>2873</v>
      </c>
      <c r="G163" s="221" t="s">
        <v>341</v>
      </c>
      <c r="H163" s="222">
        <v>1</v>
      </c>
      <c r="I163" s="223"/>
      <c r="J163" s="224">
        <f>ROUND(I163*H163,2)</f>
        <v>0</v>
      </c>
      <c r="K163" s="220" t="s">
        <v>278</v>
      </c>
      <c r="L163" s="225"/>
      <c r="M163" s="226" t="s">
        <v>5</v>
      </c>
      <c r="N163" s="227" t="s">
        <v>48</v>
      </c>
      <c r="O163" s="43"/>
      <c r="P163" s="191">
        <f>O163*H163</f>
        <v>0</v>
      </c>
      <c r="Q163" s="191">
        <v>0.254</v>
      </c>
      <c r="R163" s="191">
        <f>Q163*H163</f>
        <v>0.254</v>
      </c>
      <c r="S163" s="191">
        <v>0</v>
      </c>
      <c r="T163" s="192">
        <f>S163*H163</f>
        <v>0</v>
      </c>
      <c r="AR163" s="25" t="s">
        <v>322</v>
      </c>
      <c r="AT163" s="25" t="s">
        <v>345</v>
      </c>
      <c r="AU163" s="25" t="s">
        <v>85</v>
      </c>
      <c r="AY163" s="25" t="s">
        <v>264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5" t="s">
        <v>24</v>
      </c>
      <c r="BK163" s="193">
        <f>ROUND(I163*H163,2)</f>
        <v>0</v>
      </c>
      <c r="BL163" s="25" t="s">
        <v>270</v>
      </c>
      <c r="BM163" s="25" t="s">
        <v>3493</v>
      </c>
    </row>
    <row r="164" spans="2:65" s="12" customFormat="1">
      <c r="B164" s="194"/>
      <c r="D164" s="195" t="s">
        <v>272</v>
      </c>
      <c r="E164" s="196" t="s">
        <v>5</v>
      </c>
      <c r="F164" s="197" t="s">
        <v>2866</v>
      </c>
      <c r="H164" s="196" t="s">
        <v>5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6" t="s">
        <v>272</v>
      </c>
      <c r="AU164" s="196" t="s">
        <v>85</v>
      </c>
      <c r="AV164" s="12" t="s">
        <v>24</v>
      </c>
      <c r="AW164" s="12" t="s">
        <v>41</v>
      </c>
      <c r="AX164" s="12" t="s">
        <v>77</v>
      </c>
      <c r="AY164" s="196" t="s">
        <v>264</v>
      </c>
    </row>
    <row r="165" spans="2:65" s="12" customFormat="1">
      <c r="B165" s="194"/>
      <c r="D165" s="195" t="s">
        <v>272</v>
      </c>
      <c r="E165" s="196" t="s">
        <v>5</v>
      </c>
      <c r="F165" s="197" t="s">
        <v>3491</v>
      </c>
      <c r="H165" s="196" t="s">
        <v>5</v>
      </c>
      <c r="I165" s="198"/>
      <c r="L165" s="194"/>
      <c r="M165" s="199"/>
      <c r="N165" s="200"/>
      <c r="O165" s="200"/>
      <c r="P165" s="200"/>
      <c r="Q165" s="200"/>
      <c r="R165" s="200"/>
      <c r="S165" s="200"/>
      <c r="T165" s="201"/>
      <c r="AT165" s="196" t="s">
        <v>272</v>
      </c>
      <c r="AU165" s="196" t="s">
        <v>85</v>
      </c>
      <c r="AV165" s="12" t="s">
        <v>24</v>
      </c>
      <c r="AW165" s="12" t="s">
        <v>41</v>
      </c>
      <c r="AX165" s="12" t="s">
        <v>77</v>
      </c>
      <c r="AY165" s="196" t="s">
        <v>264</v>
      </c>
    </row>
    <row r="166" spans="2:65" s="13" customFormat="1">
      <c r="B166" s="202"/>
      <c r="D166" s="195" t="s">
        <v>272</v>
      </c>
      <c r="E166" s="203" t="s">
        <v>5</v>
      </c>
      <c r="F166" s="204" t="s">
        <v>24</v>
      </c>
      <c r="H166" s="205">
        <v>1</v>
      </c>
      <c r="I166" s="206"/>
      <c r="L166" s="202"/>
      <c r="M166" s="207"/>
      <c r="N166" s="208"/>
      <c r="O166" s="208"/>
      <c r="P166" s="208"/>
      <c r="Q166" s="208"/>
      <c r="R166" s="208"/>
      <c r="S166" s="208"/>
      <c r="T166" s="209"/>
      <c r="AT166" s="203" t="s">
        <v>272</v>
      </c>
      <c r="AU166" s="203" t="s">
        <v>85</v>
      </c>
      <c r="AV166" s="13" t="s">
        <v>85</v>
      </c>
      <c r="AW166" s="13" t="s">
        <v>41</v>
      </c>
      <c r="AX166" s="13" t="s">
        <v>24</v>
      </c>
      <c r="AY166" s="203" t="s">
        <v>264</v>
      </c>
    </row>
    <row r="167" spans="2:65" s="1" customFormat="1" ht="16.5" customHeight="1">
      <c r="B167" s="181"/>
      <c r="C167" s="218" t="s">
        <v>400</v>
      </c>
      <c r="D167" s="218" t="s">
        <v>345</v>
      </c>
      <c r="E167" s="219" t="s">
        <v>2878</v>
      </c>
      <c r="F167" s="220" t="s">
        <v>2879</v>
      </c>
      <c r="G167" s="221" t="s">
        <v>341</v>
      </c>
      <c r="H167" s="222">
        <v>3</v>
      </c>
      <c r="I167" s="223"/>
      <c r="J167" s="224">
        <f>ROUND(I167*H167,2)</f>
        <v>0</v>
      </c>
      <c r="K167" s="220" t="s">
        <v>278</v>
      </c>
      <c r="L167" s="225"/>
      <c r="M167" s="226" t="s">
        <v>5</v>
      </c>
      <c r="N167" s="227" t="s">
        <v>48</v>
      </c>
      <c r="O167" s="43"/>
      <c r="P167" s="191">
        <f>O167*H167</f>
        <v>0</v>
      </c>
      <c r="Q167" s="191">
        <v>3.9E-2</v>
      </c>
      <c r="R167" s="191">
        <f>Q167*H167</f>
        <v>0.11699999999999999</v>
      </c>
      <c r="S167" s="191">
        <v>0</v>
      </c>
      <c r="T167" s="192">
        <f>S167*H167</f>
        <v>0</v>
      </c>
      <c r="AR167" s="25" t="s">
        <v>322</v>
      </c>
      <c r="AT167" s="25" t="s">
        <v>345</v>
      </c>
      <c r="AU167" s="25" t="s">
        <v>85</v>
      </c>
      <c r="AY167" s="25" t="s">
        <v>264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5" t="s">
        <v>24</v>
      </c>
      <c r="BK167" s="193">
        <f>ROUND(I167*H167,2)</f>
        <v>0</v>
      </c>
      <c r="BL167" s="25" t="s">
        <v>270</v>
      </c>
      <c r="BM167" s="25" t="s">
        <v>3494</v>
      </c>
    </row>
    <row r="168" spans="2:65" s="1" customFormat="1" ht="27">
      <c r="B168" s="42"/>
      <c r="D168" s="195" t="s">
        <v>369</v>
      </c>
      <c r="F168" s="228" t="s">
        <v>2881</v>
      </c>
      <c r="I168" s="229"/>
      <c r="L168" s="42"/>
      <c r="M168" s="230"/>
      <c r="N168" s="43"/>
      <c r="O168" s="43"/>
      <c r="P168" s="43"/>
      <c r="Q168" s="43"/>
      <c r="R168" s="43"/>
      <c r="S168" s="43"/>
      <c r="T168" s="71"/>
      <c r="AT168" s="25" t="s">
        <v>369</v>
      </c>
      <c r="AU168" s="25" t="s">
        <v>85</v>
      </c>
    </row>
    <row r="169" spans="2:65" s="12" customFormat="1">
      <c r="B169" s="194"/>
      <c r="D169" s="195" t="s">
        <v>272</v>
      </c>
      <c r="E169" s="196" t="s">
        <v>5</v>
      </c>
      <c r="F169" s="197" t="s">
        <v>2866</v>
      </c>
      <c r="H169" s="196" t="s">
        <v>5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6" t="s">
        <v>272</v>
      </c>
      <c r="AU169" s="196" t="s">
        <v>85</v>
      </c>
      <c r="AV169" s="12" t="s">
        <v>24</v>
      </c>
      <c r="AW169" s="12" t="s">
        <v>41</v>
      </c>
      <c r="AX169" s="12" t="s">
        <v>77</v>
      </c>
      <c r="AY169" s="196" t="s">
        <v>264</v>
      </c>
    </row>
    <row r="170" spans="2:65" s="12" customFormat="1">
      <c r="B170" s="194"/>
      <c r="D170" s="195" t="s">
        <v>272</v>
      </c>
      <c r="E170" s="196" t="s">
        <v>5</v>
      </c>
      <c r="F170" s="197" t="s">
        <v>3491</v>
      </c>
      <c r="H170" s="196" t="s">
        <v>5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6" t="s">
        <v>272</v>
      </c>
      <c r="AU170" s="196" t="s">
        <v>85</v>
      </c>
      <c r="AV170" s="12" t="s">
        <v>24</v>
      </c>
      <c r="AW170" s="12" t="s">
        <v>41</v>
      </c>
      <c r="AX170" s="12" t="s">
        <v>77</v>
      </c>
      <c r="AY170" s="196" t="s">
        <v>264</v>
      </c>
    </row>
    <row r="171" spans="2:65" s="13" customFormat="1">
      <c r="B171" s="202"/>
      <c r="D171" s="195" t="s">
        <v>272</v>
      </c>
      <c r="E171" s="203" t="s">
        <v>5</v>
      </c>
      <c r="F171" s="204" t="s">
        <v>93</v>
      </c>
      <c r="H171" s="205">
        <v>3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272</v>
      </c>
      <c r="AU171" s="203" t="s">
        <v>85</v>
      </c>
      <c r="AV171" s="13" t="s">
        <v>85</v>
      </c>
      <c r="AW171" s="13" t="s">
        <v>41</v>
      </c>
      <c r="AX171" s="13" t="s">
        <v>24</v>
      </c>
      <c r="AY171" s="203" t="s">
        <v>264</v>
      </c>
    </row>
    <row r="172" spans="2:65" s="1" customFormat="1" ht="16.5" customHeight="1">
      <c r="B172" s="181"/>
      <c r="C172" s="218" t="s">
        <v>10</v>
      </c>
      <c r="D172" s="218" t="s">
        <v>345</v>
      </c>
      <c r="E172" s="219" t="s">
        <v>2882</v>
      </c>
      <c r="F172" s="220" t="s">
        <v>2883</v>
      </c>
      <c r="G172" s="221" t="s">
        <v>341</v>
      </c>
      <c r="H172" s="222">
        <v>1</v>
      </c>
      <c r="I172" s="223"/>
      <c r="J172" s="224">
        <f>ROUND(I172*H172,2)</f>
        <v>0</v>
      </c>
      <c r="K172" s="220" t="s">
        <v>278</v>
      </c>
      <c r="L172" s="225"/>
      <c r="M172" s="226" t="s">
        <v>5</v>
      </c>
      <c r="N172" s="227" t="s">
        <v>48</v>
      </c>
      <c r="O172" s="43"/>
      <c r="P172" s="191">
        <f>O172*H172</f>
        <v>0</v>
      </c>
      <c r="Q172" s="191">
        <v>1.35</v>
      </c>
      <c r="R172" s="191">
        <f>Q172*H172</f>
        <v>1.35</v>
      </c>
      <c r="S172" s="191">
        <v>0</v>
      </c>
      <c r="T172" s="192">
        <f>S172*H172</f>
        <v>0</v>
      </c>
      <c r="AR172" s="25" t="s">
        <v>322</v>
      </c>
      <c r="AT172" s="25" t="s">
        <v>345</v>
      </c>
      <c r="AU172" s="25" t="s">
        <v>85</v>
      </c>
      <c r="AY172" s="25" t="s">
        <v>264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5" t="s">
        <v>24</v>
      </c>
      <c r="BK172" s="193">
        <f>ROUND(I172*H172,2)</f>
        <v>0</v>
      </c>
      <c r="BL172" s="25" t="s">
        <v>270</v>
      </c>
      <c r="BM172" s="25" t="s">
        <v>3495</v>
      </c>
    </row>
    <row r="173" spans="2:65" s="12" customFormat="1">
      <c r="B173" s="194"/>
      <c r="D173" s="195" t="s">
        <v>272</v>
      </c>
      <c r="E173" s="196" t="s">
        <v>5</v>
      </c>
      <c r="F173" s="197" t="s">
        <v>2866</v>
      </c>
      <c r="H173" s="196" t="s">
        <v>5</v>
      </c>
      <c r="I173" s="198"/>
      <c r="L173" s="194"/>
      <c r="M173" s="199"/>
      <c r="N173" s="200"/>
      <c r="O173" s="200"/>
      <c r="P173" s="200"/>
      <c r="Q173" s="200"/>
      <c r="R173" s="200"/>
      <c r="S173" s="200"/>
      <c r="T173" s="201"/>
      <c r="AT173" s="196" t="s">
        <v>272</v>
      </c>
      <c r="AU173" s="196" t="s">
        <v>85</v>
      </c>
      <c r="AV173" s="12" t="s">
        <v>24</v>
      </c>
      <c r="AW173" s="12" t="s">
        <v>41</v>
      </c>
      <c r="AX173" s="12" t="s">
        <v>77</v>
      </c>
      <c r="AY173" s="196" t="s">
        <v>264</v>
      </c>
    </row>
    <row r="174" spans="2:65" s="12" customFormat="1">
      <c r="B174" s="194"/>
      <c r="D174" s="195" t="s">
        <v>272</v>
      </c>
      <c r="E174" s="196" t="s">
        <v>5</v>
      </c>
      <c r="F174" s="197" t="s">
        <v>3491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3" customFormat="1">
      <c r="B175" s="202"/>
      <c r="D175" s="195" t="s">
        <v>272</v>
      </c>
      <c r="E175" s="203" t="s">
        <v>5</v>
      </c>
      <c r="F175" s="204" t="s">
        <v>24</v>
      </c>
      <c r="H175" s="205">
        <v>1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272</v>
      </c>
      <c r="AU175" s="203" t="s">
        <v>85</v>
      </c>
      <c r="AV175" s="13" t="s">
        <v>85</v>
      </c>
      <c r="AW175" s="13" t="s">
        <v>41</v>
      </c>
      <c r="AX175" s="13" t="s">
        <v>24</v>
      </c>
      <c r="AY175" s="203" t="s">
        <v>264</v>
      </c>
    </row>
    <row r="176" spans="2:65" s="1" customFormat="1" ht="25.5" customHeight="1">
      <c r="B176" s="181"/>
      <c r="C176" s="182" t="s">
        <v>410</v>
      </c>
      <c r="D176" s="182" t="s">
        <v>266</v>
      </c>
      <c r="E176" s="183" t="s">
        <v>2892</v>
      </c>
      <c r="F176" s="184" t="s">
        <v>2893</v>
      </c>
      <c r="G176" s="185" t="s">
        <v>341</v>
      </c>
      <c r="H176" s="186">
        <v>1</v>
      </c>
      <c r="I176" s="187"/>
      <c r="J176" s="188">
        <f>ROUND(I176*H176,2)</f>
        <v>0</v>
      </c>
      <c r="K176" s="184" t="s">
        <v>278</v>
      </c>
      <c r="L176" s="42"/>
      <c r="M176" s="189" t="s">
        <v>5</v>
      </c>
      <c r="N176" s="190" t="s">
        <v>48</v>
      </c>
      <c r="O176" s="43"/>
      <c r="P176" s="191">
        <f>O176*H176</f>
        <v>0</v>
      </c>
      <c r="Q176" s="191">
        <v>7.0200000000000002E-3</v>
      </c>
      <c r="R176" s="191">
        <f>Q176*H176</f>
        <v>7.0200000000000002E-3</v>
      </c>
      <c r="S176" s="191">
        <v>0</v>
      </c>
      <c r="T176" s="192">
        <f>S176*H176</f>
        <v>0</v>
      </c>
      <c r="AR176" s="25" t="s">
        <v>270</v>
      </c>
      <c r="AT176" s="25" t="s">
        <v>266</v>
      </c>
      <c r="AU176" s="25" t="s">
        <v>85</v>
      </c>
      <c r="AY176" s="25" t="s">
        <v>264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5" t="s">
        <v>24</v>
      </c>
      <c r="BK176" s="193">
        <f>ROUND(I176*H176,2)</f>
        <v>0</v>
      </c>
      <c r="BL176" s="25" t="s">
        <v>270</v>
      </c>
      <c r="BM176" s="25" t="s">
        <v>3496</v>
      </c>
    </row>
    <row r="177" spans="2:65" s="12" customFormat="1">
      <c r="B177" s="194"/>
      <c r="D177" s="195" t="s">
        <v>272</v>
      </c>
      <c r="E177" s="196" t="s">
        <v>5</v>
      </c>
      <c r="F177" s="197" t="s">
        <v>2866</v>
      </c>
      <c r="H177" s="196" t="s">
        <v>5</v>
      </c>
      <c r="I177" s="198"/>
      <c r="L177" s="194"/>
      <c r="M177" s="199"/>
      <c r="N177" s="200"/>
      <c r="O177" s="200"/>
      <c r="P177" s="200"/>
      <c r="Q177" s="200"/>
      <c r="R177" s="200"/>
      <c r="S177" s="200"/>
      <c r="T177" s="201"/>
      <c r="AT177" s="196" t="s">
        <v>272</v>
      </c>
      <c r="AU177" s="196" t="s">
        <v>85</v>
      </c>
      <c r="AV177" s="12" t="s">
        <v>24</v>
      </c>
      <c r="AW177" s="12" t="s">
        <v>41</v>
      </c>
      <c r="AX177" s="12" t="s">
        <v>77</v>
      </c>
      <c r="AY177" s="196" t="s">
        <v>264</v>
      </c>
    </row>
    <row r="178" spans="2:65" s="12" customFormat="1">
      <c r="B178" s="194"/>
      <c r="D178" s="195" t="s">
        <v>272</v>
      </c>
      <c r="E178" s="196" t="s">
        <v>5</v>
      </c>
      <c r="F178" s="197" t="s">
        <v>3491</v>
      </c>
      <c r="H178" s="196" t="s">
        <v>5</v>
      </c>
      <c r="I178" s="198"/>
      <c r="L178" s="194"/>
      <c r="M178" s="199"/>
      <c r="N178" s="200"/>
      <c r="O178" s="200"/>
      <c r="P178" s="200"/>
      <c r="Q178" s="200"/>
      <c r="R178" s="200"/>
      <c r="S178" s="200"/>
      <c r="T178" s="201"/>
      <c r="AT178" s="196" t="s">
        <v>272</v>
      </c>
      <c r="AU178" s="196" t="s">
        <v>85</v>
      </c>
      <c r="AV178" s="12" t="s">
        <v>24</v>
      </c>
      <c r="AW178" s="12" t="s">
        <v>41</v>
      </c>
      <c r="AX178" s="12" t="s">
        <v>77</v>
      </c>
      <c r="AY178" s="196" t="s">
        <v>264</v>
      </c>
    </row>
    <row r="179" spans="2:65" s="13" customFormat="1">
      <c r="B179" s="202"/>
      <c r="D179" s="195" t="s">
        <v>272</v>
      </c>
      <c r="E179" s="203" t="s">
        <v>5</v>
      </c>
      <c r="F179" s="204" t="s">
        <v>3497</v>
      </c>
      <c r="H179" s="205">
        <v>1</v>
      </c>
      <c r="I179" s="206"/>
      <c r="L179" s="202"/>
      <c r="M179" s="207"/>
      <c r="N179" s="208"/>
      <c r="O179" s="208"/>
      <c r="P179" s="208"/>
      <c r="Q179" s="208"/>
      <c r="R179" s="208"/>
      <c r="S179" s="208"/>
      <c r="T179" s="209"/>
      <c r="AT179" s="203" t="s">
        <v>272</v>
      </c>
      <c r="AU179" s="203" t="s">
        <v>85</v>
      </c>
      <c r="AV179" s="13" t="s">
        <v>85</v>
      </c>
      <c r="AW179" s="13" t="s">
        <v>41</v>
      </c>
      <c r="AX179" s="13" t="s">
        <v>24</v>
      </c>
      <c r="AY179" s="203" t="s">
        <v>264</v>
      </c>
    </row>
    <row r="180" spans="2:65" s="1" customFormat="1" ht="16.5" customHeight="1">
      <c r="B180" s="181"/>
      <c r="C180" s="218" t="s">
        <v>623</v>
      </c>
      <c r="D180" s="218" t="s">
        <v>345</v>
      </c>
      <c r="E180" s="219" t="s">
        <v>2896</v>
      </c>
      <c r="F180" s="220" t="s">
        <v>2897</v>
      </c>
      <c r="G180" s="221" t="s">
        <v>341</v>
      </c>
      <c r="H180" s="222">
        <v>1</v>
      </c>
      <c r="I180" s="223"/>
      <c r="J180" s="224">
        <f>ROUND(I180*H180,2)</f>
        <v>0</v>
      </c>
      <c r="K180" s="220" t="s">
        <v>278</v>
      </c>
      <c r="L180" s="225"/>
      <c r="M180" s="226" t="s">
        <v>5</v>
      </c>
      <c r="N180" s="227" t="s">
        <v>48</v>
      </c>
      <c r="O180" s="43"/>
      <c r="P180" s="191">
        <f>O180*H180</f>
        <v>0</v>
      </c>
      <c r="Q180" s="191">
        <v>0.19600000000000001</v>
      </c>
      <c r="R180" s="191">
        <f>Q180*H180</f>
        <v>0.19600000000000001</v>
      </c>
      <c r="S180" s="191">
        <v>0</v>
      </c>
      <c r="T180" s="192">
        <f>S180*H180</f>
        <v>0</v>
      </c>
      <c r="AR180" s="25" t="s">
        <v>322</v>
      </c>
      <c r="AT180" s="25" t="s">
        <v>345</v>
      </c>
      <c r="AU180" s="25" t="s">
        <v>85</v>
      </c>
      <c r="AY180" s="25" t="s">
        <v>264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5" t="s">
        <v>24</v>
      </c>
      <c r="BK180" s="193">
        <f>ROUND(I180*H180,2)</f>
        <v>0</v>
      </c>
      <c r="BL180" s="25" t="s">
        <v>270</v>
      </c>
      <c r="BM180" s="25" t="s">
        <v>3498</v>
      </c>
    </row>
    <row r="181" spans="2:65" s="1" customFormat="1" ht="25.5" customHeight="1">
      <c r="B181" s="181"/>
      <c r="C181" s="182" t="s">
        <v>627</v>
      </c>
      <c r="D181" s="182" t="s">
        <v>266</v>
      </c>
      <c r="E181" s="183" t="s">
        <v>2903</v>
      </c>
      <c r="F181" s="184" t="s">
        <v>2904</v>
      </c>
      <c r="G181" s="185" t="s">
        <v>308</v>
      </c>
      <c r="H181" s="186">
        <v>11</v>
      </c>
      <c r="I181" s="187"/>
      <c r="J181" s="188">
        <f>ROUND(I181*H181,2)</f>
        <v>0</v>
      </c>
      <c r="K181" s="184" t="s">
        <v>309</v>
      </c>
      <c r="L181" s="42"/>
      <c r="M181" s="189" t="s">
        <v>5</v>
      </c>
      <c r="N181" s="190" t="s">
        <v>48</v>
      </c>
      <c r="O181" s="43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AR181" s="25" t="s">
        <v>270</v>
      </c>
      <c r="AT181" s="25" t="s">
        <v>266</v>
      </c>
      <c r="AU181" s="25" t="s">
        <v>85</v>
      </c>
      <c r="AY181" s="25" t="s">
        <v>264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5" t="s">
        <v>24</v>
      </c>
      <c r="BK181" s="193">
        <f>ROUND(I181*H181,2)</f>
        <v>0</v>
      </c>
      <c r="BL181" s="25" t="s">
        <v>270</v>
      </c>
      <c r="BM181" s="25" t="s">
        <v>3499</v>
      </c>
    </row>
    <row r="182" spans="2:65" s="12" customFormat="1">
      <c r="B182" s="194"/>
      <c r="D182" s="195" t="s">
        <v>272</v>
      </c>
      <c r="E182" s="196" t="s">
        <v>5</v>
      </c>
      <c r="F182" s="197" t="s">
        <v>3500</v>
      </c>
      <c r="H182" s="196" t="s">
        <v>5</v>
      </c>
      <c r="I182" s="198"/>
      <c r="L182" s="194"/>
      <c r="M182" s="199"/>
      <c r="N182" s="200"/>
      <c r="O182" s="200"/>
      <c r="P182" s="200"/>
      <c r="Q182" s="200"/>
      <c r="R182" s="200"/>
      <c r="S182" s="200"/>
      <c r="T182" s="201"/>
      <c r="AT182" s="196" t="s">
        <v>272</v>
      </c>
      <c r="AU182" s="196" t="s">
        <v>85</v>
      </c>
      <c r="AV182" s="12" t="s">
        <v>24</v>
      </c>
      <c r="AW182" s="12" t="s">
        <v>41</v>
      </c>
      <c r="AX182" s="12" t="s">
        <v>77</v>
      </c>
      <c r="AY182" s="196" t="s">
        <v>264</v>
      </c>
    </row>
    <row r="183" spans="2:65" s="13" customFormat="1">
      <c r="B183" s="202"/>
      <c r="D183" s="195" t="s">
        <v>272</v>
      </c>
      <c r="E183" s="203" t="s">
        <v>5</v>
      </c>
      <c r="F183" s="204" t="s">
        <v>3501</v>
      </c>
      <c r="H183" s="205">
        <v>11</v>
      </c>
      <c r="I183" s="206"/>
      <c r="L183" s="202"/>
      <c r="M183" s="207"/>
      <c r="N183" s="208"/>
      <c r="O183" s="208"/>
      <c r="P183" s="208"/>
      <c r="Q183" s="208"/>
      <c r="R183" s="208"/>
      <c r="S183" s="208"/>
      <c r="T183" s="209"/>
      <c r="AT183" s="203" t="s">
        <v>272</v>
      </c>
      <c r="AU183" s="203" t="s">
        <v>85</v>
      </c>
      <c r="AV183" s="13" t="s">
        <v>85</v>
      </c>
      <c r="AW183" s="13" t="s">
        <v>41</v>
      </c>
      <c r="AX183" s="13" t="s">
        <v>24</v>
      </c>
      <c r="AY183" s="203" t="s">
        <v>264</v>
      </c>
    </row>
    <row r="184" spans="2:65" s="1" customFormat="1" ht="25.5" customHeight="1">
      <c r="B184" s="181"/>
      <c r="C184" s="182" t="s">
        <v>632</v>
      </c>
      <c r="D184" s="182" t="s">
        <v>266</v>
      </c>
      <c r="E184" s="183" t="s">
        <v>3346</v>
      </c>
      <c r="F184" s="184" t="s">
        <v>3347</v>
      </c>
      <c r="G184" s="185" t="s">
        <v>341</v>
      </c>
      <c r="H184" s="186">
        <v>18</v>
      </c>
      <c r="I184" s="187"/>
      <c r="J184" s="188">
        <f>ROUND(I184*H184,2)</f>
        <v>0</v>
      </c>
      <c r="K184" s="184" t="s">
        <v>278</v>
      </c>
      <c r="L184" s="42"/>
      <c r="M184" s="189" t="s">
        <v>5</v>
      </c>
      <c r="N184" s="190" t="s">
        <v>48</v>
      </c>
      <c r="O184" s="43"/>
      <c r="P184" s="191">
        <f>O184*H184</f>
        <v>0</v>
      </c>
      <c r="Q184" s="191">
        <v>9.0000000000000006E-5</v>
      </c>
      <c r="R184" s="191">
        <f>Q184*H184</f>
        <v>1.6200000000000001E-3</v>
      </c>
      <c r="S184" s="191">
        <v>0</v>
      </c>
      <c r="T184" s="192">
        <f>S184*H184</f>
        <v>0</v>
      </c>
      <c r="AR184" s="25" t="s">
        <v>270</v>
      </c>
      <c r="AT184" s="25" t="s">
        <v>266</v>
      </c>
      <c r="AU184" s="25" t="s">
        <v>85</v>
      </c>
      <c r="AY184" s="25" t="s">
        <v>264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5" t="s">
        <v>24</v>
      </c>
      <c r="BK184" s="193">
        <f>ROUND(I184*H184,2)</f>
        <v>0</v>
      </c>
      <c r="BL184" s="25" t="s">
        <v>270</v>
      </c>
      <c r="BM184" s="25" t="s">
        <v>3502</v>
      </c>
    </row>
    <row r="185" spans="2:65" s="12" customFormat="1">
      <c r="B185" s="194"/>
      <c r="D185" s="195" t="s">
        <v>272</v>
      </c>
      <c r="E185" s="196" t="s">
        <v>5</v>
      </c>
      <c r="F185" s="197" t="s">
        <v>3349</v>
      </c>
      <c r="H185" s="196" t="s">
        <v>5</v>
      </c>
      <c r="I185" s="198"/>
      <c r="L185" s="194"/>
      <c r="M185" s="199"/>
      <c r="N185" s="200"/>
      <c r="O185" s="200"/>
      <c r="P185" s="200"/>
      <c r="Q185" s="200"/>
      <c r="R185" s="200"/>
      <c r="S185" s="200"/>
      <c r="T185" s="201"/>
      <c r="AT185" s="196" t="s">
        <v>272</v>
      </c>
      <c r="AU185" s="196" t="s">
        <v>85</v>
      </c>
      <c r="AV185" s="12" t="s">
        <v>24</v>
      </c>
      <c r="AW185" s="12" t="s">
        <v>41</v>
      </c>
      <c r="AX185" s="12" t="s">
        <v>77</v>
      </c>
      <c r="AY185" s="196" t="s">
        <v>264</v>
      </c>
    </row>
    <row r="186" spans="2:65" s="13" customFormat="1">
      <c r="B186" s="202"/>
      <c r="D186" s="195" t="s">
        <v>272</v>
      </c>
      <c r="E186" s="203" t="s">
        <v>5</v>
      </c>
      <c r="F186" s="204" t="s">
        <v>387</v>
      </c>
      <c r="H186" s="205">
        <v>18</v>
      </c>
      <c r="I186" s="206"/>
      <c r="L186" s="202"/>
      <c r="M186" s="207"/>
      <c r="N186" s="208"/>
      <c r="O186" s="208"/>
      <c r="P186" s="208"/>
      <c r="Q186" s="208"/>
      <c r="R186" s="208"/>
      <c r="S186" s="208"/>
      <c r="T186" s="209"/>
      <c r="AT186" s="203" t="s">
        <v>272</v>
      </c>
      <c r="AU186" s="203" t="s">
        <v>85</v>
      </c>
      <c r="AV186" s="13" t="s">
        <v>85</v>
      </c>
      <c r="AW186" s="13" t="s">
        <v>41</v>
      </c>
      <c r="AX186" s="13" t="s">
        <v>24</v>
      </c>
      <c r="AY186" s="203" t="s">
        <v>264</v>
      </c>
    </row>
    <row r="187" spans="2:65" s="1" customFormat="1" ht="25.5" customHeight="1">
      <c r="B187" s="181"/>
      <c r="C187" s="182" t="s">
        <v>636</v>
      </c>
      <c r="D187" s="182" t="s">
        <v>266</v>
      </c>
      <c r="E187" s="183" t="s">
        <v>3350</v>
      </c>
      <c r="F187" s="184" t="s">
        <v>3351</v>
      </c>
      <c r="G187" s="185" t="s">
        <v>341</v>
      </c>
      <c r="H187" s="186">
        <v>2</v>
      </c>
      <c r="I187" s="187"/>
      <c r="J187" s="188">
        <f>ROUND(I187*H187,2)</f>
        <v>0</v>
      </c>
      <c r="K187" s="184" t="s">
        <v>278</v>
      </c>
      <c r="L187" s="42"/>
      <c r="M187" s="189" t="s">
        <v>5</v>
      </c>
      <c r="N187" s="190" t="s">
        <v>48</v>
      </c>
      <c r="O187" s="43"/>
      <c r="P187" s="191">
        <f>O187*H187</f>
        <v>0</v>
      </c>
      <c r="Q187" s="191">
        <v>1.6199999999999999E-3</v>
      </c>
      <c r="R187" s="191">
        <f>Q187*H187</f>
        <v>3.2399999999999998E-3</v>
      </c>
      <c r="S187" s="191">
        <v>0</v>
      </c>
      <c r="T187" s="192">
        <f>S187*H187</f>
        <v>0</v>
      </c>
      <c r="AR187" s="25" t="s">
        <v>270</v>
      </c>
      <c r="AT187" s="25" t="s">
        <v>266</v>
      </c>
      <c r="AU187" s="25" t="s">
        <v>85</v>
      </c>
      <c r="AY187" s="25" t="s">
        <v>264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5" t="s">
        <v>24</v>
      </c>
      <c r="BK187" s="193">
        <f>ROUND(I187*H187,2)</f>
        <v>0</v>
      </c>
      <c r="BL187" s="25" t="s">
        <v>270</v>
      </c>
      <c r="BM187" s="25" t="s">
        <v>3503</v>
      </c>
    </row>
    <row r="188" spans="2:65" s="11" customFormat="1" ht="29.85" customHeight="1">
      <c r="B188" s="168"/>
      <c r="D188" s="169" t="s">
        <v>76</v>
      </c>
      <c r="E188" s="179" t="s">
        <v>331</v>
      </c>
      <c r="F188" s="179" t="s">
        <v>2045</v>
      </c>
      <c r="I188" s="171"/>
      <c r="J188" s="180">
        <f>BK188</f>
        <v>0</v>
      </c>
      <c r="L188" s="168"/>
      <c r="M188" s="173"/>
      <c r="N188" s="174"/>
      <c r="O188" s="174"/>
      <c r="P188" s="175">
        <f>SUM(P189:P191)</f>
        <v>0</v>
      </c>
      <c r="Q188" s="174"/>
      <c r="R188" s="175">
        <f>SUM(R189:R191)</f>
        <v>0</v>
      </c>
      <c r="S188" s="174"/>
      <c r="T188" s="176">
        <f>SUM(T189:T191)</f>
        <v>0</v>
      </c>
      <c r="AR188" s="169" t="s">
        <v>24</v>
      </c>
      <c r="AT188" s="177" t="s">
        <v>76</v>
      </c>
      <c r="AU188" s="177" t="s">
        <v>24</v>
      </c>
      <c r="AY188" s="169" t="s">
        <v>264</v>
      </c>
      <c r="BK188" s="178">
        <f>SUM(BK189:BK191)</f>
        <v>0</v>
      </c>
    </row>
    <row r="189" spans="2:65" s="1" customFormat="1" ht="16.5" customHeight="1">
      <c r="B189" s="181"/>
      <c r="C189" s="182" t="s">
        <v>640</v>
      </c>
      <c r="D189" s="182" t="s">
        <v>266</v>
      </c>
      <c r="E189" s="183" t="s">
        <v>2910</v>
      </c>
      <c r="F189" s="184" t="s">
        <v>2911</v>
      </c>
      <c r="G189" s="185" t="s">
        <v>308</v>
      </c>
      <c r="H189" s="186">
        <v>20</v>
      </c>
      <c r="I189" s="187"/>
      <c r="J189" s="188">
        <f>ROUND(I189*H189,2)</f>
        <v>0</v>
      </c>
      <c r="K189" s="184" t="s">
        <v>309</v>
      </c>
      <c r="L189" s="42"/>
      <c r="M189" s="189" t="s">
        <v>5</v>
      </c>
      <c r="N189" s="190" t="s">
        <v>48</v>
      </c>
      <c r="O189" s="43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AR189" s="25" t="s">
        <v>270</v>
      </c>
      <c r="AT189" s="25" t="s">
        <v>266</v>
      </c>
      <c r="AU189" s="25" t="s">
        <v>85</v>
      </c>
      <c r="AY189" s="25" t="s">
        <v>264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5" t="s">
        <v>24</v>
      </c>
      <c r="BK189" s="193">
        <f>ROUND(I189*H189,2)</f>
        <v>0</v>
      </c>
      <c r="BL189" s="25" t="s">
        <v>270</v>
      </c>
      <c r="BM189" s="25" t="s">
        <v>3504</v>
      </c>
    </row>
    <row r="190" spans="2:65" s="12" customFormat="1">
      <c r="B190" s="194"/>
      <c r="D190" s="195" t="s">
        <v>272</v>
      </c>
      <c r="E190" s="196" t="s">
        <v>5</v>
      </c>
      <c r="F190" s="197" t="s">
        <v>3116</v>
      </c>
      <c r="H190" s="196" t="s">
        <v>5</v>
      </c>
      <c r="I190" s="198"/>
      <c r="L190" s="194"/>
      <c r="M190" s="199"/>
      <c r="N190" s="200"/>
      <c r="O190" s="200"/>
      <c r="P190" s="200"/>
      <c r="Q190" s="200"/>
      <c r="R190" s="200"/>
      <c r="S190" s="200"/>
      <c r="T190" s="201"/>
      <c r="AT190" s="196" t="s">
        <v>272</v>
      </c>
      <c r="AU190" s="196" t="s">
        <v>85</v>
      </c>
      <c r="AV190" s="12" t="s">
        <v>24</v>
      </c>
      <c r="AW190" s="12" t="s">
        <v>41</v>
      </c>
      <c r="AX190" s="12" t="s">
        <v>77</v>
      </c>
      <c r="AY190" s="196" t="s">
        <v>264</v>
      </c>
    </row>
    <row r="191" spans="2:65" s="13" customFormat="1">
      <c r="B191" s="202"/>
      <c r="D191" s="195" t="s">
        <v>272</v>
      </c>
      <c r="E191" s="203" t="s">
        <v>5</v>
      </c>
      <c r="F191" s="204" t="s">
        <v>400</v>
      </c>
      <c r="H191" s="205">
        <v>20</v>
      </c>
      <c r="I191" s="206"/>
      <c r="L191" s="202"/>
      <c r="M191" s="207"/>
      <c r="N191" s="208"/>
      <c r="O191" s="208"/>
      <c r="P191" s="208"/>
      <c r="Q191" s="208"/>
      <c r="R191" s="208"/>
      <c r="S191" s="208"/>
      <c r="T191" s="209"/>
      <c r="AT191" s="203" t="s">
        <v>272</v>
      </c>
      <c r="AU191" s="203" t="s">
        <v>85</v>
      </c>
      <c r="AV191" s="13" t="s">
        <v>85</v>
      </c>
      <c r="AW191" s="13" t="s">
        <v>41</v>
      </c>
      <c r="AX191" s="13" t="s">
        <v>24</v>
      </c>
      <c r="AY191" s="203" t="s">
        <v>264</v>
      </c>
    </row>
    <row r="192" spans="2:65" s="11" customFormat="1" ht="29.85" customHeight="1">
      <c r="B192" s="168"/>
      <c r="D192" s="169" t="s">
        <v>76</v>
      </c>
      <c r="E192" s="179" t="s">
        <v>377</v>
      </c>
      <c r="F192" s="179" t="s">
        <v>378</v>
      </c>
      <c r="I192" s="171"/>
      <c r="J192" s="180">
        <f>BK192</f>
        <v>0</v>
      </c>
      <c r="L192" s="168"/>
      <c r="M192" s="173"/>
      <c r="N192" s="174"/>
      <c r="O192" s="174"/>
      <c r="P192" s="175">
        <f>P193</f>
        <v>0</v>
      </c>
      <c r="Q192" s="174"/>
      <c r="R192" s="175">
        <f>R193</f>
        <v>0</v>
      </c>
      <c r="S192" s="174"/>
      <c r="T192" s="176">
        <f>T193</f>
        <v>0</v>
      </c>
      <c r="AR192" s="169" t="s">
        <v>24</v>
      </c>
      <c r="AT192" s="177" t="s">
        <v>76</v>
      </c>
      <c r="AU192" s="177" t="s">
        <v>24</v>
      </c>
      <c r="AY192" s="169" t="s">
        <v>264</v>
      </c>
      <c r="BK192" s="178">
        <f>BK193</f>
        <v>0</v>
      </c>
    </row>
    <row r="193" spans="2:65" s="1" customFormat="1" ht="38.25" customHeight="1">
      <c r="B193" s="181"/>
      <c r="C193" s="182" t="s">
        <v>641</v>
      </c>
      <c r="D193" s="182" t="s">
        <v>266</v>
      </c>
      <c r="E193" s="183" t="s">
        <v>2401</v>
      </c>
      <c r="F193" s="184" t="s">
        <v>2402</v>
      </c>
      <c r="G193" s="185" t="s">
        <v>317</v>
      </c>
      <c r="H193" s="186">
        <v>3.6360000000000001</v>
      </c>
      <c r="I193" s="187"/>
      <c r="J193" s="188">
        <f>ROUND(I193*H193,2)</f>
        <v>0</v>
      </c>
      <c r="K193" s="184" t="s">
        <v>278</v>
      </c>
      <c r="L193" s="42"/>
      <c r="M193" s="189" t="s">
        <v>5</v>
      </c>
      <c r="N193" s="190" t="s">
        <v>48</v>
      </c>
      <c r="O193" s="43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AR193" s="25" t="s">
        <v>270</v>
      </c>
      <c r="AT193" s="25" t="s">
        <v>266</v>
      </c>
      <c r="AU193" s="25" t="s">
        <v>85</v>
      </c>
      <c r="AY193" s="25" t="s">
        <v>264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25" t="s">
        <v>24</v>
      </c>
      <c r="BK193" s="193">
        <f>ROUND(I193*H193,2)</f>
        <v>0</v>
      </c>
      <c r="BL193" s="25" t="s">
        <v>270</v>
      </c>
      <c r="BM193" s="25" t="s">
        <v>3505</v>
      </c>
    </row>
    <row r="194" spans="2:65" s="11" customFormat="1" ht="37.35" customHeight="1">
      <c r="B194" s="168"/>
      <c r="D194" s="169" t="s">
        <v>76</v>
      </c>
      <c r="E194" s="170" t="s">
        <v>2227</v>
      </c>
      <c r="F194" s="170" t="s">
        <v>2228</v>
      </c>
      <c r="I194" s="171"/>
      <c r="J194" s="172">
        <f>BK194</f>
        <v>0</v>
      </c>
      <c r="L194" s="168"/>
      <c r="M194" s="173"/>
      <c r="N194" s="174"/>
      <c r="O194" s="174"/>
      <c r="P194" s="175">
        <f>P195</f>
        <v>0</v>
      </c>
      <c r="Q194" s="174"/>
      <c r="R194" s="175">
        <f>R195</f>
        <v>0</v>
      </c>
      <c r="S194" s="174"/>
      <c r="T194" s="176">
        <f>T195</f>
        <v>0</v>
      </c>
      <c r="AR194" s="169" t="s">
        <v>270</v>
      </c>
      <c r="AT194" s="177" t="s">
        <v>76</v>
      </c>
      <c r="AU194" s="177" t="s">
        <v>77</v>
      </c>
      <c r="AY194" s="169" t="s">
        <v>264</v>
      </c>
      <c r="BK194" s="178">
        <f>BK195</f>
        <v>0</v>
      </c>
    </row>
    <row r="195" spans="2:65" s="11" customFormat="1" ht="19.899999999999999" customHeight="1">
      <c r="B195" s="168"/>
      <c r="D195" s="169" t="s">
        <v>76</v>
      </c>
      <c r="E195" s="179" t="s">
        <v>2229</v>
      </c>
      <c r="F195" s="179" t="s">
        <v>2228</v>
      </c>
      <c r="I195" s="171"/>
      <c r="J195" s="180">
        <f>BK195</f>
        <v>0</v>
      </c>
      <c r="L195" s="168"/>
      <c r="M195" s="173"/>
      <c r="N195" s="174"/>
      <c r="O195" s="174"/>
      <c r="P195" s="175">
        <f>SUM(P196:P207)</f>
        <v>0</v>
      </c>
      <c r="Q195" s="174"/>
      <c r="R195" s="175">
        <f>SUM(R196:R207)</f>
        <v>0</v>
      </c>
      <c r="S195" s="174"/>
      <c r="T195" s="176">
        <f>SUM(T196:T207)</f>
        <v>0</v>
      </c>
      <c r="AR195" s="169" t="s">
        <v>270</v>
      </c>
      <c r="AT195" s="177" t="s">
        <v>76</v>
      </c>
      <c r="AU195" s="177" t="s">
        <v>24</v>
      </c>
      <c r="AY195" s="169" t="s">
        <v>264</v>
      </c>
      <c r="BK195" s="178">
        <f>SUM(BK196:BK207)</f>
        <v>0</v>
      </c>
    </row>
    <row r="196" spans="2:65" s="1" customFormat="1" ht="16.5" customHeight="1">
      <c r="B196" s="181"/>
      <c r="C196" s="182" t="s">
        <v>645</v>
      </c>
      <c r="D196" s="182" t="s">
        <v>266</v>
      </c>
      <c r="E196" s="183" t="s">
        <v>2630</v>
      </c>
      <c r="F196" s="184" t="s">
        <v>2631</v>
      </c>
      <c r="G196" s="185" t="s">
        <v>293</v>
      </c>
      <c r="H196" s="186">
        <v>30</v>
      </c>
      <c r="I196" s="187"/>
      <c r="J196" s="188">
        <f>ROUND(I196*H196,2)</f>
        <v>0</v>
      </c>
      <c r="K196" s="184" t="s">
        <v>309</v>
      </c>
      <c r="L196" s="42"/>
      <c r="M196" s="189" t="s">
        <v>5</v>
      </c>
      <c r="N196" s="190" t="s">
        <v>48</v>
      </c>
      <c r="O196" s="43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AR196" s="25" t="s">
        <v>2232</v>
      </c>
      <c r="AT196" s="25" t="s">
        <v>266</v>
      </c>
      <c r="AU196" s="25" t="s">
        <v>85</v>
      </c>
      <c r="AY196" s="25" t="s">
        <v>264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5" t="s">
        <v>24</v>
      </c>
      <c r="BK196" s="193">
        <f>ROUND(I196*H196,2)</f>
        <v>0</v>
      </c>
      <c r="BL196" s="25" t="s">
        <v>2232</v>
      </c>
      <c r="BM196" s="25" t="s">
        <v>3506</v>
      </c>
    </row>
    <row r="197" spans="2:65" s="12" customFormat="1">
      <c r="B197" s="194"/>
      <c r="D197" s="195" t="s">
        <v>272</v>
      </c>
      <c r="E197" s="196" t="s">
        <v>5</v>
      </c>
      <c r="F197" s="197" t="s">
        <v>3507</v>
      </c>
      <c r="H197" s="196" t="s">
        <v>5</v>
      </c>
      <c r="I197" s="198"/>
      <c r="L197" s="194"/>
      <c r="M197" s="199"/>
      <c r="N197" s="200"/>
      <c r="O197" s="200"/>
      <c r="P197" s="200"/>
      <c r="Q197" s="200"/>
      <c r="R197" s="200"/>
      <c r="S197" s="200"/>
      <c r="T197" s="201"/>
      <c r="AT197" s="196" t="s">
        <v>272</v>
      </c>
      <c r="AU197" s="196" t="s">
        <v>85</v>
      </c>
      <c r="AV197" s="12" t="s">
        <v>24</v>
      </c>
      <c r="AW197" s="12" t="s">
        <v>41</v>
      </c>
      <c r="AX197" s="12" t="s">
        <v>77</v>
      </c>
      <c r="AY197" s="196" t="s">
        <v>264</v>
      </c>
    </row>
    <row r="198" spans="2:65" s="12" customFormat="1">
      <c r="B198" s="194"/>
      <c r="D198" s="195" t="s">
        <v>272</v>
      </c>
      <c r="E198" s="196" t="s">
        <v>5</v>
      </c>
      <c r="F198" s="197" t="s">
        <v>3508</v>
      </c>
      <c r="H198" s="196" t="s">
        <v>5</v>
      </c>
      <c r="I198" s="198"/>
      <c r="L198" s="194"/>
      <c r="M198" s="199"/>
      <c r="N198" s="200"/>
      <c r="O198" s="200"/>
      <c r="P198" s="200"/>
      <c r="Q198" s="200"/>
      <c r="R198" s="200"/>
      <c r="S198" s="200"/>
      <c r="T198" s="201"/>
      <c r="AT198" s="196" t="s">
        <v>272</v>
      </c>
      <c r="AU198" s="196" t="s">
        <v>85</v>
      </c>
      <c r="AV198" s="12" t="s">
        <v>24</v>
      </c>
      <c r="AW198" s="12" t="s">
        <v>41</v>
      </c>
      <c r="AX198" s="12" t="s">
        <v>77</v>
      </c>
      <c r="AY198" s="196" t="s">
        <v>264</v>
      </c>
    </row>
    <row r="199" spans="2:65" s="13" customFormat="1">
      <c r="B199" s="202"/>
      <c r="D199" s="195" t="s">
        <v>272</v>
      </c>
      <c r="E199" s="203" t="s">
        <v>5</v>
      </c>
      <c r="F199" s="204" t="s">
        <v>647</v>
      </c>
      <c r="H199" s="205">
        <v>30</v>
      </c>
      <c r="I199" s="206"/>
      <c r="L199" s="202"/>
      <c r="M199" s="207"/>
      <c r="N199" s="208"/>
      <c r="O199" s="208"/>
      <c r="P199" s="208"/>
      <c r="Q199" s="208"/>
      <c r="R199" s="208"/>
      <c r="S199" s="208"/>
      <c r="T199" s="209"/>
      <c r="AT199" s="203" t="s">
        <v>272</v>
      </c>
      <c r="AU199" s="203" t="s">
        <v>85</v>
      </c>
      <c r="AV199" s="13" t="s">
        <v>85</v>
      </c>
      <c r="AW199" s="13" t="s">
        <v>41</v>
      </c>
      <c r="AX199" s="13" t="s">
        <v>24</v>
      </c>
      <c r="AY199" s="203" t="s">
        <v>264</v>
      </c>
    </row>
    <row r="200" spans="2:65" s="1" customFormat="1" ht="16.5" customHeight="1">
      <c r="B200" s="181"/>
      <c r="C200" s="182" t="s">
        <v>647</v>
      </c>
      <c r="D200" s="182" t="s">
        <v>266</v>
      </c>
      <c r="E200" s="183" t="s">
        <v>3509</v>
      </c>
      <c r="F200" s="184" t="s">
        <v>3510</v>
      </c>
      <c r="G200" s="185" t="s">
        <v>341</v>
      </c>
      <c r="H200" s="186">
        <v>1</v>
      </c>
      <c r="I200" s="187"/>
      <c r="J200" s="188">
        <f>ROUND(I200*H200,2)</f>
        <v>0</v>
      </c>
      <c r="K200" s="184" t="s">
        <v>309</v>
      </c>
      <c r="L200" s="42"/>
      <c r="M200" s="189" t="s">
        <v>5</v>
      </c>
      <c r="N200" s="190" t="s">
        <v>48</v>
      </c>
      <c r="O200" s="43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AR200" s="25" t="s">
        <v>2232</v>
      </c>
      <c r="AT200" s="25" t="s">
        <v>266</v>
      </c>
      <c r="AU200" s="25" t="s">
        <v>85</v>
      </c>
      <c r="AY200" s="25" t="s">
        <v>264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5" t="s">
        <v>24</v>
      </c>
      <c r="BK200" s="193">
        <f>ROUND(I200*H200,2)</f>
        <v>0</v>
      </c>
      <c r="BL200" s="25" t="s">
        <v>2232</v>
      </c>
      <c r="BM200" s="25" t="s">
        <v>3511</v>
      </c>
    </row>
    <row r="201" spans="2:65" s="1" customFormat="1" ht="27">
      <c r="B201" s="42"/>
      <c r="D201" s="195" t="s">
        <v>369</v>
      </c>
      <c r="F201" s="228" t="s">
        <v>3512</v>
      </c>
      <c r="I201" s="229"/>
      <c r="L201" s="42"/>
      <c r="M201" s="230"/>
      <c r="N201" s="43"/>
      <c r="O201" s="43"/>
      <c r="P201" s="43"/>
      <c r="Q201" s="43"/>
      <c r="R201" s="43"/>
      <c r="S201" s="43"/>
      <c r="T201" s="71"/>
      <c r="AT201" s="25" t="s">
        <v>369</v>
      </c>
      <c r="AU201" s="25" t="s">
        <v>85</v>
      </c>
    </row>
    <row r="202" spans="2:65" s="12" customFormat="1">
      <c r="B202" s="194"/>
      <c r="D202" s="195" t="s">
        <v>272</v>
      </c>
      <c r="E202" s="196" t="s">
        <v>5</v>
      </c>
      <c r="F202" s="197" t="s">
        <v>3513</v>
      </c>
      <c r="H202" s="196" t="s">
        <v>5</v>
      </c>
      <c r="I202" s="198"/>
      <c r="L202" s="194"/>
      <c r="M202" s="199"/>
      <c r="N202" s="200"/>
      <c r="O202" s="200"/>
      <c r="P202" s="200"/>
      <c r="Q202" s="200"/>
      <c r="R202" s="200"/>
      <c r="S202" s="200"/>
      <c r="T202" s="201"/>
      <c r="AT202" s="196" t="s">
        <v>272</v>
      </c>
      <c r="AU202" s="196" t="s">
        <v>85</v>
      </c>
      <c r="AV202" s="12" t="s">
        <v>24</v>
      </c>
      <c r="AW202" s="12" t="s">
        <v>41</v>
      </c>
      <c r="AX202" s="12" t="s">
        <v>77</v>
      </c>
      <c r="AY202" s="196" t="s">
        <v>264</v>
      </c>
    </row>
    <row r="203" spans="2:65" s="13" customFormat="1">
      <c r="B203" s="202"/>
      <c r="D203" s="195" t="s">
        <v>272</v>
      </c>
      <c r="E203" s="203" t="s">
        <v>5</v>
      </c>
      <c r="F203" s="204" t="s">
        <v>24</v>
      </c>
      <c r="H203" s="205">
        <v>1</v>
      </c>
      <c r="I203" s="206"/>
      <c r="L203" s="202"/>
      <c r="M203" s="207"/>
      <c r="N203" s="208"/>
      <c r="O203" s="208"/>
      <c r="P203" s="208"/>
      <c r="Q203" s="208"/>
      <c r="R203" s="208"/>
      <c r="S203" s="208"/>
      <c r="T203" s="209"/>
      <c r="AT203" s="203" t="s">
        <v>272</v>
      </c>
      <c r="AU203" s="203" t="s">
        <v>85</v>
      </c>
      <c r="AV203" s="13" t="s">
        <v>85</v>
      </c>
      <c r="AW203" s="13" t="s">
        <v>41</v>
      </c>
      <c r="AX203" s="13" t="s">
        <v>24</v>
      </c>
      <c r="AY203" s="203" t="s">
        <v>264</v>
      </c>
    </row>
    <row r="204" spans="2:65" s="1" customFormat="1" ht="16.5" customHeight="1">
      <c r="B204" s="181"/>
      <c r="C204" s="182" t="s">
        <v>651</v>
      </c>
      <c r="D204" s="182" t="s">
        <v>266</v>
      </c>
      <c r="E204" s="183" t="s">
        <v>2966</v>
      </c>
      <c r="F204" s="184" t="s">
        <v>2967</v>
      </c>
      <c r="G204" s="185" t="s">
        <v>308</v>
      </c>
      <c r="H204" s="186">
        <v>11</v>
      </c>
      <c r="I204" s="187"/>
      <c r="J204" s="188">
        <f>ROUND(I204*H204,2)</f>
        <v>0</v>
      </c>
      <c r="K204" s="184" t="s">
        <v>309</v>
      </c>
      <c r="L204" s="42"/>
      <c r="M204" s="189" t="s">
        <v>5</v>
      </c>
      <c r="N204" s="190" t="s">
        <v>48</v>
      </c>
      <c r="O204" s="43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AR204" s="25" t="s">
        <v>2232</v>
      </c>
      <c r="AT204" s="25" t="s">
        <v>266</v>
      </c>
      <c r="AU204" s="25" t="s">
        <v>85</v>
      </c>
      <c r="AY204" s="25" t="s">
        <v>264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5" t="s">
        <v>24</v>
      </c>
      <c r="BK204" s="193">
        <f>ROUND(I204*H204,2)</f>
        <v>0</v>
      </c>
      <c r="BL204" s="25" t="s">
        <v>2232</v>
      </c>
      <c r="BM204" s="25" t="s">
        <v>3514</v>
      </c>
    </row>
    <row r="205" spans="2:65" s="1" customFormat="1" ht="27">
      <c r="B205" s="42"/>
      <c r="D205" s="195" t="s">
        <v>369</v>
      </c>
      <c r="F205" s="228" t="s">
        <v>2234</v>
      </c>
      <c r="I205" s="229"/>
      <c r="L205" s="42"/>
      <c r="M205" s="230"/>
      <c r="N205" s="43"/>
      <c r="O205" s="43"/>
      <c r="P205" s="43"/>
      <c r="Q205" s="43"/>
      <c r="R205" s="43"/>
      <c r="S205" s="43"/>
      <c r="T205" s="71"/>
      <c r="AT205" s="25" t="s">
        <v>369</v>
      </c>
      <c r="AU205" s="25" t="s">
        <v>85</v>
      </c>
    </row>
    <row r="206" spans="2:65" s="12" customFormat="1">
      <c r="B206" s="194"/>
      <c r="D206" s="195" t="s">
        <v>272</v>
      </c>
      <c r="E206" s="196" t="s">
        <v>5</v>
      </c>
      <c r="F206" s="197" t="s">
        <v>3515</v>
      </c>
      <c r="H206" s="196" t="s">
        <v>5</v>
      </c>
      <c r="I206" s="198"/>
      <c r="L206" s="194"/>
      <c r="M206" s="199"/>
      <c r="N206" s="200"/>
      <c r="O206" s="200"/>
      <c r="P206" s="200"/>
      <c r="Q206" s="200"/>
      <c r="R206" s="200"/>
      <c r="S206" s="200"/>
      <c r="T206" s="201"/>
      <c r="AT206" s="196" t="s">
        <v>272</v>
      </c>
      <c r="AU206" s="196" t="s">
        <v>85</v>
      </c>
      <c r="AV206" s="12" t="s">
        <v>24</v>
      </c>
      <c r="AW206" s="12" t="s">
        <v>41</v>
      </c>
      <c r="AX206" s="12" t="s">
        <v>77</v>
      </c>
      <c r="AY206" s="196" t="s">
        <v>264</v>
      </c>
    </row>
    <row r="207" spans="2:65" s="13" customFormat="1">
      <c r="B207" s="202"/>
      <c r="D207" s="195" t="s">
        <v>272</v>
      </c>
      <c r="E207" s="203" t="s">
        <v>5</v>
      </c>
      <c r="F207" s="204" t="s">
        <v>3501</v>
      </c>
      <c r="H207" s="205">
        <v>11</v>
      </c>
      <c r="I207" s="206"/>
      <c r="L207" s="202"/>
      <c r="M207" s="248"/>
      <c r="N207" s="249"/>
      <c r="O207" s="249"/>
      <c r="P207" s="249"/>
      <c r="Q207" s="249"/>
      <c r="R207" s="249"/>
      <c r="S207" s="249"/>
      <c r="T207" s="250"/>
      <c r="AT207" s="203" t="s">
        <v>272</v>
      </c>
      <c r="AU207" s="203" t="s">
        <v>85</v>
      </c>
      <c r="AV207" s="13" t="s">
        <v>85</v>
      </c>
      <c r="AW207" s="13" t="s">
        <v>41</v>
      </c>
      <c r="AX207" s="13" t="s">
        <v>24</v>
      </c>
      <c r="AY207" s="203" t="s">
        <v>264</v>
      </c>
    </row>
    <row r="208" spans="2:65" s="1" customFormat="1" ht="6.95" customHeight="1">
      <c r="B208" s="57"/>
      <c r="C208" s="58"/>
      <c r="D208" s="58"/>
      <c r="E208" s="58"/>
      <c r="F208" s="58"/>
      <c r="G208" s="58"/>
      <c r="H208" s="58"/>
      <c r="I208" s="135"/>
      <c r="J208" s="58"/>
      <c r="K208" s="58"/>
      <c r="L208" s="42"/>
    </row>
  </sheetData>
  <autoFilter ref="C89:K207"/>
  <mergeCells count="13">
    <mergeCell ref="E82:H82"/>
    <mergeCell ref="G1:H1"/>
    <mergeCell ref="L2:V2"/>
    <mergeCell ref="E49:H49"/>
    <mergeCell ref="E51:H51"/>
    <mergeCell ref="J55:J56"/>
    <mergeCell ref="E78:H78"/>
    <mergeCell ref="E80:H80"/>
    <mergeCell ref="E7:H7"/>
    <mergeCell ref="E9:H9"/>
    <mergeCell ref="E11:H11"/>
    <mergeCell ref="E26:H26"/>
    <mergeCell ref="E47:H47"/>
  </mergeCells>
  <hyperlinks>
    <hyperlink ref="F1:G1" location="C2" display="1) Krycí list soupisu"/>
    <hyperlink ref="G1:H1" location="C58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07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207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s="1" customFormat="1" ht="16.5" customHeight="1">
      <c r="B9" s="42"/>
      <c r="C9" s="43"/>
      <c r="D9" s="43"/>
      <c r="E9" s="379" t="s">
        <v>2645</v>
      </c>
      <c r="F9" s="381"/>
      <c r="G9" s="381"/>
      <c r="H9" s="381"/>
      <c r="I9" s="114"/>
      <c r="J9" s="43"/>
      <c r="K9" s="46"/>
    </row>
    <row r="10" spans="1:70" s="1" customFormat="1" ht="15">
      <c r="B10" s="42"/>
      <c r="C10" s="43"/>
      <c r="D10" s="38" t="s">
        <v>229</v>
      </c>
      <c r="E10" s="43"/>
      <c r="F10" s="43"/>
      <c r="G10" s="43"/>
      <c r="H10" s="43"/>
      <c r="I10" s="114"/>
      <c r="J10" s="43"/>
      <c r="K10" s="46"/>
    </row>
    <row r="11" spans="1:70" s="1" customFormat="1" ht="36.950000000000003" customHeight="1">
      <c r="B11" s="42"/>
      <c r="C11" s="43"/>
      <c r="D11" s="43"/>
      <c r="E11" s="382" t="s">
        <v>3516</v>
      </c>
      <c r="F11" s="381"/>
      <c r="G11" s="381"/>
      <c r="H11" s="381"/>
      <c r="I11" s="114"/>
      <c r="J11" s="43"/>
      <c r="K11" s="46"/>
    </row>
    <row r="12" spans="1:70" s="1" customFormat="1">
      <c r="B12" s="42"/>
      <c r="C12" s="43"/>
      <c r="D12" s="43"/>
      <c r="E12" s="43"/>
      <c r="F12" s="43"/>
      <c r="G12" s="43"/>
      <c r="H12" s="43"/>
      <c r="I12" s="114"/>
      <c r="J12" s="43"/>
      <c r="K12" s="46"/>
    </row>
    <row r="13" spans="1:70" s="1" customFormat="1" ht="14.45" customHeight="1">
      <c r="B13" s="42"/>
      <c r="C13" s="43"/>
      <c r="D13" s="38" t="s">
        <v>22</v>
      </c>
      <c r="E13" s="43"/>
      <c r="F13" s="36" t="s">
        <v>170</v>
      </c>
      <c r="G13" s="43"/>
      <c r="H13" s="43"/>
      <c r="I13" s="115" t="s">
        <v>23</v>
      </c>
      <c r="J13" s="36" t="s">
        <v>5</v>
      </c>
      <c r="K13" s="46"/>
    </row>
    <row r="14" spans="1:70" s="1" customFormat="1" ht="14.45" customHeight="1">
      <c r="B14" s="42"/>
      <c r="C14" s="43"/>
      <c r="D14" s="38" t="s">
        <v>25</v>
      </c>
      <c r="E14" s="43"/>
      <c r="F14" s="36" t="s">
        <v>26</v>
      </c>
      <c r="G14" s="43"/>
      <c r="H14" s="43"/>
      <c r="I14" s="115" t="s">
        <v>27</v>
      </c>
      <c r="J14" s="116" t="str">
        <f>'Rekapitulace stavby'!AN8</f>
        <v>1.6.2017</v>
      </c>
      <c r="K14" s="46"/>
    </row>
    <row r="15" spans="1:70" s="1" customFormat="1" ht="10.9" customHeight="1">
      <c r="B15" s="42"/>
      <c r="C15" s="43"/>
      <c r="D15" s="43"/>
      <c r="E15" s="43"/>
      <c r="F15" s="43"/>
      <c r="G15" s="43"/>
      <c r="H15" s="43"/>
      <c r="I15" s="114"/>
      <c r="J15" s="43"/>
      <c r="K15" s="46"/>
    </row>
    <row r="16" spans="1:70" s="1" customFormat="1" ht="14.45" customHeight="1">
      <c r="B16" s="42"/>
      <c r="C16" s="43"/>
      <c r="D16" s="38" t="s">
        <v>31</v>
      </c>
      <c r="E16" s="43"/>
      <c r="F16" s="43"/>
      <c r="G16" s="43"/>
      <c r="H16" s="43"/>
      <c r="I16" s="115" t="s">
        <v>32</v>
      </c>
      <c r="J16" s="36" t="s">
        <v>33</v>
      </c>
      <c r="K16" s="46"/>
    </row>
    <row r="17" spans="2:11" s="1" customFormat="1" ht="18" customHeight="1">
      <c r="B17" s="42"/>
      <c r="C17" s="43"/>
      <c r="D17" s="43"/>
      <c r="E17" s="36" t="s">
        <v>34</v>
      </c>
      <c r="F17" s="43"/>
      <c r="G17" s="43"/>
      <c r="H17" s="43"/>
      <c r="I17" s="115" t="s">
        <v>35</v>
      </c>
      <c r="J17" s="36" t="s">
        <v>5</v>
      </c>
      <c r="K17" s="46"/>
    </row>
    <row r="18" spans="2:11" s="1" customFormat="1" ht="6.95" customHeight="1">
      <c r="B18" s="42"/>
      <c r="C18" s="43"/>
      <c r="D18" s="43"/>
      <c r="E18" s="43"/>
      <c r="F18" s="43"/>
      <c r="G18" s="43"/>
      <c r="H18" s="43"/>
      <c r="I18" s="114"/>
      <c r="J18" s="43"/>
      <c r="K18" s="46"/>
    </row>
    <row r="19" spans="2:11" s="1" customFormat="1" ht="14.45" customHeight="1">
      <c r="B19" s="42"/>
      <c r="C19" s="43"/>
      <c r="D19" s="38" t="s">
        <v>36</v>
      </c>
      <c r="E19" s="43"/>
      <c r="F19" s="43"/>
      <c r="G19" s="43"/>
      <c r="H19" s="43"/>
      <c r="I19" s="115" t="s">
        <v>32</v>
      </c>
      <c r="J19" s="36" t="str">
        <f>IF('Rekapitulace stavby'!AN13="Vyplň údaj","",IF('Rekapitulace stavby'!AN13="","",'Rekapitulace stavby'!AN13))</f>
        <v/>
      </c>
      <c r="K19" s="46"/>
    </row>
    <row r="20" spans="2:11" s="1" customFormat="1" ht="18" customHeight="1">
      <c r="B20" s="42"/>
      <c r="C20" s="43"/>
      <c r="D20" s="43"/>
      <c r="E20" s="36" t="str">
        <f>IF('Rekapitulace stavby'!E14="Vyplň údaj","",IF('Rekapitulace stavby'!E14="","",'Rekapitulace stavby'!E14))</f>
        <v/>
      </c>
      <c r="F20" s="43"/>
      <c r="G20" s="43"/>
      <c r="H20" s="43"/>
      <c r="I20" s="115" t="s">
        <v>35</v>
      </c>
      <c r="J20" s="36" t="str">
        <f>IF('Rekapitulace stavby'!AN14="Vyplň údaj","",IF('Rekapitulace stavby'!AN14="","",'Rekapitulace stavby'!AN14))</f>
        <v/>
      </c>
      <c r="K20" s="46"/>
    </row>
    <row r="21" spans="2:11" s="1" customFormat="1" ht="6.95" customHeight="1">
      <c r="B21" s="42"/>
      <c r="C21" s="43"/>
      <c r="D21" s="43"/>
      <c r="E21" s="43"/>
      <c r="F21" s="43"/>
      <c r="G21" s="43"/>
      <c r="H21" s="43"/>
      <c r="I21" s="114"/>
      <c r="J21" s="43"/>
      <c r="K21" s="46"/>
    </row>
    <row r="22" spans="2:11" s="1" customFormat="1" ht="14.45" customHeight="1">
      <c r="B22" s="42"/>
      <c r="C22" s="43"/>
      <c r="D22" s="38" t="s">
        <v>38</v>
      </c>
      <c r="E22" s="43"/>
      <c r="F22" s="43"/>
      <c r="G22" s="43"/>
      <c r="H22" s="43"/>
      <c r="I22" s="115" t="s">
        <v>32</v>
      </c>
      <c r="J22" s="36" t="s">
        <v>39</v>
      </c>
      <c r="K22" s="46"/>
    </row>
    <row r="23" spans="2:11" s="1" customFormat="1" ht="18" customHeight="1">
      <c r="B23" s="42"/>
      <c r="C23" s="43"/>
      <c r="D23" s="43"/>
      <c r="E23" s="36" t="s">
        <v>40</v>
      </c>
      <c r="F23" s="43"/>
      <c r="G23" s="43"/>
      <c r="H23" s="43"/>
      <c r="I23" s="115" t="s">
        <v>35</v>
      </c>
      <c r="J23" s="36" t="s">
        <v>5</v>
      </c>
      <c r="K23" s="46"/>
    </row>
    <row r="24" spans="2:11" s="1" customFormat="1" ht="6.95" customHeight="1">
      <c r="B24" s="42"/>
      <c r="C24" s="43"/>
      <c r="D24" s="43"/>
      <c r="E24" s="43"/>
      <c r="F24" s="43"/>
      <c r="G24" s="43"/>
      <c r="H24" s="43"/>
      <c r="I24" s="114"/>
      <c r="J24" s="43"/>
      <c r="K24" s="46"/>
    </row>
    <row r="25" spans="2:11" s="1" customFormat="1" ht="14.45" customHeight="1">
      <c r="B25" s="42"/>
      <c r="C25" s="43"/>
      <c r="D25" s="38" t="s">
        <v>42</v>
      </c>
      <c r="E25" s="43"/>
      <c r="F25" s="43"/>
      <c r="G25" s="43"/>
      <c r="H25" s="43"/>
      <c r="I25" s="114"/>
      <c r="J25" s="43"/>
      <c r="K25" s="46"/>
    </row>
    <row r="26" spans="2:11" s="7" customFormat="1" ht="42.75" customHeight="1">
      <c r="B26" s="117"/>
      <c r="C26" s="118"/>
      <c r="D26" s="118"/>
      <c r="E26" s="383" t="s">
        <v>3454</v>
      </c>
      <c r="F26" s="383"/>
      <c r="G26" s="383"/>
      <c r="H26" s="383"/>
      <c r="I26" s="119"/>
      <c r="J26" s="118"/>
      <c r="K26" s="120"/>
    </row>
    <row r="27" spans="2:11" s="1" customFormat="1" ht="6.95" customHeight="1">
      <c r="B27" s="42"/>
      <c r="C27" s="43"/>
      <c r="D27" s="43"/>
      <c r="E27" s="43"/>
      <c r="F27" s="43"/>
      <c r="G27" s="43"/>
      <c r="H27" s="43"/>
      <c r="I27" s="114"/>
      <c r="J27" s="43"/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25.35" customHeight="1">
      <c r="B29" s="42"/>
      <c r="C29" s="43"/>
      <c r="D29" s="123" t="s">
        <v>43</v>
      </c>
      <c r="E29" s="43"/>
      <c r="F29" s="43"/>
      <c r="G29" s="43"/>
      <c r="H29" s="43"/>
      <c r="I29" s="114"/>
      <c r="J29" s="124">
        <f>ROUND(J90,2)</f>
        <v>0</v>
      </c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14.45" customHeight="1">
      <c r="B31" s="42"/>
      <c r="C31" s="43"/>
      <c r="D31" s="43"/>
      <c r="E31" s="43"/>
      <c r="F31" s="47" t="s">
        <v>45</v>
      </c>
      <c r="G31" s="43"/>
      <c r="H31" s="43"/>
      <c r="I31" s="125" t="s">
        <v>44</v>
      </c>
      <c r="J31" s="47" t="s">
        <v>46</v>
      </c>
      <c r="K31" s="46"/>
    </row>
    <row r="32" spans="2:11" s="1" customFormat="1" ht="14.45" customHeight="1">
      <c r="B32" s="42"/>
      <c r="C32" s="43"/>
      <c r="D32" s="50" t="s">
        <v>47</v>
      </c>
      <c r="E32" s="50" t="s">
        <v>48</v>
      </c>
      <c r="F32" s="126">
        <f>ROUND(SUM(BE90:BE206), 2)</f>
        <v>0</v>
      </c>
      <c r="G32" s="43"/>
      <c r="H32" s="43"/>
      <c r="I32" s="127">
        <v>0.21</v>
      </c>
      <c r="J32" s="126">
        <f>ROUND(ROUND((SUM(BE90:BE206)), 2)*I32, 2)</f>
        <v>0</v>
      </c>
      <c r="K32" s="46"/>
    </row>
    <row r="33" spans="2:11" s="1" customFormat="1" ht="14.45" customHeight="1">
      <c r="B33" s="42"/>
      <c r="C33" s="43"/>
      <c r="D33" s="43"/>
      <c r="E33" s="50" t="s">
        <v>49</v>
      </c>
      <c r="F33" s="126">
        <f>ROUND(SUM(BF90:BF206), 2)</f>
        <v>0</v>
      </c>
      <c r="G33" s="43"/>
      <c r="H33" s="43"/>
      <c r="I33" s="127">
        <v>0.15</v>
      </c>
      <c r="J33" s="126">
        <f>ROUND(ROUND((SUM(BF90:BF206)), 2)*I33, 2)</f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50</v>
      </c>
      <c r="F34" s="126">
        <f>ROUND(SUM(BG90:BG206), 2)</f>
        <v>0</v>
      </c>
      <c r="G34" s="43"/>
      <c r="H34" s="43"/>
      <c r="I34" s="127">
        <v>0.21</v>
      </c>
      <c r="J34" s="126">
        <v>0</v>
      </c>
      <c r="K34" s="46"/>
    </row>
    <row r="35" spans="2:11" s="1" customFormat="1" ht="14.45" hidden="1" customHeight="1">
      <c r="B35" s="42"/>
      <c r="C35" s="43"/>
      <c r="D35" s="43"/>
      <c r="E35" s="50" t="s">
        <v>51</v>
      </c>
      <c r="F35" s="126">
        <f>ROUND(SUM(BH90:BH206), 2)</f>
        <v>0</v>
      </c>
      <c r="G35" s="43"/>
      <c r="H35" s="43"/>
      <c r="I35" s="127">
        <v>0.15</v>
      </c>
      <c r="J35" s="126"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52</v>
      </c>
      <c r="F36" s="126">
        <f>ROUND(SUM(BI90:BI206), 2)</f>
        <v>0</v>
      </c>
      <c r="G36" s="43"/>
      <c r="H36" s="43"/>
      <c r="I36" s="127">
        <v>0</v>
      </c>
      <c r="J36" s="126">
        <v>0</v>
      </c>
      <c r="K36" s="46"/>
    </row>
    <row r="37" spans="2:11" s="1" customFormat="1" ht="6.95" customHeight="1">
      <c r="B37" s="42"/>
      <c r="C37" s="43"/>
      <c r="D37" s="43"/>
      <c r="E37" s="43"/>
      <c r="F37" s="43"/>
      <c r="G37" s="43"/>
      <c r="H37" s="43"/>
      <c r="I37" s="114"/>
      <c r="J37" s="43"/>
      <c r="K37" s="46"/>
    </row>
    <row r="38" spans="2:11" s="1" customFormat="1" ht="25.35" customHeight="1">
      <c r="B38" s="42"/>
      <c r="C38" s="128"/>
      <c r="D38" s="129" t="s">
        <v>53</v>
      </c>
      <c r="E38" s="72"/>
      <c r="F38" s="72"/>
      <c r="G38" s="130" t="s">
        <v>54</v>
      </c>
      <c r="H38" s="131" t="s">
        <v>55</v>
      </c>
      <c r="I38" s="132"/>
      <c r="J38" s="133">
        <f>SUM(J29:J36)</f>
        <v>0</v>
      </c>
      <c r="K38" s="134"/>
    </row>
    <row r="39" spans="2:11" s="1" customFormat="1" ht="14.45" customHeight="1">
      <c r="B39" s="57"/>
      <c r="C39" s="58"/>
      <c r="D39" s="58"/>
      <c r="E39" s="58"/>
      <c r="F39" s="58"/>
      <c r="G39" s="58"/>
      <c r="H39" s="58"/>
      <c r="I39" s="135"/>
      <c r="J39" s="58"/>
      <c r="K39" s="59"/>
    </row>
    <row r="43" spans="2:11" s="1" customFormat="1" ht="6.95" customHeight="1">
      <c r="B43" s="60"/>
      <c r="C43" s="61"/>
      <c r="D43" s="61"/>
      <c r="E43" s="61"/>
      <c r="F43" s="61"/>
      <c r="G43" s="61"/>
      <c r="H43" s="61"/>
      <c r="I43" s="136"/>
      <c r="J43" s="61"/>
      <c r="K43" s="137"/>
    </row>
    <row r="44" spans="2:11" s="1" customFormat="1" ht="36.950000000000003" customHeight="1">
      <c r="B44" s="42"/>
      <c r="C44" s="31" t="s">
        <v>234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6.95" customHeight="1">
      <c r="B45" s="42"/>
      <c r="C45" s="43"/>
      <c r="D45" s="43"/>
      <c r="E45" s="43"/>
      <c r="F45" s="43"/>
      <c r="G45" s="43"/>
      <c r="H45" s="43"/>
      <c r="I45" s="114"/>
      <c r="J45" s="43"/>
      <c r="K45" s="46"/>
    </row>
    <row r="46" spans="2:11" s="1" customFormat="1" ht="14.45" customHeight="1">
      <c r="B46" s="42"/>
      <c r="C46" s="38" t="s">
        <v>19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6.5" customHeight="1">
      <c r="B47" s="42"/>
      <c r="C47" s="43"/>
      <c r="D47" s="43"/>
      <c r="E47" s="379" t="str">
        <f>E7</f>
        <v>Tehov - Odkanalizování a čištění vod</v>
      </c>
      <c r="F47" s="380"/>
      <c r="G47" s="380"/>
      <c r="H47" s="380"/>
      <c r="I47" s="114"/>
      <c r="J47" s="43"/>
      <c r="K47" s="46"/>
    </row>
    <row r="48" spans="2:11" ht="15">
      <c r="B48" s="29"/>
      <c r="C48" s="38" t="s">
        <v>227</v>
      </c>
      <c r="D48" s="30"/>
      <c r="E48" s="30"/>
      <c r="F48" s="30"/>
      <c r="G48" s="30"/>
      <c r="H48" s="30"/>
      <c r="I48" s="113"/>
      <c r="J48" s="30"/>
      <c r="K48" s="32"/>
    </row>
    <row r="49" spans="2:47" s="1" customFormat="1" ht="16.5" customHeight="1">
      <c r="B49" s="42"/>
      <c r="C49" s="43"/>
      <c r="D49" s="43"/>
      <c r="E49" s="379" t="s">
        <v>2645</v>
      </c>
      <c r="F49" s="381"/>
      <c r="G49" s="381"/>
      <c r="H49" s="381"/>
      <c r="I49" s="114"/>
      <c r="J49" s="43"/>
      <c r="K49" s="46"/>
    </row>
    <row r="50" spans="2:47" s="1" customFormat="1" ht="14.45" customHeight="1">
      <c r="B50" s="42"/>
      <c r="C50" s="38" t="s">
        <v>229</v>
      </c>
      <c r="D50" s="43"/>
      <c r="E50" s="43"/>
      <c r="F50" s="43"/>
      <c r="G50" s="43"/>
      <c r="H50" s="43"/>
      <c r="I50" s="114"/>
      <c r="J50" s="43"/>
      <c r="K50" s="46"/>
    </row>
    <row r="51" spans="2:47" s="1" customFormat="1" ht="17.25" customHeight="1">
      <c r="B51" s="42"/>
      <c r="C51" s="43"/>
      <c r="D51" s="43"/>
      <c r="E51" s="382" t="str">
        <f>E11</f>
        <v>307 - Stoka A5</v>
      </c>
      <c r="F51" s="381"/>
      <c r="G51" s="381"/>
      <c r="H51" s="381"/>
      <c r="I51" s="114"/>
      <c r="J51" s="43"/>
      <c r="K51" s="46"/>
    </row>
    <row r="52" spans="2:47" s="1" customFormat="1" ht="6.95" customHeight="1">
      <c r="B52" s="42"/>
      <c r="C52" s="43"/>
      <c r="D52" s="43"/>
      <c r="E52" s="43"/>
      <c r="F52" s="43"/>
      <c r="G52" s="43"/>
      <c r="H52" s="43"/>
      <c r="I52" s="114"/>
      <c r="J52" s="43"/>
      <c r="K52" s="46"/>
    </row>
    <row r="53" spans="2:47" s="1" customFormat="1" ht="18" customHeight="1">
      <c r="B53" s="42"/>
      <c r="C53" s="38" t="s">
        <v>25</v>
      </c>
      <c r="D53" s="43"/>
      <c r="E53" s="43"/>
      <c r="F53" s="36" t="str">
        <f>F14</f>
        <v>Tehov</v>
      </c>
      <c r="G53" s="43"/>
      <c r="H53" s="43"/>
      <c r="I53" s="115" t="s">
        <v>27</v>
      </c>
      <c r="J53" s="116" t="str">
        <f>IF(J14="","",J14)</f>
        <v>1.6.2017</v>
      </c>
      <c r="K53" s="46"/>
    </row>
    <row r="54" spans="2:47" s="1" customFormat="1" ht="6.95" customHeight="1">
      <c r="B54" s="42"/>
      <c r="C54" s="43"/>
      <c r="D54" s="43"/>
      <c r="E54" s="43"/>
      <c r="F54" s="43"/>
      <c r="G54" s="43"/>
      <c r="H54" s="43"/>
      <c r="I54" s="114"/>
      <c r="J54" s="43"/>
      <c r="K54" s="46"/>
    </row>
    <row r="55" spans="2:47" s="1" customFormat="1" ht="15">
      <c r="B55" s="42"/>
      <c r="C55" s="38" t="s">
        <v>31</v>
      </c>
      <c r="D55" s="43"/>
      <c r="E55" s="43"/>
      <c r="F55" s="36" t="str">
        <f>E17</f>
        <v>Obec Tehov</v>
      </c>
      <c r="G55" s="43"/>
      <c r="H55" s="43"/>
      <c r="I55" s="115" t="s">
        <v>38</v>
      </c>
      <c r="J55" s="383" t="str">
        <f>E23</f>
        <v>Ing. Pavel Douša</v>
      </c>
      <c r="K55" s="46"/>
    </row>
    <row r="56" spans="2:47" s="1" customFormat="1" ht="14.45" customHeight="1">
      <c r="B56" s="42"/>
      <c r="C56" s="38" t="s">
        <v>36</v>
      </c>
      <c r="D56" s="43"/>
      <c r="E56" s="43"/>
      <c r="F56" s="36" t="str">
        <f>IF(E20="","",E20)</f>
        <v/>
      </c>
      <c r="G56" s="43"/>
      <c r="H56" s="43"/>
      <c r="I56" s="114"/>
      <c r="J56" s="384"/>
      <c r="K56" s="46"/>
    </row>
    <row r="57" spans="2:47" s="1" customFormat="1" ht="10.35" customHeight="1">
      <c r="B57" s="42"/>
      <c r="C57" s="43"/>
      <c r="D57" s="43"/>
      <c r="E57" s="43"/>
      <c r="F57" s="43"/>
      <c r="G57" s="43"/>
      <c r="H57" s="43"/>
      <c r="I57" s="114"/>
      <c r="J57" s="43"/>
      <c r="K57" s="46"/>
    </row>
    <row r="58" spans="2:47" s="1" customFormat="1" ht="29.25" customHeight="1">
      <c r="B58" s="42"/>
      <c r="C58" s="138" t="s">
        <v>235</v>
      </c>
      <c r="D58" s="128"/>
      <c r="E58" s="128"/>
      <c r="F58" s="128"/>
      <c r="G58" s="128"/>
      <c r="H58" s="128"/>
      <c r="I58" s="139"/>
      <c r="J58" s="140" t="s">
        <v>236</v>
      </c>
      <c r="K58" s="141"/>
    </row>
    <row r="59" spans="2:47" s="1" customFormat="1" ht="10.3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29.25" customHeight="1">
      <c r="B60" s="42"/>
      <c r="C60" s="142" t="s">
        <v>237</v>
      </c>
      <c r="D60" s="43"/>
      <c r="E60" s="43"/>
      <c r="F60" s="43"/>
      <c r="G60" s="43"/>
      <c r="H60" s="43"/>
      <c r="I60" s="114"/>
      <c r="J60" s="124">
        <f>J90</f>
        <v>0</v>
      </c>
      <c r="K60" s="46"/>
      <c r="AU60" s="25" t="s">
        <v>238</v>
      </c>
    </row>
    <row r="61" spans="2:47" s="8" customFormat="1" ht="24.95" customHeight="1">
      <c r="B61" s="143"/>
      <c r="C61" s="144"/>
      <c r="D61" s="145" t="s">
        <v>239</v>
      </c>
      <c r="E61" s="146"/>
      <c r="F61" s="146"/>
      <c r="G61" s="146"/>
      <c r="H61" s="146"/>
      <c r="I61" s="147"/>
      <c r="J61" s="148">
        <f>J91</f>
        <v>0</v>
      </c>
      <c r="K61" s="149"/>
    </row>
    <row r="62" spans="2:47" s="9" customFormat="1" ht="19.899999999999999" customHeight="1">
      <c r="B62" s="150"/>
      <c r="C62" s="151"/>
      <c r="D62" s="152" t="s">
        <v>1552</v>
      </c>
      <c r="E62" s="153"/>
      <c r="F62" s="153"/>
      <c r="G62" s="153"/>
      <c r="H62" s="153"/>
      <c r="I62" s="154"/>
      <c r="J62" s="155">
        <f>J92</f>
        <v>0</v>
      </c>
      <c r="K62" s="156"/>
    </row>
    <row r="63" spans="2:47" s="9" customFormat="1" ht="19.899999999999999" customHeight="1">
      <c r="B63" s="150"/>
      <c r="C63" s="151"/>
      <c r="D63" s="152" t="s">
        <v>1553</v>
      </c>
      <c r="E63" s="153"/>
      <c r="F63" s="153"/>
      <c r="G63" s="153"/>
      <c r="H63" s="153"/>
      <c r="I63" s="154"/>
      <c r="J63" s="155">
        <f>J136</f>
        <v>0</v>
      </c>
      <c r="K63" s="156"/>
    </row>
    <row r="64" spans="2:47" s="9" customFormat="1" ht="19.899999999999999" customHeight="1">
      <c r="B64" s="150"/>
      <c r="C64" s="151"/>
      <c r="D64" s="152" t="s">
        <v>243</v>
      </c>
      <c r="E64" s="153"/>
      <c r="F64" s="153"/>
      <c r="G64" s="153"/>
      <c r="H64" s="153"/>
      <c r="I64" s="154"/>
      <c r="J64" s="155">
        <f>J138</f>
        <v>0</v>
      </c>
      <c r="K64" s="156"/>
    </row>
    <row r="65" spans="2:12" s="9" customFormat="1" ht="19.899999999999999" customHeight="1">
      <c r="B65" s="150"/>
      <c r="C65" s="151"/>
      <c r="D65" s="152" t="s">
        <v>2018</v>
      </c>
      <c r="E65" s="153"/>
      <c r="F65" s="153"/>
      <c r="G65" s="153"/>
      <c r="H65" s="153"/>
      <c r="I65" s="154"/>
      <c r="J65" s="155">
        <f>J187</f>
        <v>0</v>
      </c>
      <c r="K65" s="156"/>
    </row>
    <row r="66" spans="2:12" s="9" customFormat="1" ht="19.899999999999999" customHeight="1">
      <c r="B66" s="150"/>
      <c r="C66" s="151"/>
      <c r="D66" s="152" t="s">
        <v>245</v>
      </c>
      <c r="E66" s="153"/>
      <c r="F66" s="153"/>
      <c r="G66" s="153"/>
      <c r="H66" s="153"/>
      <c r="I66" s="154"/>
      <c r="J66" s="155">
        <f>J191</f>
        <v>0</v>
      </c>
      <c r="K66" s="156"/>
    </row>
    <row r="67" spans="2:12" s="8" customFormat="1" ht="24.95" customHeight="1">
      <c r="B67" s="143"/>
      <c r="C67" s="144"/>
      <c r="D67" s="145" t="s">
        <v>2066</v>
      </c>
      <c r="E67" s="146"/>
      <c r="F67" s="146"/>
      <c r="G67" s="146"/>
      <c r="H67" s="146"/>
      <c r="I67" s="147"/>
      <c r="J67" s="148">
        <f>J193</f>
        <v>0</v>
      </c>
      <c r="K67" s="149"/>
    </row>
    <row r="68" spans="2:12" s="9" customFormat="1" ht="19.899999999999999" customHeight="1">
      <c r="B68" s="150"/>
      <c r="C68" s="151"/>
      <c r="D68" s="152" t="s">
        <v>2067</v>
      </c>
      <c r="E68" s="153"/>
      <c r="F68" s="153"/>
      <c r="G68" s="153"/>
      <c r="H68" s="153"/>
      <c r="I68" s="154"/>
      <c r="J68" s="155">
        <f>J194</f>
        <v>0</v>
      </c>
      <c r="K68" s="156"/>
    </row>
    <row r="69" spans="2:12" s="1" customFormat="1" ht="21.75" customHeight="1">
      <c r="B69" s="42"/>
      <c r="C69" s="43"/>
      <c r="D69" s="43"/>
      <c r="E69" s="43"/>
      <c r="F69" s="43"/>
      <c r="G69" s="43"/>
      <c r="H69" s="43"/>
      <c r="I69" s="114"/>
      <c r="J69" s="43"/>
      <c r="K69" s="46"/>
    </row>
    <row r="70" spans="2:12" s="1" customFormat="1" ht="6.95" customHeight="1">
      <c r="B70" s="57"/>
      <c r="C70" s="58"/>
      <c r="D70" s="58"/>
      <c r="E70" s="58"/>
      <c r="F70" s="58"/>
      <c r="G70" s="58"/>
      <c r="H70" s="58"/>
      <c r="I70" s="135"/>
      <c r="J70" s="58"/>
      <c r="K70" s="59"/>
    </row>
    <row r="74" spans="2:12" s="1" customFormat="1" ht="6.95" customHeight="1">
      <c r="B74" s="60"/>
      <c r="C74" s="61"/>
      <c r="D74" s="61"/>
      <c r="E74" s="61"/>
      <c r="F74" s="61"/>
      <c r="G74" s="61"/>
      <c r="H74" s="61"/>
      <c r="I74" s="136"/>
      <c r="J74" s="61"/>
      <c r="K74" s="61"/>
      <c r="L74" s="42"/>
    </row>
    <row r="75" spans="2:12" s="1" customFormat="1" ht="36.950000000000003" customHeight="1">
      <c r="B75" s="42"/>
      <c r="C75" s="62" t="s">
        <v>248</v>
      </c>
      <c r="L75" s="42"/>
    </row>
    <row r="76" spans="2:12" s="1" customFormat="1" ht="6.95" customHeight="1">
      <c r="B76" s="42"/>
      <c r="L76" s="42"/>
    </row>
    <row r="77" spans="2:12" s="1" customFormat="1" ht="14.45" customHeight="1">
      <c r="B77" s="42"/>
      <c r="C77" s="64" t="s">
        <v>19</v>
      </c>
      <c r="L77" s="42"/>
    </row>
    <row r="78" spans="2:12" s="1" customFormat="1" ht="16.5" customHeight="1">
      <c r="B78" s="42"/>
      <c r="E78" s="374" t="str">
        <f>E7</f>
        <v>Tehov - Odkanalizování a čištění vod</v>
      </c>
      <c r="F78" s="375"/>
      <c r="G78" s="375"/>
      <c r="H78" s="375"/>
      <c r="L78" s="42"/>
    </row>
    <row r="79" spans="2:12" ht="15">
      <c r="B79" s="29"/>
      <c r="C79" s="64" t="s">
        <v>227</v>
      </c>
      <c r="L79" s="29"/>
    </row>
    <row r="80" spans="2:12" s="1" customFormat="1" ht="16.5" customHeight="1">
      <c r="B80" s="42"/>
      <c r="E80" s="374" t="s">
        <v>2645</v>
      </c>
      <c r="F80" s="377"/>
      <c r="G80" s="377"/>
      <c r="H80" s="377"/>
      <c r="L80" s="42"/>
    </row>
    <row r="81" spans="2:65" s="1" customFormat="1" ht="14.45" customHeight="1">
      <c r="B81" s="42"/>
      <c r="C81" s="64" t="s">
        <v>229</v>
      </c>
      <c r="L81" s="42"/>
    </row>
    <row r="82" spans="2:65" s="1" customFormat="1" ht="17.25" customHeight="1">
      <c r="B82" s="42"/>
      <c r="E82" s="349" t="str">
        <f>E11</f>
        <v>307 - Stoka A5</v>
      </c>
      <c r="F82" s="377"/>
      <c r="G82" s="377"/>
      <c r="H82" s="377"/>
      <c r="L82" s="42"/>
    </row>
    <row r="83" spans="2:65" s="1" customFormat="1" ht="6.95" customHeight="1">
      <c r="B83" s="42"/>
      <c r="L83" s="42"/>
    </row>
    <row r="84" spans="2:65" s="1" customFormat="1" ht="18" customHeight="1">
      <c r="B84" s="42"/>
      <c r="C84" s="64" t="s">
        <v>25</v>
      </c>
      <c r="F84" s="157" t="str">
        <f>F14</f>
        <v>Tehov</v>
      </c>
      <c r="I84" s="158" t="s">
        <v>27</v>
      </c>
      <c r="J84" s="68" t="str">
        <f>IF(J14="","",J14)</f>
        <v>1.6.2017</v>
      </c>
      <c r="L84" s="42"/>
    </row>
    <row r="85" spans="2:65" s="1" customFormat="1" ht="6.95" customHeight="1">
      <c r="B85" s="42"/>
      <c r="L85" s="42"/>
    </row>
    <row r="86" spans="2:65" s="1" customFormat="1" ht="15">
      <c r="B86" s="42"/>
      <c r="C86" s="64" t="s">
        <v>31</v>
      </c>
      <c r="F86" s="157" t="str">
        <f>E17</f>
        <v>Obec Tehov</v>
      </c>
      <c r="I86" s="158" t="s">
        <v>38</v>
      </c>
      <c r="J86" s="157" t="str">
        <f>E23</f>
        <v>Ing. Pavel Douša</v>
      </c>
      <c r="L86" s="42"/>
    </row>
    <row r="87" spans="2:65" s="1" customFormat="1" ht="14.45" customHeight="1">
      <c r="B87" s="42"/>
      <c r="C87" s="64" t="s">
        <v>36</v>
      </c>
      <c r="F87" s="157" t="str">
        <f>IF(E20="","",E20)</f>
        <v/>
      </c>
      <c r="L87" s="42"/>
    </row>
    <row r="88" spans="2:65" s="1" customFormat="1" ht="10.35" customHeight="1">
      <c r="B88" s="42"/>
      <c r="L88" s="42"/>
    </row>
    <row r="89" spans="2:65" s="10" customFormat="1" ht="29.25" customHeight="1">
      <c r="B89" s="159"/>
      <c r="C89" s="160" t="s">
        <v>249</v>
      </c>
      <c r="D89" s="161" t="s">
        <v>62</v>
      </c>
      <c r="E89" s="161" t="s">
        <v>58</v>
      </c>
      <c r="F89" s="161" t="s">
        <v>250</v>
      </c>
      <c r="G89" s="161" t="s">
        <v>251</v>
      </c>
      <c r="H89" s="161" t="s">
        <v>252</v>
      </c>
      <c r="I89" s="162" t="s">
        <v>253</v>
      </c>
      <c r="J89" s="161" t="s">
        <v>236</v>
      </c>
      <c r="K89" s="163" t="s">
        <v>254</v>
      </c>
      <c r="L89" s="159"/>
      <c r="M89" s="74" t="s">
        <v>255</v>
      </c>
      <c r="N89" s="75" t="s">
        <v>47</v>
      </c>
      <c r="O89" s="75" t="s">
        <v>256</v>
      </c>
      <c r="P89" s="75" t="s">
        <v>257</v>
      </c>
      <c r="Q89" s="75" t="s">
        <v>258</v>
      </c>
      <c r="R89" s="75" t="s">
        <v>259</v>
      </c>
      <c r="S89" s="75" t="s">
        <v>260</v>
      </c>
      <c r="T89" s="76" t="s">
        <v>261</v>
      </c>
    </row>
    <row r="90" spans="2:65" s="1" customFormat="1" ht="29.25" customHeight="1">
      <c r="B90" s="42"/>
      <c r="C90" s="78" t="s">
        <v>237</v>
      </c>
      <c r="J90" s="164">
        <f>BK90</f>
        <v>0</v>
      </c>
      <c r="L90" s="42"/>
      <c r="M90" s="77"/>
      <c r="N90" s="69"/>
      <c r="O90" s="69"/>
      <c r="P90" s="165">
        <f>P91+P193</f>
        <v>0</v>
      </c>
      <c r="Q90" s="69"/>
      <c r="R90" s="165">
        <f>R91+R193</f>
        <v>3.7339712239999998</v>
      </c>
      <c r="S90" s="69"/>
      <c r="T90" s="166">
        <f>T91+T193</f>
        <v>0</v>
      </c>
      <c r="AT90" s="25" t="s">
        <v>76</v>
      </c>
      <c r="AU90" s="25" t="s">
        <v>238</v>
      </c>
      <c r="BK90" s="167">
        <f>BK91+BK193</f>
        <v>0</v>
      </c>
    </row>
    <row r="91" spans="2:65" s="11" customFormat="1" ht="37.35" customHeight="1">
      <c r="B91" s="168"/>
      <c r="D91" s="169" t="s">
        <v>76</v>
      </c>
      <c r="E91" s="170" t="s">
        <v>262</v>
      </c>
      <c r="F91" s="170" t="s">
        <v>263</v>
      </c>
      <c r="I91" s="171"/>
      <c r="J91" s="172">
        <f>BK91</f>
        <v>0</v>
      </c>
      <c r="L91" s="168"/>
      <c r="M91" s="173"/>
      <c r="N91" s="174"/>
      <c r="O91" s="174"/>
      <c r="P91" s="175">
        <f>P92+P136+P138+P187+P191</f>
        <v>0</v>
      </c>
      <c r="Q91" s="174"/>
      <c r="R91" s="175">
        <f>R92+R136+R138+R187+R191</f>
        <v>3.7339712239999998</v>
      </c>
      <c r="S91" s="174"/>
      <c r="T91" s="176">
        <f>T92+T136+T138+T187+T191</f>
        <v>0</v>
      </c>
      <c r="AR91" s="169" t="s">
        <v>24</v>
      </c>
      <c r="AT91" s="177" t="s">
        <v>76</v>
      </c>
      <c r="AU91" s="177" t="s">
        <v>77</v>
      </c>
      <c r="AY91" s="169" t="s">
        <v>264</v>
      </c>
      <c r="BK91" s="178">
        <f>BK92+BK136+BK138+BK187+BK191</f>
        <v>0</v>
      </c>
    </row>
    <row r="92" spans="2:65" s="11" customFormat="1" ht="19.899999999999999" customHeight="1">
      <c r="B92" s="168"/>
      <c r="D92" s="169" t="s">
        <v>76</v>
      </c>
      <c r="E92" s="179" t="s">
        <v>24</v>
      </c>
      <c r="F92" s="179" t="s">
        <v>1558</v>
      </c>
      <c r="I92" s="171"/>
      <c r="J92" s="180">
        <f>BK92</f>
        <v>0</v>
      </c>
      <c r="L92" s="168"/>
      <c r="M92" s="173"/>
      <c r="N92" s="174"/>
      <c r="O92" s="174"/>
      <c r="P92" s="175">
        <f>SUM(P93:P135)</f>
        <v>0</v>
      </c>
      <c r="Q92" s="174"/>
      <c r="R92" s="175">
        <f>SUM(R93:R135)</f>
        <v>0.64620139999999993</v>
      </c>
      <c r="S92" s="174"/>
      <c r="T92" s="176">
        <f>SUM(T93:T135)</f>
        <v>0</v>
      </c>
      <c r="AR92" s="169" t="s">
        <v>24</v>
      </c>
      <c r="AT92" s="177" t="s">
        <v>76</v>
      </c>
      <c r="AU92" s="177" t="s">
        <v>24</v>
      </c>
      <c r="AY92" s="169" t="s">
        <v>264</v>
      </c>
      <c r="BK92" s="178">
        <f>SUM(BK93:BK135)</f>
        <v>0</v>
      </c>
    </row>
    <row r="93" spans="2:65" s="1" customFormat="1" ht="25.5" customHeight="1">
      <c r="B93" s="181"/>
      <c r="C93" s="182" t="s">
        <v>24</v>
      </c>
      <c r="D93" s="182" t="s">
        <v>266</v>
      </c>
      <c r="E93" s="183" t="s">
        <v>3253</v>
      </c>
      <c r="F93" s="184" t="s">
        <v>3254</v>
      </c>
      <c r="G93" s="185" t="s">
        <v>269</v>
      </c>
      <c r="H93" s="186">
        <v>18</v>
      </c>
      <c r="I93" s="187"/>
      <c r="J93" s="188">
        <f>ROUND(I93*H93,2)</f>
        <v>0</v>
      </c>
      <c r="K93" s="184" t="s">
        <v>278</v>
      </c>
      <c r="L93" s="42"/>
      <c r="M93" s="189" t="s">
        <v>5</v>
      </c>
      <c r="N93" s="190" t="s">
        <v>48</v>
      </c>
      <c r="O93" s="43"/>
      <c r="P93" s="191">
        <f>O93*H93</f>
        <v>0</v>
      </c>
      <c r="Q93" s="191">
        <v>0</v>
      </c>
      <c r="R93" s="191">
        <f>Q93*H93</f>
        <v>0</v>
      </c>
      <c r="S93" s="191">
        <v>0</v>
      </c>
      <c r="T93" s="192">
        <f>S93*H93</f>
        <v>0</v>
      </c>
      <c r="AR93" s="25" t="s">
        <v>270</v>
      </c>
      <c r="AT93" s="25" t="s">
        <v>266</v>
      </c>
      <c r="AU93" s="25" t="s">
        <v>85</v>
      </c>
      <c r="AY93" s="25" t="s">
        <v>264</v>
      </c>
      <c r="BE93" s="193">
        <f>IF(N93="základní",J93,0)</f>
        <v>0</v>
      </c>
      <c r="BF93" s="193">
        <f>IF(N93="snížená",J93,0)</f>
        <v>0</v>
      </c>
      <c r="BG93" s="193">
        <f>IF(N93="zákl. přenesená",J93,0)</f>
        <v>0</v>
      </c>
      <c r="BH93" s="193">
        <f>IF(N93="sníž. přenesená",J93,0)</f>
        <v>0</v>
      </c>
      <c r="BI93" s="193">
        <f>IF(N93="nulová",J93,0)</f>
        <v>0</v>
      </c>
      <c r="BJ93" s="25" t="s">
        <v>24</v>
      </c>
      <c r="BK93" s="193">
        <f>ROUND(I93*H93,2)</f>
        <v>0</v>
      </c>
      <c r="BL93" s="25" t="s">
        <v>270</v>
      </c>
      <c r="BM93" s="25" t="s">
        <v>3455</v>
      </c>
    </row>
    <row r="94" spans="2:65" s="12" customFormat="1">
      <c r="B94" s="194"/>
      <c r="D94" s="195" t="s">
        <v>272</v>
      </c>
      <c r="E94" s="196" t="s">
        <v>5</v>
      </c>
      <c r="F94" s="197" t="s">
        <v>3256</v>
      </c>
      <c r="H94" s="196" t="s">
        <v>5</v>
      </c>
      <c r="I94" s="198"/>
      <c r="L94" s="194"/>
      <c r="M94" s="199"/>
      <c r="N94" s="200"/>
      <c r="O94" s="200"/>
      <c r="P94" s="200"/>
      <c r="Q94" s="200"/>
      <c r="R94" s="200"/>
      <c r="S94" s="200"/>
      <c r="T94" s="201"/>
      <c r="AT94" s="196" t="s">
        <v>272</v>
      </c>
      <c r="AU94" s="196" t="s">
        <v>85</v>
      </c>
      <c r="AV94" s="12" t="s">
        <v>24</v>
      </c>
      <c r="AW94" s="12" t="s">
        <v>41</v>
      </c>
      <c r="AX94" s="12" t="s">
        <v>77</v>
      </c>
      <c r="AY94" s="196" t="s">
        <v>264</v>
      </c>
    </row>
    <row r="95" spans="2:65" s="13" customFormat="1">
      <c r="B95" s="202"/>
      <c r="D95" s="195" t="s">
        <v>272</v>
      </c>
      <c r="E95" s="203" t="s">
        <v>5</v>
      </c>
      <c r="F95" s="204" t="s">
        <v>3257</v>
      </c>
      <c r="H95" s="205">
        <v>18</v>
      </c>
      <c r="I95" s="206"/>
      <c r="L95" s="202"/>
      <c r="M95" s="207"/>
      <c r="N95" s="208"/>
      <c r="O95" s="208"/>
      <c r="P95" s="208"/>
      <c r="Q95" s="208"/>
      <c r="R95" s="208"/>
      <c r="S95" s="208"/>
      <c r="T95" s="209"/>
      <c r="AT95" s="203" t="s">
        <v>272</v>
      </c>
      <c r="AU95" s="203" t="s">
        <v>85</v>
      </c>
      <c r="AV95" s="13" t="s">
        <v>85</v>
      </c>
      <c r="AW95" s="13" t="s">
        <v>41</v>
      </c>
      <c r="AX95" s="13" t="s">
        <v>24</v>
      </c>
      <c r="AY95" s="203" t="s">
        <v>264</v>
      </c>
    </row>
    <row r="96" spans="2:65" s="1" customFormat="1" ht="25.5" customHeight="1">
      <c r="B96" s="181"/>
      <c r="C96" s="182" t="s">
        <v>85</v>
      </c>
      <c r="D96" s="182" t="s">
        <v>266</v>
      </c>
      <c r="E96" s="183" t="s">
        <v>1593</v>
      </c>
      <c r="F96" s="184" t="s">
        <v>1594</v>
      </c>
      <c r="G96" s="185" t="s">
        <v>269</v>
      </c>
      <c r="H96" s="186">
        <v>9</v>
      </c>
      <c r="I96" s="187"/>
      <c r="J96" s="188">
        <f>ROUND(I96*H96,2)</f>
        <v>0</v>
      </c>
      <c r="K96" s="184" t="s">
        <v>278</v>
      </c>
      <c r="L96" s="42"/>
      <c r="M96" s="189" t="s">
        <v>5</v>
      </c>
      <c r="N96" s="190" t="s">
        <v>48</v>
      </c>
      <c r="O96" s="43"/>
      <c r="P96" s="191">
        <f>O96*H96</f>
        <v>0</v>
      </c>
      <c r="Q96" s="191">
        <v>0</v>
      </c>
      <c r="R96" s="191">
        <f>Q96*H96</f>
        <v>0</v>
      </c>
      <c r="S96" s="191">
        <v>0</v>
      </c>
      <c r="T96" s="192">
        <f>S96*H96</f>
        <v>0</v>
      </c>
      <c r="AR96" s="25" t="s">
        <v>270</v>
      </c>
      <c r="AT96" s="25" t="s">
        <v>266</v>
      </c>
      <c r="AU96" s="25" t="s">
        <v>85</v>
      </c>
      <c r="AY96" s="25" t="s">
        <v>264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5" t="s">
        <v>24</v>
      </c>
      <c r="BK96" s="193">
        <f>ROUND(I96*H96,2)</f>
        <v>0</v>
      </c>
      <c r="BL96" s="25" t="s">
        <v>270</v>
      </c>
      <c r="BM96" s="25" t="s">
        <v>3456</v>
      </c>
    </row>
    <row r="97" spans="2:65" s="12" customFormat="1">
      <c r="B97" s="194"/>
      <c r="D97" s="195" t="s">
        <v>272</v>
      </c>
      <c r="E97" s="196" t="s">
        <v>5</v>
      </c>
      <c r="F97" s="197" t="s">
        <v>3259</v>
      </c>
      <c r="H97" s="196" t="s">
        <v>5</v>
      </c>
      <c r="I97" s="198"/>
      <c r="L97" s="194"/>
      <c r="M97" s="199"/>
      <c r="N97" s="200"/>
      <c r="O97" s="200"/>
      <c r="P97" s="200"/>
      <c r="Q97" s="200"/>
      <c r="R97" s="200"/>
      <c r="S97" s="200"/>
      <c r="T97" s="201"/>
      <c r="AT97" s="196" t="s">
        <v>272</v>
      </c>
      <c r="AU97" s="196" t="s">
        <v>85</v>
      </c>
      <c r="AV97" s="12" t="s">
        <v>24</v>
      </c>
      <c r="AW97" s="12" t="s">
        <v>41</v>
      </c>
      <c r="AX97" s="12" t="s">
        <v>77</v>
      </c>
      <c r="AY97" s="196" t="s">
        <v>264</v>
      </c>
    </row>
    <row r="98" spans="2:65" s="13" customFormat="1">
      <c r="B98" s="202"/>
      <c r="D98" s="195" t="s">
        <v>272</v>
      </c>
      <c r="E98" s="203" t="s">
        <v>5</v>
      </c>
      <c r="F98" s="204" t="s">
        <v>3260</v>
      </c>
      <c r="H98" s="205">
        <v>9</v>
      </c>
      <c r="I98" s="206"/>
      <c r="L98" s="202"/>
      <c r="M98" s="207"/>
      <c r="N98" s="208"/>
      <c r="O98" s="208"/>
      <c r="P98" s="208"/>
      <c r="Q98" s="208"/>
      <c r="R98" s="208"/>
      <c r="S98" s="208"/>
      <c r="T98" s="209"/>
      <c r="AT98" s="203" t="s">
        <v>272</v>
      </c>
      <c r="AU98" s="203" t="s">
        <v>85</v>
      </c>
      <c r="AV98" s="13" t="s">
        <v>85</v>
      </c>
      <c r="AW98" s="13" t="s">
        <v>41</v>
      </c>
      <c r="AX98" s="13" t="s">
        <v>24</v>
      </c>
      <c r="AY98" s="203" t="s">
        <v>264</v>
      </c>
    </row>
    <row r="99" spans="2:65" s="1" customFormat="1" ht="25.5" customHeight="1">
      <c r="B99" s="181"/>
      <c r="C99" s="182" t="s">
        <v>93</v>
      </c>
      <c r="D99" s="182" t="s">
        <v>266</v>
      </c>
      <c r="E99" s="183" t="s">
        <v>3275</v>
      </c>
      <c r="F99" s="184" t="s">
        <v>3276</v>
      </c>
      <c r="G99" s="185" t="s">
        <v>308</v>
      </c>
      <c r="H99" s="186">
        <v>12.7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</v>
      </c>
      <c r="T99" s="192">
        <f>S99*H99</f>
        <v>0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3457</v>
      </c>
    </row>
    <row r="100" spans="2:65" s="12" customFormat="1">
      <c r="B100" s="194"/>
      <c r="D100" s="195" t="s">
        <v>272</v>
      </c>
      <c r="E100" s="196" t="s">
        <v>5</v>
      </c>
      <c r="F100" s="197" t="s">
        <v>3517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3" customFormat="1">
      <c r="B101" s="202"/>
      <c r="D101" s="195" t="s">
        <v>272</v>
      </c>
      <c r="E101" s="203" t="s">
        <v>5</v>
      </c>
      <c r="F101" s="204" t="s">
        <v>3518</v>
      </c>
      <c r="H101" s="205">
        <v>12.7</v>
      </c>
      <c r="I101" s="206"/>
      <c r="L101" s="202"/>
      <c r="M101" s="207"/>
      <c r="N101" s="208"/>
      <c r="O101" s="208"/>
      <c r="P101" s="208"/>
      <c r="Q101" s="208"/>
      <c r="R101" s="208"/>
      <c r="S101" s="208"/>
      <c r="T101" s="209"/>
      <c r="AT101" s="203" t="s">
        <v>272</v>
      </c>
      <c r="AU101" s="203" t="s">
        <v>85</v>
      </c>
      <c r="AV101" s="13" t="s">
        <v>85</v>
      </c>
      <c r="AW101" s="13" t="s">
        <v>41</v>
      </c>
      <c r="AX101" s="13" t="s">
        <v>24</v>
      </c>
      <c r="AY101" s="203" t="s">
        <v>264</v>
      </c>
    </row>
    <row r="102" spans="2:65" s="1" customFormat="1" ht="16.5" customHeight="1">
      <c r="B102" s="181"/>
      <c r="C102" s="218" t="s">
        <v>270</v>
      </c>
      <c r="D102" s="218" t="s">
        <v>345</v>
      </c>
      <c r="E102" s="219" t="s">
        <v>3279</v>
      </c>
      <c r="F102" s="220" t="s">
        <v>3280</v>
      </c>
      <c r="G102" s="221" t="s">
        <v>308</v>
      </c>
      <c r="H102" s="222">
        <v>13.081</v>
      </c>
      <c r="I102" s="223"/>
      <c r="J102" s="224">
        <f>ROUND(I102*H102,2)</f>
        <v>0</v>
      </c>
      <c r="K102" s="220" t="s">
        <v>367</v>
      </c>
      <c r="L102" s="225"/>
      <c r="M102" s="226" t="s">
        <v>5</v>
      </c>
      <c r="N102" s="227" t="s">
        <v>48</v>
      </c>
      <c r="O102" s="43"/>
      <c r="P102" s="191">
        <f>O102*H102</f>
        <v>0</v>
      </c>
      <c r="Q102" s="191">
        <v>4.9399999999999999E-2</v>
      </c>
      <c r="R102" s="191">
        <f>Q102*H102</f>
        <v>0.64620139999999993</v>
      </c>
      <c r="S102" s="191">
        <v>0</v>
      </c>
      <c r="T102" s="192">
        <f>S102*H102</f>
        <v>0</v>
      </c>
      <c r="AR102" s="25" t="s">
        <v>322</v>
      </c>
      <c r="AT102" s="25" t="s">
        <v>345</v>
      </c>
      <c r="AU102" s="25" t="s">
        <v>85</v>
      </c>
      <c r="AY102" s="25" t="s">
        <v>264</v>
      </c>
      <c r="BE102" s="193">
        <f>IF(N102="základní",J102,0)</f>
        <v>0</v>
      </c>
      <c r="BF102" s="193">
        <f>IF(N102="snížená",J102,0)</f>
        <v>0</v>
      </c>
      <c r="BG102" s="193">
        <f>IF(N102="zákl. přenesená",J102,0)</f>
        <v>0</v>
      </c>
      <c r="BH102" s="193">
        <f>IF(N102="sníž. přenesená",J102,0)</f>
        <v>0</v>
      </c>
      <c r="BI102" s="193">
        <f>IF(N102="nulová",J102,0)</f>
        <v>0</v>
      </c>
      <c r="BJ102" s="25" t="s">
        <v>24</v>
      </c>
      <c r="BK102" s="193">
        <f>ROUND(I102*H102,2)</f>
        <v>0</v>
      </c>
      <c r="BL102" s="25" t="s">
        <v>270</v>
      </c>
      <c r="BM102" s="25" t="s">
        <v>3460</v>
      </c>
    </row>
    <row r="103" spans="2:65" s="1" customFormat="1" ht="27">
      <c r="B103" s="42"/>
      <c r="D103" s="195" t="s">
        <v>369</v>
      </c>
      <c r="F103" s="228" t="s">
        <v>3282</v>
      </c>
      <c r="I103" s="229"/>
      <c r="L103" s="42"/>
      <c r="M103" s="230"/>
      <c r="N103" s="43"/>
      <c r="O103" s="43"/>
      <c r="P103" s="43"/>
      <c r="Q103" s="43"/>
      <c r="R103" s="43"/>
      <c r="S103" s="43"/>
      <c r="T103" s="71"/>
      <c r="AT103" s="25" t="s">
        <v>369</v>
      </c>
      <c r="AU103" s="25" t="s">
        <v>85</v>
      </c>
    </row>
    <row r="104" spans="2:65" s="12" customFormat="1">
      <c r="B104" s="194"/>
      <c r="D104" s="195" t="s">
        <v>272</v>
      </c>
      <c r="E104" s="196" t="s">
        <v>5</v>
      </c>
      <c r="F104" s="197" t="s">
        <v>3283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3519</v>
      </c>
      <c r="H105" s="205">
        <v>13.081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24</v>
      </c>
      <c r="AY105" s="203" t="s">
        <v>264</v>
      </c>
    </row>
    <row r="106" spans="2:65" s="1" customFormat="1" ht="38.25" customHeight="1">
      <c r="B106" s="181"/>
      <c r="C106" s="182" t="s">
        <v>300</v>
      </c>
      <c r="D106" s="182" t="s">
        <v>266</v>
      </c>
      <c r="E106" s="183" t="s">
        <v>1680</v>
      </c>
      <c r="F106" s="184" t="s">
        <v>1681</v>
      </c>
      <c r="G106" s="185" t="s">
        <v>269</v>
      </c>
      <c r="H106" s="186">
        <v>18</v>
      </c>
      <c r="I106" s="187"/>
      <c r="J106" s="188">
        <f>ROUND(I106*H106,2)</f>
        <v>0</v>
      </c>
      <c r="K106" s="184" t="s">
        <v>278</v>
      </c>
      <c r="L106" s="42"/>
      <c r="M106" s="189" t="s">
        <v>5</v>
      </c>
      <c r="N106" s="190" t="s">
        <v>48</v>
      </c>
      <c r="O106" s="43"/>
      <c r="P106" s="191">
        <f>O106*H106</f>
        <v>0</v>
      </c>
      <c r="Q106" s="191">
        <v>0</v>
      </c>
      <c r="R106" s="191">
        <f>Q106*H106</f>
        <v>0</v>
      </c>
      <c r="S106" s="191">
        <v>0</v>
      </c>
      <c r="T106" s="192">
        <f>S106*H106</f>
        <v>0</v>
      </c>
      <c r="AR106" s="25" t="s">
        <v>270</v>
      </c>
      <c r="AT106" s="25" t="s">
        <v>266</v>
      </c>
      <c r="AU106" s="25" t="s">
        <v>85</v>
      </c>
      <c r="AY106" s="25" t="s">
        <v>264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5" t="s">
        <v>24</v>
      </c>
      <c r="BK106" s="193">
        <f>ROUND(I106*H106,2)</f>
        <v>0</v>
      </c>
      <c r="BL106" s="25" t="s">
        <v>270</v>
      </c>
      <c r="BM106" s="25" t="s">
        <v>3462</v>
      </c>
    </row>
    <row r="107" spans="2:65" s="1" customFormat="1" ht="38.25" customHeight="1">
      <c r="B107" s="181"/>
      <c r="C107" s="182" t="s">
        <v>305</v>
      </c>
      <c r="D107" s="182" t="s">
        <v>266</v>
      </c>
      <c r="E107" s="183" t="s">
        <v>1697</v>
      </c>
      <c r="F107" s="184" t="s">
        <v>1698</v>
      </c>
      <c r="G107" s="185" t="s">
        <v>269</v>
      </c>
      <c r="H107" s="186">
        <v>30.6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0</v>
      </c>
      <c r="R107" s="191">
        <f>Q107*H107</f>
        <v>0</v>
      </c>
      <c r="S107" s="191">
        <v>0</v>
      </c>
      <c r="T107" s="192">
        <f>S107*H107</f>
        <v>0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3464</v>
      </c>
    </row>
    <row r="108" spans="2:65" s="12" customFormat="1">
      <c r="B108" s="194"/>
      <c r="D108" s="195" t="s">
        <v>272</v>
      </c>
      <c r="E108" s="196" t="s">
        <v>5</v>
      </c>
      <c r="F108" s="197" t="s">
        <v>2118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3295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3" customFormat="1">
      <c r="B110" s="202"/>
      <c r="D110" s="195" t="s">
        <v>272</v>
      </c>
      <c r="E110" s="203" t="s">
        <v>5</v>
      </c>
      <c r="F110" s="204" t="s">
        <v>3465</v>
      </c>
      <c r="H110" s="205">
        <v>15.3</v>
      </c>
      <c r="I110" s="206"/>
      <c r="L110" s="202"/>
      <c r="M110" s="207"/>
      <c r="N110" s="208"/>
      <c r="O110" s="208"/>
      <c r="P110" s="208"/>
      <c r="Q110" s="208"/>
      <c r="R110" s="208"/>
      <c r="S110" s="208"/>
      <c r="T110" s="209"/>
      <c r="AT110" s="203" t="s">
        <v>272</v>
      </c>
      <c r="AU110" s="203" t="s">
        <v>85</v>
      </c>
      <c r="AV110" s="13" t="s">
        <v>85</v>
      </c>
      <c r="AW110" s="13" t="s">
        <v>41</v>
      </c>
      <c r="AX110" s="13" t="s">
        <v>77</v>
      </c>
      <c r="AY110" s="203" t="s">
        <v>264</v>
      </c>
    </row>
    <row r="111" spans="2:65" s="12" customFormat="1">
      <c r="B111" s="194"/>
      <c r="D111" s="195" t="s">
        <v>272</v>
      </c>
      <c r="E111" s="196" t="s">
        <v>5</v>
      </c>
      <c r="F111" s="197" t="s">
        <v>2120</v>
      </c>
      <c r="H111" s="196" t="s">
        <v>5</v>
      </c>
      <c r="I111" s="198"/>
      <c r="L111" s="194"/>
      <c r="M111" s="199"/>
      <c r="N111" s="200"/>
      <c r="O111" s="200"/>
      <c r="P111" s="200"/>
      <c r="Q111" s="200"/>
      <c r="R111" s="200"/>
      <c r="S111" s="200"/>
      <c r="T111" s="201"/>
      <c r="AT111" s="196" t="s">
        <v>272</v>
      </c>
      <c r="AU111" s="196" t="s">
        <v>85</v>
      </c>
      <c r="AV111" s="12" t="s">
        <v>24</v>
      </c>
      <c r="AW111" s="12" t="s">
        <v>41</v>
      </c>
      <c r="AX111" s="12" t="s">
        <v>77</v>
      </c>
      <c r="AY111" s="196" t="s">
        <v>264</v>
      </c>
    </row>
    <row r="112" spans="2:65" s="13" customFormat="1">
      <c r="B112" s="202"/>
      <c r="D112" s="195" t="s">
        <v>272</v>
      </c>
      <c r="E112" s="203" t="s">
        <v>5</v>
      </c>
      <c r="F112" s="204" t="s">
        <v>3466</v>
      </c>
      <c r="H112" s="205">
        <v>15.3</v>
      </c>
      <c r="I112" s="206"/>
      <c r="L112" s="202"/>
      <c r="M112" s="207"/>
      <c r="N112" s="208"/>
      <c r="O112" s="208"/>
      <c r="P112" s="208"/>
      <c r="Q112" s="208"/>
      <c r="R112" s="208"/>
      <c r="S112" s="208"/>
      <c r="T112" s="209"/>
      <c r="AT112" s="203" t="s">
        <v>272</v>
      </c>
      <c r="AU112" s="203" t="s">
        <v>85</v>
      </c>
      <c r="AV112" s="13" t="s">
        <v>85</v>
      </c>
      <c r="AW112" s="13" t="s">
        <v>41</v>
      </c>
      <c r="AX112" s="13" t="s">
        <v>77</v>
      </c>
      <c r="AY112" s="203" t="s">
        <v>264</v>
      </c>
    </row>
    <row r="113" spans="2:65" s="14" customFormat="1">
      <c r="B113" s="210"/>
      <c r="D113" s="195" t="s">
        <v>272</v>
      </c>
      <c r="E113" s="211" t="s">
        <v>5</v>
      </c>
      <c r="F113" s="212" t="s">
        <v>290</v>
      </c>
      <c r="H113" s="213">
        <v>30.6</v>
      </c>
      <c r="I113" s="214"/>
      <c r="L113" s="210"/>
      <c r="M113" s="215"/>
      <c r="N113" s="216"/>
      <c r="O113" s="216"/>
      <c r="P113" s="216"/>
      <c r="Q113" s="216"/>
      <c r="R113" s="216"/>
      <c r="S113" s="216"/>
      <c r="T113" s="217"/>
      <c r="AT113" s="211" t="s">
        <v>272</v>
      </c>
      <c r="AU113" s="211" t="s">
        <v>85</v>
      </c>
      <c r="AV113" s="14" t="s">
        <v>270</v>
      </c>
      <c r="AW113" s="14" t="s">
        <v>41</v>
      </c>
      <c r="AX113" s="14" t="s">
        <v>24</v>
      </c>
      <c r="AY113" s="211" t="s">
        <v>264</v>
      </c>
    </row>
    <row r="114" spans="2:65" s="1" customFormat="1" ht="38.25" customHeight="1">
      <c r="B114" s="181"/>
      <c r="C114" s="182" t="s">
        <v>314</v>
      </c>
      <c r="D114" s="182" t="s">
        <v>266</v>
      </c>
      <c r="E114" s="183" t="s">
        <v>1705</v>
      </c>
      <c r="F114" s="184" t="s">
        <v>1706</v>
      </c>
      <c r="G114" s="185" t="s">
        <v>269</v>
      </c>
      <c r="H114" s="186">
        <v>2.7</v>
      </c>
      <c r="I114" s="187"/>
      <c r="J114" s="188">
        <f>ROUND(I114*H114,2)</f>
        <v>0</v>
      </c>
      <c r="K114" s="184" t="s">
        <v>278</v>
      </c>
      <c r="L114" s="42"/>
      <c r="M114" s="189" t="s">
        <v>5</v>
      </c>
      <c r="N114" s="190" t="s">
        <v>48</v>
      </c>
      <c r="O114" s="43"/>
      <c r="P114" s="191">
        <f>O114*H114</f>
        <v>0</v>
      </c>
      <c r="Q114" s="191">
        <v>0</v>
      </c>
      <c r="R114" s="191">
        <f>Q114*H114</f>
        <v>0</v>
      </c>
      <c r="S114" s="191">
        <v>0</v>
      </c>
      <c r="T114" s="192">
        <f>S114*H114</f>
        <v>0</v>
      </c>
      <c r="AR114" s="25" t="s">
        <v>270</v>
      </c>
      <c r="AT114" s="25" t="s">
        <v>266</v>
      </c>
      <c r="AU114" s="25" t="s">
        <v>85</v>
      </c>
      <c r="AY114" s="25" t="s">
        <v>264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5" t="s">
        <v>24</v>
      </c>
      <c r="BK114" s="193">
        <f>ROUND(I114*H114,2)</f>
        <v>0</v>
      </c>
      <c r="BL114" s="25" t="s">
        <v>270</v>
      </c>
      <c r="BM114" s="25" t="s">
        <v>3467</v>
      </c>
    </row>
    <row r="115" spans="2:65" s="12" customFormat="1">
      <c r="B115" s="194"/>
      <c r="D115" s="195" t="s">
        <v>272</v>
      </c>
      <c r="E115" s="196" t="s">
        <v>5</v>
      </c>
      <c r="F115" s="197" t="s">
        <v>2123</v>
      </c>
      <c r="H115" s="196" t="s">
        <v>5</v>
      </c>
      <c r="I115" s="198"/>
      <c r="L115" s="194"/>
      <c r="M115" s="199"/>
      <c r="N115" s="200"/>
      <c r="O115" s="200"/>
      <c r="P115" s="200"/>
      <c r="Q115" s="200"/>
      <c r="R115" s="200"/>
      <c r="S115" s="200"/>
      <c r="T115" s="201"/>
      <c r="AT115" s="196" t="s">
        <v>272</v>
      </c>
      <c r="AU115" s="196" t="s">
        <v>85</v>
      </c>
      <c r="AV115" s="12" t="s">
        <v>24</v>
      </c>
      <c r="AW115" s="12" t="s">
        <v>41</v>
      </c>
      <c r="AX115" s="12" t="s">
        <v>77</v>
      </c>
      <c r="AY115" s="196" t="s">
        <v>264</v>
      </c>
    </row>
    <row r="116" spans="2:65" s="12" customFormat="1">
      <c r="B116" s="194"/>
      <c r="D116" s="195" t="s">
        <v>272</v>
      </c>
      <c r="E116" s="196" t="s">
        <v>5</v>
      </c>
      <c r="F116" s="197" t="s">
        <v>3295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3" customFormat="1">
      <c r="B117" s="202"/>
      <c r="D117" s="195" t="s">
        <v>272</v>
      </c>
      <c r="E117" s="203" t="s">
        <v>5</v>
      </c>
      <c r="F117" s="204" t="s">
        <v>3468</v>
      </c>
      <c r="H117" s="205">
        <v>18</v>
      </c>
      <c r="I117" s="206"/>
      <c r="L117" s="202"/>
      <c r="M117" s="207"/>
      <c r="N117" s="208"/>
      <c r="O117" s="208"/>
      <c r="P117" s="208"/>
      <c r="Q117" s="208"/>
      <c r="R117" s="208"/>
      <c r="S117" s="208"/>
      <c r="T117" s="209"/>
      <c r="AT117" s="203" t="s">
        <v>272</v>
      </c>
      <c r="AU117" s="203" t="s">
        <v>85</v>
      </c>
      <c r="AV117" s="13" t="s">
        <v>85</v>
      </c>
      <c r="AW117" s="13" t="s">
        <v>41</v>
      </c>
      <c r="AX117" s="13" t="s">
        <v>77</v>
      </c>
      <c r="AY117" s="203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3469</v>
      </c>
      <c r="H118" s="205">
        <v>-15.3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77</v>
      </c>
      <c r="AY118" s="203" t="s">
        <v>264</v>
      </c>
    </row>
    <row r="119" spans="2:65" s="14" customFormat="1">
      <c r="B119" s="210"/>
      <c r="D119" s="195" t="s">
        <v>272</v>
      </c>
      <c r="E119" s="211" t="s">
        <v>5</v>
      </c>
      <c r="F119" s="212" t="s">
        <v>290</v>
      </c>
      <c r="H119" s="213">
        <v>2.7</v>
      </c>
      <c r="I119" s="214"/>
      <c r="L119" s="210"/>
      <c r="M119" s="215"/>
      <c r="N119" s="216"/>
      <c r="O119" s="216"/>
      <c r="P119" s="216"/>
      <c r="Q119" s="216"/>
      <c r="R119" s="216"/>
      <c r="S119" s="216"/>
      <c r="T119" s="217"/>
      <c r="AT119" s="211" t="s">
        <v>272</v>
      </c>
      <c r="AU119" s="211" t="s">
        <v>85</v>
      </c>
      <c r="AV119" s="14" t="s">
        <v>270</v>
      </c>
      <c r="AW119" s="14" t="s">
        <v>41</v>
      </c>
      <c r="AX119" s="14" t="s">
        <v>24</v>
      </c>
      <c r="AY119" s="211" t="s">
        <v>264</v>
      </c>
    </row>
    <row r="120" spans="2:65" s="1" customFormat="1" ht="25.5" customHeight="1">
      <c r="B120" s="181"/>
      <c r="C120" s="182" t="s">
        <v>322</v>
      </c>
      <c r="D120" s="182" t="s">
        <v>266</v>
      </c>
      <c r="E120" s="183" t="s">
        <v>1710</v>
      </c>
      <c r="F120" s="184" t="s">
        <v>1711</v>
      </c>
      <c r="G120" s="185" t="s">
        <v>269</v>
      </c>
      <c r="H120" s="186">
        <v>15.3</v>
      </c>
      <c r="I120" s="187"/>
      <c r="J120" s="188">
        <f>ROUND(I120*H120,2)</f>
        <v>0</v>
      </c>
      <c r="K120" s="184" t="s">
        <v>278</v>
      </c>
      <c r="L120" s="42"/>
      <c r="M120" s="189" t="s">
        <v>5</v>
      </c>
      <c r="N120" s="190" t="s">
        <v>48</v>
      </c>
      <c r="O120" s="43"/>
      <c r="P120" s="191">
        <f>O120*H120</f>
        <v>0</v>
      </c>
      <c r="Q120" s="191">
        <v>0</v>
      </c>
      <c r="R120" s="191">
        <f>Q120*H120</f>
        <v>0</v>
      </c>
      <c r="S120" s="191">
        <v>0</v>
      </c>
      <c r="T120" s="192">
        <f>S120*H120</f>
        <v>0</v>
      </c>
      <c r="AR120" s="25" t="s">
        <v>270</v>
      </c>
      <c r="AT120" s="25" t="s">
        <v>266</v>
      </c>
      <c r="AU120" s="25" t="s">
        <v>85</v>
      </c>
      <c r="AY120" s="25" t="s">
        <v>264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5" t="s">
        <v>24</v>
      </c>
      <c r="BK120" s="193">
        <f>ROUND(I120*H120,2)</f>
        <v>0</v>
      </c>
      <c r="BL120" s="25" t="s">
        <v>270</v>
      </c>
      <c r="BM120" s="25" t="s">
        <v>3470</v>
      </c>
    </row>
    <row r="121" spans="2:65" s="12" customFormat="1">
      <c r="B121" s="194"/>
      <c r="D121" s="195" t="s">
        <v>272</v>
      </c>
      <c r="E121" s="196" t="s">
        <v>5</v>
      </c>
      <c r="F121" s="197" t="s">
        <v>2130</v>
      </c>
      <c r="H121" s="196" t="s">
        <v>5</v>
      </c>
      <c r="I121" s="198"/>
      <c r="L121" s="194"/>
      <c r="M121" s="199"/>
      <c r="N121" s="200"/>
      <c r="O121" s="200"/>
      <c r="P121" s="200"/>
      <c r="Q121" s="200"/>
      <c r="R121" s="200"/>
      <c r="S121" s="200"/>
      <c r="T121" s="201"/>
      <c r="AT121" s="196" t="s">
        <v>272</v>
      </c>
      <c r="AU121" s="196" t="s">
        <v>85</v>
      </c>
      <c r="AV121" s="12" t="s">
        <v>24</v>
      </c>
      <c r="AW121" s="12" t="s">
        <v>41</v>
      </c>
      <c r="AX121" s="12" t="s">
        <v>77</v>
      </c>
      <c r="AY121" s="196" t="s">
        <v>264</v>
      </c>
    </row>
    <row r="122" spans="2:65" s="13" customFormat="1">
      <c r="B122" s="202"/>
      <c r="D122" s="195" t="s">
        <v>272</v>
      </c>
      <c r="E122" s="203" t="s">
        <v>5</v>
      </c>
      <c r="F122" s="204" t="s">
        <v>3466</v>
      </c>
      <c r="H122" s="205">
        <v>15.3</v>
      </c>
      <c r="I122" s="206"/>
      <c r="L122" s="202"/>
      <c r="M122" s="207"/>
      <c r="N122" s="208"/>
      <c r="O122" s="208"/>
      <c r="P122" s="208"/>
      <c r="Q122" s="208"/>
      <c r="R122" s="208"/>
      <c r="S122" s="208"/>
      <c r="T122" s="209"/>
      <c r="AT122" s="203" t="s">
        <v>272</v>
      </c>
      <c r="AU122" s="203" t="s">
        <v>85</v>
      </c>
      <c r="AV122" s="13" t="s">
        <v>85</v>
      </c>
      <c r="AW122" s="13" t="s">
        <v>41</v>
      </c>
      <c r="AX122" s="13" t="s">
        <v>24</v>
      </c>
      <c r="AY122" s="203" t="s">
        <v>264</v>
      </c>
    </row>
    <row r="123" spans="2:65" s="1" customFormat="1" ht="16.5" customHeight="1">
      <c r="B123" s="181"/>
      <c r="C123" s="182" t="s">
        <v>331</v>
      </c>
      <c r="D123" s="182" t="s">
        <v>266</v>
      </c>
      <c r="E123" s="183" t="s">
        <v>1718</v>
      </c>
      <c r="F123" s="184" t="s">
        <v>1719</v>
      </c>
      <c r="G123" s="185" t="s">
        <v>269</v>
      </c>
      <c r="H123" s="186">
        <v>18</v>
      </c>
      <c r="I123" s="187"/>
      <c r="J123" s="188">
        <f>ROUND(I123*H123,2)</f>
        <v>0</v>
      </c>
      <c r="K123" s="184" t="s">
        <v>278</v>
      </c>
      <c r="L123" s="42"/>
      <c r="M123" s="189" t="s">
        <v>5</v>
      </c>
      <c r="N123" s="190" t="s">
        <v>48</v>
      </c>
      <c r="O123" s="43"/>
      <c r="P123" s="191">
        <f>O123*H123</f>
        <v>0</v>
      </c>
      <c r="Q123" s="191">
        <v>0</v>
      </c>
      <c r="R123" s="191">
        <f>Q123*H123</f>
        <v>0</v>
      </c>
      <c r="S123" s="191">
        <v>0</v>
      </c>
      <c r="T123" s="192">
        <f>S123*H123</f>
        <v>0</v>
      </c>
      <c r="AR123" s="25" t="s">
        <v>270</v>
      </c>
      <c r="AT123" s="25" t="s">
        <v>266</v>
      </c>
      <c r="AU123" s="25" t="s">
        <v>85</v>
      </c>
      <c r="AY123" s="25" t="s">
        <v>264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5" t="s">
        <v>24</v>
      </c>
      <c r="BK123" s="193">
        <f>ROUND(I123*H123,2)</f>
        <v>0</v>
      </c>
      <c r="BL123" s="25" t="s">
        <v>270</v>
      </c>
      <c r="BM123" s="25" t="s">
        <v>3471</v>
      </c>
    </row>
    <row r="124" spans="2:65" s="13" customFormat="1">
      <c r="B124" s="202"/>
      <c r="D124" s="195" t="s">
        <v>272</v>
      </c>
      <c r="E124" s="203" t="s">
        <v>5</v>
      </c>
      <c r="F124" s="204" t="s">
        <v>3472</v>
      </c>
      <c r="H124" s="205">
        <v>15.3</v>
      </c>
      <c r="I124" s="206"/>
      <c r="L124" s="202"/>
      <c r="M124" s="207"/>
      <c r="N124" s="208"/>
      <c r="O124" s="208"/>
      <c r="P124" s="208"/>
      <c r="Q124" s="208"/>
      <c r="R124" s="208"/>
      <c r="S124" s="208"/>
      <c r="T124" s="209"/>
      <c r="AT124" s="203" t="s">
        <v>272</v>
      </c>
      <c r="AU124" s="203" t="s">
        <v>85</v>
      </c>
      <c r="AV124" s="13" t="s">
        <v>85</v>
      </c>
      <c r="AW124" s="13" t="s">
        <v>41</v>
      </c>
      <c r="AX124" s="13" t="s">
        <v>77</v>
      </c>
      <c r="AY124" s="203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3473</v>
      </c>
      <c r="H125" s="205">
        <v>2.7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77</v>
      </c>
      <c r="AY125" s="203" t="s">
        <v>264</v>
      </c>
    </row>
    <row r="126" spans="2:65" s="14" customFormat="1">
      <c r="B126" s="210"/>
      <c r="D126" s="195" t="s">
        <v>272</v>
      </c>
      <c r="E126" s="211" t="s">
        <v>5</v>
      </c>
      <c r="F126" s="212" t="s">
        <v>290</v>
      </c>
      <c r="H126" s="213">
        <v>18</v>
      </c>
      <c r="I126" s="214"/>
      <c r="L126" s="210"/>
      <c r="M126" s="215"/>
      <c r="N126" s="216"/>
      <c r="O126" s="216"/>
      <c r="P126" s="216"/>
      <c r="Q126" s="216"/>
      <c r="R126" s="216"/>
      <c r="S126" s="216"/>
      <c r="T126" s="217"/>
      <c r="AT126" s="211" t="s">
        <v>272</v>
      </c>
      <c r="AU126" s="211" t="s">
        <v>85</v>
      </c>
      <c r="AV126" s="14" t="s">
        <v>270</v>
      </c>
      <c r="AW126" s="14" t="s">
        <v>41</v>
      </c>
      <c r="AX126" s="14" t="s">
        <v>24</v>
      </c>
      <c r="AY126" s="211" t="s">
        <v>264</v>
      </c>
    </row>
    <row r="127" spans="2:65" s="1" customFormat="1" ht="16.5" customHeight="1">
      <c r="B127" s="181"/>
      <c r="C127" s="182" t="s">
        <v>29</v>
      </c>
      <c r="D127" s="182" t="s">
        <v>266</v>
      </c>
      <c r="E127" s="183" t="s">
        <v>2573</v>
      </c>
      <c r="F127" s="184" t="s">
        <v>2574</v>
      </c>
      <c r="G127" s="185" t="s">
        <v>317</v>
      </c>
      <c r="H127" s="186">
        <v>4.32</v>
      </c>
      <c r="I127" s="187"/>
      <c r="J127" s="188">
        <f>ROUND(I127*H127,2)</f>
        <v>0</v>
      </c>
      <c r="K127" s="184" t="s">
        <v>278</v>
      </c>
      <c r="L127" s="42"/>
      <c r="M127" s="189" t="s">
        <v>5</v>
      </c>
      <c r="N127" s="190" t="s">
        <v>48</v>
      </c>
      <c r="O127" s="43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AR127" s="25" t="s">
        <v>270</v>
      </c>
      <c r="AT127" s="25" t="s">
        <v>266</v>
      </c>
      <c r="AU127" s="25" t="s">
        <v>85</v>
      </c>
      <c r="AY127" s="25" t="s">
        <v>264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5" t="s">
        <v>24</v>
      </c>
      <c r="BK127" s="193">
        <f>ROUND(I127*H127,2)</f>
        <v>0</v>
      </c>
      <c r="BL127" s="25" t="s">
        <v>270</v>
      </c>
      <c r="BM127" s="25" t="s">
        <v>3474</v>
      </c>
    </row>
    <row r="128" spans="2:65" s="12" customFormat="1">
      <c r="B128" s="194"/>
      <c r="D128" s="195" t="s">
        <v>272</v>
      </c>
      <c r="E128" s="196" t="s">
        <v>5</v>
      </c>
      <c r="F128" s="197" t="s">
        <v>2576</v>
      </c>
      <c r="H128" s="196" t="s">
        <v>5</v>
      </c>
      <c r="I128" s="198"/>
      <c r="L128" s="194"/>
      <c r="M128" s="199"/>
      <c r="N128" s="200"/>
      <c r="O128" s="200"/>
      <c r="P128" s="200"/>
      <c r="Q128" s="200"/>
      <c r="R128" s="200"/>
      <c r="S128" s="200"/>
      <c r="T128" s="201"/>
      <c r="AT128" s="196" t="s">
        <v>272</v>
      </c>
      <c r="AU128" s="196" t="s">
        <v>85</v>
      </c>
      <c r="AV128" s="12" t="s">
        <v>24</v>
      </c>
      <c r="AW128" s="12" t="s">
        <v>41</v>
      </c>
      <c r="AX128" s="12" t="s">
        <v>77</v>
      </c>
      <c r="AY128" s="196" t="s">
        <v>264</v>
      </c>
    </row>
    <row r="129" spans="2:65" s="13" customFormat="1">
      <c r="B129" s="202"/>
      <c r="D129" s="195" t="s">
        <v>272</v>
      </c>
      <c r="E129" s="203" t="s">
        <v>5</v>
      </c>
      <c r="F129" s="204" t="s">
        <v>3475</v>
      </c>
      <c r="H129" s="205">
        <v>4.32</v>
      </c>
      <c r="I129" s="206"/>
      <c r="L129" s="202"/>
      <c r="M129" s="207"/>
      <c r="N129" s="208"/>
      <c r="O129" s="208"/>
      <c r="P129" s="208"/>
      <c r="Q129" s="208"/>
      <c r="R129" s="208"/>
      <c r="S129" s="208"/>
      <c r="T129" s="209"/>
      <c r="AT129" s="203" t="s">
        <v>272</v>
      </c>
      <c r="AU129" s="203" t="s">
        <v>85</v>
      </c>
      <c r="AV129" s="13" t="s">
        <v>85</v>
      </c>
      <c r="AW129" s="13" t="s">
        <v>41</v>
      </c>
      <c r="AX129" s="13" t="s">
        <v>24</v>
      </c>
      <c r="AY129" s="203" t="s">
        <v>264</v>
      </c>
    </row>
    <row r="130" spans="2:65" s="1" customFormat="1" ht="25.5" customHeight="1">
      <c r="B130" s="181"/>
      <c r="C130" s="182" t="s">
        <v>344</v>
      </c>
      <c r="D130" s="182" t="s">
        <v>266</v>
      </c>
      <c r="E130" s="183" t="s">
        <v>1724</v>
      </c>
      <c r="F130" s="184" t="s">
        <v>1725</v>
      </c>
      <c r="G130" s="185" t="s">
        <v>269</v>
      </c>
      <c r="H130" s="186">
        <v>15.3</v>
      </c>
      <c r="I130" s="187"/>
      <c r="J130" s="188">
        <f>ROUND(I130*H130,2)</f>
        <v>0</v>
      </c>
      <c r="K130" s="184" t="s">
        <v>278</v>
      </c>
      <c r="L130" s="42"/>
      <c r="M130" s="189" t="s">
        <v>5</v>
      </c>
      <c r="N130" s="190" t="s">
        <v>48</v>
      </c>
      <c r="O130" s="43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AR130" s="25" t="s">
        <v>270</v>
      </c>
      <c r="AT130" s="25" t="s">
        <v>266</v>
      </c>
      <c r="AU130" s="25" t="s">
        <v>85</v>
      </c>
      <c r="AY130" s="25" t="s">
        <v>264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5" t="s">
        <v>24</v>
      </c>
      <c r="BK130" s="193">
        <f>ROUND(I130*H130,2)</f>
        <v>0</v>
      </c>
      <c r="BL130" s="25" t="s">
        <v>270</v>
      </c>
      <c r="BM130" s="25" t="s">
        <v>3476</v>
      </c>
    </row>
    <row r="131" spans="2:65" s="12" customFormat="1">
      <c r="B131" s="194"/>
      <c r="D131" s="195" t="s">
        <v>272</v>
      </c>
      <c r="E131" s="196" t="s">
        <v>5</v>
      </c>
      <c r="F131" s="197" t="s">
        <v>2756</v>
      </c>
      <c r="H131" s="196" t="s">
        <v>5</v>
      </c>
      <c r="I131" s="198"/>
      <c r="L131" s="194"/>
      <c r="M131" s="199"/>
      <c r="N131" s="200"/>
      <c r="O131" s="200"/>
      <c r="P131" s="200"/>
      <c r="Q131" s="200"/>
      <c r="R131" s="200"/>
      <c r="S131" s="200"/>
      <c r="T131" s="201"/>
      <c r="AT131" s="196" t="s">
        <v>272</v>
      </c>
      <c r="AU131" s="196" t="s">
        <v>85</v>
      </c>
      <c r="AV131" s="12" t="s">
        <v>24</v>
      </c>
      <c r="AW131" s="12" t="s">
        <v>41</v>
      </c>
      <c r="AX131" s="12" t="s">
        <v>77</v>
      </c>
      <c r="AY131" s="196" t="s">
        <v>264</v>
      </c>
    </row>
    <row r="132" spans="2:65" s="12" customFormat="1">
      <c r="B132" s="194"/>
      <c r="D132" s="195" t="s">
        <v>272</v>
      </c>
      <c r="E132" s="196" t="s">
        <v>5</v>
      </c>
      <c r="F132" s="197" t="s">
        <v>3309</v>
      </c>
      <c r="H132" s="196" t="s">
        <v>5</v>
      </c>
      <c r="I132" s="198"/>
      <c r="L132" s="194"/>
      <c r="M132" s="199"/>
      <c r="N132" s="200"/>
      <c r="O132" s="200"/>
      <c r="P132" s="200"/>
      <c r="Q132" s="200"/>
      <c r="R132" s="200"/>
      <c r="S132" s="200"/>
      <c r="T132" s="201"/>
      <c r="AT132" s="196" t="s">
        <v>272</v>
      </c>
      <c r="AU132" s="196" t="s">
        <v>85</v>
      </c>
      <c r="AV132" s="12" t="s">
        <v>24</v>
      </c>
      <c r="AW132" s="12" t="s">
        <v>41</v>
      </c>
      <c r="AX132" s="12" t="s">
        <v>77</v>
      </c>
      <c r="AY132" s="196" t="s">
        <v>264</v>
      </c>
    </row>
    <row r="133" spans="2:65" s="13" customFormat="1">
      <c r="B133" s="202"/>
      <c r="D133" s="195" t="s">
        <v>272</v>
      </c>
      <c r="E133" s="203" t="s">
        <v>5</v>
      </c>
      <c r="F133" s="204" t="s">
        <v>3477</v>
      </c>
      <c r="H133" s="205">
        <v>18</v>
      </c>
      <c r="I133" s="206"/>
      <c r="L133" s="202"/>
      <c r="M133" s="207"/>
      <c r="N133" s="208"/>
      <c r="O133" s="208"/>
      <c r="P133" s="208"/>
      <c r="Q133" s="208"/>
      <c r="R133" s="208"/>
      <c r="S133" s="208"/>
      <c r="T133" s="209"/>
      <c r="AT133" s="203" t="s">
        <v>272</v>
      </c>
      <c r="AU133" s="203" t="s">
        <v>85</v>
      </c>
      <c r="AV133" s="13" t="s">
        <v>85</v>
      </c>
      <c r="AW133" s="13" t="s">
        <v>41</v>
      </c>
      <c r="AX133" s="13" t="s">
        <v>77</v>
      </c>
      <c r="AY133" s="203" t="s">
        <v>264</v>
      </c>
    </row>
    <row r="134" spans="2:65" s="13" customFormat="1">
      <c r="B134" s="202"/>
      <c r="D134" s="195" t="s">
        <v>272</v>
      </c>
      <c r="E134" s="203" t="s">
        <v>5</v>
      </c>
      <c r="F134" s="204" t="s">
        <v>3520</v>
      </c>
      <c r="H134" s="205">
        <v>-2.7</v>
      </c>
      <c r="I134" s="206"/>
      <c r="L134" s="202"/>
      <c r="M134" s="207"/>
      <c r="N134" s="208"/>
      <c r="O134" s="208"/>
      <c r="P134" s="208"/>
      <c r="Q134" s="208"/>
      <c r="R134" s="208"/>
      <c r="S134" s="208"/>
      <c r="T134" s="209"/>
      <c r="AT134" s="203" t="s">
        <v>272</v>
      </c>
      <c r="AU134" s="203" t="s">
        <v>85</v>
      </c>
      <c r="AV134" s="13" t="s">
        <v>85</v>
      </c>
      <c r="AW134" s="13" t="s">
        <v>41</v>
      </c>
      <c r="AX134" s="13" t="s">
        <v>77</v>
      </c>
      <c r="AY134" s="203" t="s">
        <v>264</v>
      </c>
    </row>
    <row r="135" spans="2:65" s="14" customFormat="1">
      <c r="B135" s="210"/>
      <c r="D135" s="195" t="s">
        <v>272</v>
      </c>
      <c r="E135" s="211" t="s">
        <v>5</v>
      </c>
      <c r="F135" s="212" t="s">
        <v>290</v>
      </c>
      <c r="H135" s="213">
        <v>15.3</v>
      </c>
      <c r="I135" s="214"/>
      <c r="L135" s="210"/>
      <c r="M135" s="215"/>
      <c r="N135" s="216"/>
      <c r="O135" s="216"/>
      <c r="P135" s="216"/>
      <c r="Q135" s="216"/>
      <c r="R135" s="216"/>
      <c r="S135" s="216"/>
      <c r="T135" s="217"/>
      <c r="AT135" s="211" t="s">
        <v>272</v>
      </c>
      <c r="AU135" s="211" t="s">
        <v>85</v>
      </c>
      <c r="AV135" s="14" t="s">
        <v>270</v>
      </c>
      <c r="AW135" s="14" t="s">
        <v>41</v>
      </c>
      <c r="AX135" s="14" t="s">
        <v>24</v>
      </c>
      <c r="AY135" s="211" t="s">
        <v>264</v>
      </c>
    </row>
    <row r="136" spans="2:65" s="11" customFormat="1" ht="29.85" customHeight="1">
      <c r="B136" s="168"/>
      <c r="D136" s="169" t="s">
        <v>76</v>
      </c>
      <c r="E136" s="179" t="s">
        <v>387</v>
      </c>
      <c r="F136" s="179" t="s">
        <v>1746</v>
      </c>
      <c r="I136" s="171"/>
      <c r="J136" s="180">
        <f>BK136</f>
        <v>0</v>
      </c>
      <c r="L136" s="168"/>
      <c r="M136" s="173"/>
      <c r="N136" s="174"/>
      <c r="O136" s="174"/>
      <c r="P136" s="175">
        <f>P137</f>
        <v>0</v>
      </c>
      <c r="Q136" s="174"/>
      <c r="R136" s="175">
        <f>R137</f>
        <v>0</v>
      </c>
      <c r="S136" s="174"/>
      <c r="T136" s="176">
        <f>T137</f>
        <v>0</v>
      </c>
      <c r="AR136" s="169" t="s">
        <v>24</v>
      </c>
      <c r="AT136" s="177" t="s">
        <v>76</v>
      </c>
      <c r="AU136" s="177" t="s">
        <v>24</v>
      </c>
      <c r="AY136" s="169" t="s">
        <v>264</v>
      </c>
      <c r="BK136" s="178">
        <f>BK137</f>
        <v>0</v>
      </c>
    </row>
    <row r="137" spans="2:65" s="1" customFormat="1" ht="25.5" customHeight="1">
      <c r="B137" s="181"/>
      <c r="C137" s="182" t="s">
        <v>349</v>
      </c>
      <c r="D137" s="182" t="s">
        <v>266</v>
      </c>
      <c r="E137" s="183" t="s">
        <v>3479</v>
      </c>
      <c r="F137" s="184" t="s">
        <v>3480</v>
      </c>
      <c r="G137" s="185" t="s">
        <v>341</v>
      </c>
      <c r="H137" s="186">
        <v>1</v>
      </c>
      <c r="I137" s="187"/>
      <c r="J137" s="188">
        <f>ROUND(I137*H137,2)</f>
        <v>0</v>
      </c>
      <c r="K137" s="184" t="s">
        <v>309</v>
      </c>
      <c r="L137" s="42"/>
      <c r="M137" s="189" t="s">
        <v>5</v>
      </c>
      <c r="N137" s="190" t="s">
        <v>48</v>
      </c>
      <c r="O137" s="43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AR137" s="25" t="s">
        <v>270</v>
      </c>
      <c r="AT137" s="25" t="s">
        <v>266</v>
      </c>
      <c r="AU137" s="25" t="s">
        <v>85</v>
      </c>
      <c r="AY137" s="25" t="s">
        <v>264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5" t="s">
        <v>24</v>
      </c>
      <c r="BK137" s="193">
        <f>ROUND(I137*H137,2)</f>
        <v>0</v>
      </c>
      <c r="BL137" s="25" t="s">
        <v>270</v>
      </c>
      <c r="BM137" s="25" t="s">
        <v>3481</v>
      </c>
    </row>
    <row r="138" spans="2:65" s="11" customFormat="1" ht="29.85" customHeight="1">
      <c r="B138" s="168"/>
      <c r="D138" s="169" t="s">
        <v>76</v>
      </c>
      <c r="E138" s="179" t="s">
        <v>322</v>
      </c>
      <c r="F138" s="179" t="s">
        <v>338</v>
      </c>
      <c r="I138" s="171"/>
      <c r="J138" s="180">
        <f>BK138</f>
        <v>0</v>
      </c>
      <c r="L138" s="168"/>
      <c r="M138" s="173"/>
      <c r="N138" s="174"/>
      <c r="O138" s="174"/>
      <c r="P138" s="175">
        <f>SUM(P139:P186)</f>
        <v>0</v>
      </c>
      <c r="Q138" s="174"/>
      <c r="R138" s="175">
        <f>SUM(R139:R186)</f>
        <v>3.087769824</v>
      </c>
      <c r="S138" s="174"/>
      <c r="T138" s="176">
        <f>SUM(T139:T186)</f>
        <v>0</v>
      </c>
      <c r="AR138" s="169" t="s">
        <v>24</v>
      </c>
      <c r="AT138" s="177" t="s">
        <v>76</v>
      </c>
      <c r="AU138" s="177" t="s">
        <v>24</v>
      </c>
      <c r="AY138" s="169" t="s">
        <v>264</v>
      </c>
      <c r="BK138" s="178">
        <f>SUM(BK139:BK186)</f>
        <v>0</v>
      </c>
    </row>
    <row r="139" spans="2:65" s="1" customFormat="1" ht="25.5" customHeight="1">
      <c r="B139" s="181"/>
      <c r="C139" s="182" t="s">
        <v>354</v>
      </c>
      <c r="D139" s="182" t="s">
        <v>266</v>
      </c>
      <c r="E139" s="183" t="s">
        <v>3320</v>
      </c>
      <c r="F139" s="184" t="s">
        <v>3321</v>
      </c>
      <c r="G139" s="185" t="s">
        <v>308</v>
      </c>
      <c r="H139" s="186">
        <v>12.7</v>
      </c>
      <c r="I139" s="187"/>
      <c r="J139" s="188">
        <f>ROUND(I139*H139,2)</f>
        <v>0</v>
      </c>
      <c r="K139" s="184" t="s">
        <v>309</v>
      </c>
      <c r="L139" s="42"/>
      <c r="M139" s="189" t="s">
        <v>5</v>
      </c>
      <c r="N139" s="190" t="s">
        <v>48</v>
      </c>
      <c r="O139" s="43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AR139" s="25" t="s">
        <v>270</v>
      </c>
      <c r="AT139" s="25" t="s">
        <v>266</v>
      </c>
      <c r="AU139" s="25" t="s">
        <v>85</v>
      </c>
      <c r="AY139" s="25" t="s">
        <v>264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5" t="s">
        <v>24</v>
      </c>
      <c r="BK139" s="193">
        <f>ROUND(I139*H139,2)</f>
        <v>0</v>
      </c>
      <c r="BL139" s="25" t="s">
        <v>270</v>
      </c>
      <c r="BM139" s="25" t="s">
        <v>3482</v>
      </c>
    </row>
    <row r="140" spans="2:65" s="12" customFormat="1">
      <c r="B140" s="194"/>
      <c r="D140" s="195" t="s">
        <v>272</v>
      </c>
      <c r="E140" s="196" t="s">
        <v>5</v>
      </c>
      <c r="F140" s="197" t="s">
        <v>3323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3" customFormat="1">
      <c r="B141" s="202"/>
      <c r="D141" s="195" t="s">
        <v>272</v>
      </c>
      <c r="E141" s="203" t="s">
        <v>5</v>
      </c>
      <c r="F141" s="204" t="s">
        <v>3518</v>
      </c>
      <c r="H141" s="205">
        <v>12.7</v>
      </c>
      <c r="I141" s="206"/>
      <c r="L141" s="202"/>
      <c r="M141" s="207"/>
      <c r="N141" s="208"/>
      <c r="O141" s="208"/>
      <c r="P141" s="208"/>
      <c r="Q141" s="208"/>
      <c r="R141" s="208"/>
      <c r="S141" s="208"/>
      <c r="T141" s="209"/>
      <c r="AT141" s="203" t="s">
        <v>272</v>
      </c>
      <c r="AU141" s="203" t="s">
        <v>85</v>
      </c>
      <c r="AV141" s="13" t="s">
        <v>85</v>
      </c>
      <c r="AW141" s="13" t="s">
        <v>41</v>
      </c>
      <c r="AX141" s="13" t="s">
        <v>24</v>
      </c>
      <c r="AY141" s="203" t="s">
        <v>264</v>
      </c>
    </row>
    <row r="142" spans="2:65" s="1" customFormat="1" ht="16.5" customHeight="1">
      <c r="B142" s="181"/>
      <c r="C142" s="218" t="s">
        <v>359</v>
      </c>
      <c r="D142" s="218" t="s">
        <v>345</v>
      </c>
      <c r="E142" s="219" t="s">
        <v>2804</v>
      </c>
      <c r="F142" s="220" t="s">
        <v>2805</v>
      </c>
      <c r="G142" s="221" t="s">
        <v>341</v>
      </c>
      <c r="H142" s="222">
        <v>3</v>
      </c>
      <c r="I142" s="223"/>
      <c r="J142" s="224">
        <f>ROUND(I142*H142,2)</f>
        <v>0</v>
      </c>
      <c r="K142" s="220" t="s">
        <v>278</v>
      </c>
      <c r="L142" s="225"/>
      <c r="M142" s="226" t="s">
        <v>5</v>
      </c>
      <c r="N142" s="227" t="s">
        <v>48</v>
      </c>
      <c r="O142" s="43"/>
      <c r="P142" s="191">
        <f>O142*H142</f>
        <v>0</v>
      </c>
      <c r="Q142" s="191">
        <v>4.2000000000000003E-2</v>
      </c>
      <c r="R142" s="191">
        <f>Q142*H142</f>
        <v>0.126</v>
      </c>
      <c r="S142" s="191">
        <v>0</v>
      </c>
      <c r="T142" s="192">
        <f>S142*H142</f>
        <v>0</v>
      </c>
      <c r="AR142" s="25" t="s">
        <v>322</v>
      </c>
      <c r="AT142" s="25" t="s">
        <v>345</v>
      </c>
      <c r="AU142" s="25" t="s">
        <v>85</v>
      </c>
      <c r="AY142" s="25" t="s">
        <v>264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5" t="s">
        <v>24</v>
      </c>
      <c r="BK142" s="193">
        <f>ROUND(I142*H142,2)</f>
        <v>0</v>
      </c>
      <c r="BL142" s="25" t="s">
        <v>270</v>
      </c>
      <c r="BM142" s="25" t="s">
        <v>3483</v>
      </c>
    </row>
    <row r="143" spans="2:65" s="1" customFormat="1" ht="40.5">
      <c r="B143" s="42"/>
      <c r="D143" s="195" t="s">
        <v>369</v>
      </c>
      <c r="F143" s="228" t="s">
        <v>2798</v>
      </c>
      <c r="I143" s="229"/>
      <c r="L143" s="42"/>
      <c r="M143" s="230"/>
      <c r="N143" s="43"/>
      <c r="O143" s="43"/>
      <c r="P143" s="43"/>
      <c r="Q143" s="43"/>
      <c r="R143" s="43"/>
      <c r="S143" s="43"/>
      <c r="T143" s="71"/>
      <c r="AT143" s="25" t="s">
        <v>369</v>
      </c>
      <c r="AU143" s="25" t="s">
        <v>85</v>
      </c>
    </row>
    <row r="144" spans="2:65" s="12" customFormat="1">
      <c r="B144" s="194"/>
      <c r="D144" s="195" t="s">
        <v>272</v>
      </c>
      <c r="E144" s="196" t="s">
        <v>5</v>
      </c>
      <c r="F144" s="197" t="s">
        <v>1192</v>
      </c>
      <c r="H144" s="196" t="s">
        <v>5</v>
      </c>
      <c r="I144" s="198"/>
      <c r="L144" s="194"/>
      <c r="M144" s="199"/>
      <c r="N144" s="200"/>
      <c r="O144" s="200"/>
      <c r="P144" s="200"/>
      <c r="Q144" s="200"/>
      <c r="R144" s="200"/>
      <c r="S144" s="200"/>
      <c r="T144" s="201"/>
      <c r="AT144" s="196" t="s">
        <v>272</v>
      </c>
      <c r="AU144" s="196" t="s">
        <v>85</v>
      </c>
      <c r="AV144" s="12" t="s">
        <v>24</v>
      </c>
      <c r="AW144" s="12" t="s">
        <v>41</v>
      </c>
      <c r="AX144" s="12" t="s">
        <v>77</v>
      </c>
      <c r="AY144" s="196" t="s">
        <v>264</v>
      </c>
    </row>
    <row r="145" spans="2:65" s="12" customFormat="1">
      <c r="B145" s="194"/>
      <c r="D145" s="195" t="s">
        <v>272</v>
      </c>
      <c r="E145" s="196" t="s">
        <v>5</v>
      </c>
      <c r="F145" s="197" t="s">
        <v>3521</v>
      </c>
      <c r="H145" s="196" t="s">
        <v>5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6" t="s">
        <v>272</v>
      </c>
      <c r="AU145" s="196" t="s">
        <v>85</v>
      </c>
      <c r="AV145" s="12" t="s">
        <v>24</v>
      </c>
      <c r="AW145" s="12" t="s">
        <v>41</v>
      </c>
      <c r="AX145" s="12" t="s">
        <v>77</v>
      </c>
      <c r="AY145" s="196" t="s">
        <v>264</v>
      </c>
    </row>
    <row r="146" spans="2:65" s="13" customFormat="1">
      <c r="B146" s="202"/>
      <c r="D146" s="195" t="s">
        <v>272</v>
      </c>
      <c r="E146" s="203" t="s">
        <v>5</v>
      </c>
      <c r="F146" s="204" t="s">
        <v>93</v>
      </c>
      <c r="H146" s="205">
        <v>3</v>
      </c>
      <c r="I146" s="206"/>
      <c r="L146" s="202"/>
      <c r="M146" s="207"/>
      <c r="N146" s="208"/>
      <c r="O146" s="208"/>
      <c r="P146" s="208"/>
      <c r="Q146" s="208"/>
      <c r="R146" s="208"/>
      <c r="S146" s="208"/>
      <c r="T146" s="209"/>
      <c r="AT146" s="203" t="s">
        <v>272</v>
      </c>
      <c r="AU146" s="203" t="s">
        <v>85</v>
      </c>
      <c r="AV146" s="13" t="s">
        <v>85</v>
      </c>
      <c r="AW146" s="13" t="s">
        <v>41</v>
      </c>
      <c r="AX146" s="13" t="s">
        <v>24</v>
      </c>
      <c r="AY146" s="203" t="s">
        <v>264</v>
      </c>
    </row>
    <row r="147" spans="2:65" s="1" customFormat="1" ht="25.5" customHeight="1">
      <c r="B147" s="181"/>
      <c r="C147" s="182" t="s">
        <v>11</v>
      </c>
      <c r="D147" s="182" t="s">
        <v>266</v>
      </c>
      <c r="E147" s="183" t="s">
        <v>2824</v>
      </c>
      <c r="F147" s="184" t="s">
        <v>2825</v>
      </c>
      <c r="G147" s="185" t="s">
        <v>341</v>
      </c>
      <c r="H147" s="186">
        <v>2</v>
      </c>
      <c r="I147" s="187"/>
      <c r="J147" s="188">
        <f>ROUND(I147*H147,2)</f>
        <v>0</v>
      </c>
      <c r="K147" s="184" t="s">
        <v>309</v>
      </c>
      <c r="L147" s="42"/>
      <c r="M147" s="189" t="s">
        <v>5</v>
      </c>
      <c r="N147" s="190" t="s">
        <v>48</v>
      </c>
      <c r="O147" s="43"/>
      <c r="P147" s="191">
        <f>O147*H147</f>
        <v>0</v>
      </c>
      <c r="Q147" s="191">
        <v>0.01</v>
      </c>
      <c r="R147" s="191">
        <f>Q147*H147</f>
        <v>0.02</v>
      </c>
      <c r="S147" s="191">
        <v>0</v>
      </c>
      <c r="T147" s="192">
        <f>S147*H147</f>
        <v>0</v>
      </c>
      <c r="AR147" s="25" t="s">
        <v>270</v>
      </c>
      <c r="AT147" s="25" t="s">
        <v>266</v>
      </c>
      <c r="AU147" s="25" t="s">
        <v>85</v>
      </c>
      <c r="AY147" s="25" t="s">
        <v>264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5" t="s">
        <v>24</v>
      </c>
      <c r="BK147" s="193">
        <f>ROUND(I147*H147,2)</f>
        <v>0</v>
      </c>
      <c r="BL147" s="25" t="s">
        <v>270</v>
      </c>
      <c r="BM147" s="25" t="s">
        <v>3485</v>
      </c>
    </row>
    <row r="148" spans="2:65" s="1" customFormat="1" ht="27">
      <c r="B148" s="42"/>
      <c r="D148" s="195" t="s">
        <v>369</v>
      </c>
      <c r="F148" s="228" t="s">
        <v>3486</v>
      </c>
      <c r="I148" s="229"/>
      <c r="L148" s="42"/>
      <c r="M148" s="230"/>
      <c r="N148" s="43"/>
      <c r="O148" s="43"/>
      <c r="P148" s="43"/>
      <c r="Q148" s="43"/>
      <c r="R148" s="43"/>
      <c r="S148" s="43"/>
      <c r="T148" s="71"/>
      <c r="AT148" s="25" t="s">
        <v>369</v>
      </c>
      <c r="AU148" s="25" t="s">
        <v>85</v>
      </c>
    </row>
    <row r="149" spans="2:65" s="12" customFormat="1">
      <c r="B149" s="194"/>
      <c r="D149" s="195" t="s">
        <v>272</v>
      </c>
      <c r="E149" s="196" t="s">
        <v>5</v>
      </c>
      <c r="F149" s="197" t="s">
        <v>3427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2" customFormat="1">
      <c r="B150" s="194"/>
      <c r="D150" s="195" t="s">
        <v>272</v>
      </c>
      <c r="E150" s="196" t="s">
        <v>5</v>
      </c>
      <c r="F150" s="197" t="s">
        <v>3522</v>
      </c>
      <c r="H150" s="196" t="s">
        <v>5</v>
      </c>
      <c r="I150" s="198"/>
      <c r="L150" s="194"/>
      <c r="M150" s="199"/>
      <c r="N150" s="200"/>
      <c r="O150" s="200"/>
      <c r="P150" s="200"/>
      <c r="Q150" s="200"/>
      <c r="R150" s="200"/>
      <c r="S150" s="200"/>
      <c r="T150" s="201"/>
      <c r="AT150" s="196" t="s">
        <v>272</v>
      </c>
      <c r="AU150" s="196" t="s">
        <v>85</v>
      </c>
      <c r="AV150" s="12" t="s">
        <v>24</v>
      </c>
      <c r="AW150" s="12" t="s">
        <v>41</v>
      </c>
      <c r="AX150" s="12" t="s">
        <v>77</v>
      </c>
      <c r="AY150" s="196" t="s">
        <v>264</v>
      </c>
    </row>
    <row r="151" spans="2:65" s="13" customFormat="1">
      <c r="B151" s="202"/>
      <c r="D151" s="195" t="s">
        <v>272</v>
      </c>
      <c r="E151" s="203" t="s">
        <v>5</v>
      </c>
      <c r="F151" s="204" t="s">
        <v>85</v>
      </c>
      <c r="H151" s="205">
        <v>2</v>
      </c>
      <c r="I151" s="206"/>
      <c r="L151" s="202"/>
      <c r="M151" s="207"/>
      <c r="N151" s="208"/>
      <c r="O151" s="208"/>
      <c r="P151" s="208"/>
      <c r="Q151" s="208"/>
      <c r="R151" s="208"/>
      <c r="S151" s="208"/>
      <c r="T151" s="209"/>
      <c r="AT151" s="203" t="s">
        <v>272</v>
      </c>
      <c r="AU151" s="203" t="s">
        <v>85</v>
      </c>
      <c r="AV151" s="13" t="s">
        <v>85</v>
      </c>
      <c r="AW151" s="13" t="s">
        <v>41</v>
      </c>
      <c r="AX151" s="13" t="s">
        <v>24</v>
      </c>
      <c r="AY151" s="203" t="s">
        <v>264</v>
      </c>
    </row>
    <row r="152" spans="2:65" s="1" customFormat="1" ht="25.5" customHeight="1">
      <c r="B152" s="181"/>
      <c r="C152" s="182" t="s">
        <v>372</v>
      </c>
      <c r="D152" s="182" t="s">
        <v>266</v>
      </c>
      <c r="E152" s="183" t="s">
        <v>2836</v>
      </c>
      <c r="F152" s="184" t="s">
        <v>2837</v>
      </c>
      <c r="G152" s="185" t="s">
        <v>341</v>
      </c>
      <c r="H152" s="186">
        <v>1</v>
      </c>
      <c r="I152" s="187"/>
      <c r="J152" s="188">
        <f>ROUND(I152*H152,2)</f>
        <v>0</v>
      </c>
      <c r="K152" s="184" t="s">
        <v>278</v>
      </c>
      <c r="L152" s="42"/>
      <c r="M152" s="189" t="s">
        <v>5</v>
      </c>
      <c r="N152" s="190" t="s">
        <v>48</v>
      </c>
      <c r="O152" s="43"/>
      <c r="P152" s="191">
        <f>O152*H152</f>
        <v>0</v>
      </c>
      <c r="Q152" s="191">
        <v>3.5729999999999998E-2</v>
      </c>
      <c r="R152" s="191">
        <f>Q152*H152</f>
        <v>3.5729999999999998E-2</v>
      </c>
      <c r="S152" s="191">
        <v>0</v>
      </c>
      <c r="T152" s="192">
        <f>S152*H152</f>
        <v>0</v>
      </c>
      <c r="AR152" s="25" t="s">
        <v>270</v>
      </c>
      <c r="AT152" s="25" t="s">
        <v>266</v>
      </c>
      <c r="AU152" s="25" t="s">
        <v>85</v>
      </c>
      <c r="AY152" s="25" t="s">
        <v>264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5" t="s">
        <v>24</v>
      </c>
      <c r="BK152" s="193">
        <f>ROUND(I152*H152,2)</f>
        <v>0</v>
      </c>
      <c r="BL152" s="25" t="s">
        <v>270</v>
      </c>
      <c r="BM152" s="25" t="s">
        <v>3488</v>
      </c>
    </row>
    <row r="153" spans="2:65" s="13" customFormat="1">
      <c r="B153" s="202"/>
      <c r="D153" s="195" t="s">
        <v>272</v>
      </c>
      <c r="E153" s="203" t="s">
        <v>5</v>
      </c>
      <c r="F153" s="204" t="s">
        <v>3523</v>
      </c>
      <c r="H153" s="205">
        <v>1</v>
      </c>
      <c r="I153" s="206"/>
      <c r="L153" s="202"/>
      <c r="M153" s="207"/>
      <c r="N153" s="208"/>
      <c r="O153" s="208"/>
      <c r="P153" s="208"/>
      <c r="Q153" s="208"/>
      <c r="R153" s="208"/>
      <c r="S153" s="208"/>
      <c r="T153" s="209"/>
      <c r="AT153" s="203" t="s">
        <v>272</v>
      </c>
      <c r="AU153" s="203" t="s">
        <v>85</v>
      </c>
      <c r="AV153" s="13" t="s">
        <v>85</v>
      </c>
      <c r="AW153" s="13" t="s">
        <v>41</v>
      </c>
      <c r="AX153" s="13" t="s">
        <v>24</v>
      </c>
      <c r="AY153" s="203" t="s">
        <v>264</v>
      </c>
    </row>
    <row r="154" spans="2:65" s="1" customFormat="1" ht="38.25" customHeight="1">
      <c r="B154" s="181"/>
      <c r="C154" s="182" t="s">
        <v>379</v>
      </c>
      <c r="D154" s="182" t="s">
        <v>266</v>
      </c>
      <c r="E154" s="183" t="s">
        <v>2858</v>
      </c>
      <c r="F154" s="184" t="s">
        <v>2859</v>
      </c>
      <c r="G154" s="185" t="s">
        <v>341</v>
      </c>
      <c r="H154" s="186">
        <v>1</v>
      </c>
      <c r="I154" s="187"/>
      <c r="J154" s="188">
        <f>ROUND(I154*H154,2)</f>
        <v>0</v>
      </c>
      <c r="K154" s="184" t="s">
        <v>334</v>
      </c>
      <c r="L154" s="42"/>
      <c r="M154" s="189" t="s">
        <v>5</v>
      </c>
      <c r="N154" s="190" t="s">
        <v>48</v>
      </c>
      <c r="O154" s="43"/>
      <c r="P154" s="191">
        <f>O154*H154</f>
        <v>0</v>
      </c>
      <c r="Q154" s="191">
        <v>0.500799824</v>
      </c>
      <c r="R154" s="191">
        <f>Q154*H154</f>
        <v>0.500799824</v>
      </c>
      <c r="S154" s="191">
        <v>0</v>
      </c>
      <c r="T154" s="192">
        <f>S154*H154</f>
        <v>0</v>
      </c>
      <c r="AR154" s="25" t="s">
        <v>270</v>
      </c>
      <c r="AT154" s="25" t="s">
        <v>266</v>
      </c>
      <c r="AU154" s="25" t="s">
        <v>85</v>
      </c>
      <c r="AY154" s="25" t="s">
        <v>264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5" t="s">
        <v>24</v>
      </c>
      <c r="BK154" s="193">
        <f>ROUND(I154*H154,2)</f>
        <v>0</v>
      </c>
      <c r="BL154" s="25" t="s">
        <v>270</v>
      </c>
      <c r="BM154" s="25" t="s">
        <v>3490</v>
      </c>
    </row>
    <row r="155" spans="2:65" s="12" customFormat="1">
      <c r="B155" s="194"/>
      <c r="D155" s="195" t="s">
        <v>272</v>
      </c>
      <c r="E155" s="196" t="s">
        <v>5</v>
      </c>
      <c r="F155" s="197" t="s">
        <v>3524</v>
      </c>
      <c r="H155" s="196" t="s">
        <v>5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6" t="s">
        <v>272</v>
      </c>
      <c r="AU155" s="196" t="s">
        <v>85</v>
      </c>
      <c r="AV155" s="12" t="s">
        <v>24</v>
      </c>
      <c r="AW155" s="12" t="s">
        <v>41</v>
      </c>
      <c r="AX155" s="12" t="s">
        <v>77</v>
      </c>
      <c r="AY155" s="196" t="s">
        <v>264</v>
      </c>
    </row>
    <row r="156" spans="2:65" s="13" customFormat="1">
      <c r="B156" s="202"/>
      <c r="D156" s="195" t="s">
        <v>272</v>
      </c>
      <c r="E156" s="203" t="s">
        <v>5</v>
      </c>
      <c r="F156" s="204" t="s">
        <v>24</v>
      </c>
      <c r="H156" s="205">
        <v>1</v>
      </c>
      <c r="I156" s="206"/>
      <c r="L156" s="202"/>
      <c r="M156" s="207"/>
      <c r="N156" s="208"/>
      <c r="O156" s="208"/>
      <c r="P156" s="208"/>
      <c r="Q156" s="208"/>
      <c r="R156" s="208"/>
      <c r="S156" s="208"/>
      <c r="T156" s="209"/>
      <c r="AT156" s="203" t="s">
        <v>272</v>
      </c>
      <c r="AU156" s="203" t="s">
        <v>85</v>
      </c>
      <c r="AV156" s="13" t="s">
        <v>85</v>
      </c>
      <c r="AW156" s="13" t="s">
        <v>41</v>
      </c>
      <c r="AX156" s="13" t="s">
        <v>24</v>
      </c>
      <c r="AY156" s="203" t="s">
        <v>264</v>
      </c>
    </row>
    <row r="157" spans="2:65" s="1" customFormat="1" ht="25.5" customHeight="1">
      <c r="B157" s="181"/>
      <c r="C157" s="218" t="s">
        <v>387</v>
      </c>
      <c r="D157" s="218" t="s">
        <v>345</v>
      </c>
      <c r="E157" s="219" t="s">
        <v>2862</v>
      </c>
      <c r="F157" s="220" t="s">
        <v>2863</v>
      </c>
      <c r="G157" s="221" t="s">
        <v>341</v>
      </c>
      <c r="H157" s="222">
        <v>1</v>
      </c>
      <c r="I157" s="223"/>
      <c r="J157" s="224">
        <f>ROUND(I157*H157,2)</f>
        <v>0</v>
      </c>
      <c r="K157" s="220" t="s">
        <v>278</v>
      </c>
      <c r="L157" s="225"/>
      <c r="M157" s="226" t="s">
        <v>5</v>
      </c>
      <c r="N157" s="227" t="s">
        <v>48</v>
      </c>
      <c r="O157" s="43"/>
      <c r="P157" s="191">
        <f>O157*H157</f>
        <v>0</v>
      </c>
      <c r="Q157" s="191">
        <v>0.54800000000000004</v>
      </c>
      <c r="R157" s="191">
        <f>Q157*H157</f>
        <v>0.54800000000000004</v>
      </c>
      <c r="S157" s="191">
        <v>0</v>
      </c>
      <c r="T157" s="192">
        <f>S157*H157</f>
        <v>0</v>
      </c>
      <c r="AR157" s="25" t="s">
        <v>322</v>
      </c>
      <c r="AT157" s="25" t="s">
        <v>345</v>
      </c>
      <c r="AU157" s="25" t="s">
        <v>85</v>
      </c>
      <c r="AY157" s="25" t="s">
        <v>264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5" t="s">
        <v>24</v>
      </c>
      <c r="BK157" s="193">
        <f>ROUND(I157*H157,2)</f>
        <v>0</v>
      </c>
      <c r="BL157" s="25" t="s">
        <v>270</v>
      </c>
      <c r="BM157" s="25" t="s">
        <v>3492</v>
      </c>
    </row>
    <row r="158" spans="2:65" s="1" customFormat="1" ht="27">
      <c r="B158" s="42"/>
      <c r="D158" s="195" t="s">
        <v>369</v>
      </c>
      <c r="F158" s="228" t="s">
        <v>2865</v>
      </c>
      <c r="I158" s="229"/>
      <c r="L158" s="42"/>
      <c r="M158" s="230"/>
      <c r="N158" s="43"/>
      <c r="O158" s="43"/>
      <c r="P158" s="43"/>
      <c r="Q158" s="43"/>
      <c r="R158" s="43"/>
      <c r="S158" s="43"/>
      <c r="T158" s="71"/>
      <c r="AT158" s="25" t="s">
        <v>369</v>
      </c>
      <c r="AU158" s="25" t="s">
        <v>85</v>
      </c>
    </row>
    <row r="159" spans="2:65" s="12" customFormat="1">
      <c r="B159" s="194"/>
      <c r="D159" s="195" t="s">
        <v>272</v>
      </c>
      <c r="E159" s="196" t="s">
        <v>5</v>
      </c>
      <c r="F159" s="197" t="s">
        <v>2866</v>
      </c>
      <c r="H159" s="196" t="s">
        <v>5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6" t="s">
        <v>272</v>
      </c>
      <c r="AU159" s="196" t="s">
        <v>85</v>
      </c>
      <c r="AV159" s="12" t="s">
        <v>24</v>
      </c>
      <c r="AW159" s="12" t="s">
        <v>41</v>
      </c>
      <c r="AX159" s="12" t="s">
        <v>77</v>
      </c>
      <c r="AY159" s="196" t="s">
        <v>264</v>
      </c>
    </row>
    <row r="160" spans="2:65" s="12" customFormat="1">
      <c r="B160" s="194"/>
      <c r="D160" s="195" t="s">
        <v>272</v>
      </c>
      <c r="E160" s="196" t="s">
        <v>5</v>
      </c>
      <c r="F160" s="197" t="s">
        <v>3524</v>
      </c>
      <c r="H160" s="196" t="s">
        <v>5</v>
      </c>
      <c r="I160" s="198"/>
      <c r="L160" s="194"/>
      <c r="M160" s="199"/>
      <c r="N160" s="200"/>
      <c r="O160" s="200"/>
      <c r="P160" s="200"/>
      <c r="Q160" s="200"/>
      <c r="R160" s="200"/>
      <c r="S160" s="200"/>
      <c r="T160" s="201"/>
      <c r="AT160" s="196" t="s">
        <v>272</v>
      </c>
      <c r="AU160" s="196" t="s">
        <v>85</v>
      </c>
      <c r="AV160" s="12" t="s">
        <v>24</v>
      </c>
      <c r="AW160" s="12" t="s">
        <v>41</v>
      </c>
      <c r="AX160" s="12" t="s">
        <v>77</v>
      </c>
      <c r="AY160" s="196" t="s">
        <v>264</v>
      </c>
    </row>
    <row r="161" spans="2:65" s="13" customFormat="1">
      <c r="B161" s="202"/>
      <c r="D161" s="195" t="s">
        <v>272</v>
      </c>
      <c r="E161" s="203" t="s">
        <v>5</v>
      </c>
      <c r="F161" s="204" t="s">
        <v>24</v>
      </c>
      <c r="H161" s="205">
        <v>1</v>
      </c>
      <c r="I161" s="206"/>
      <c r="L161" s="202"/>
      <c r="M161" s="207"/>
      <c r="N161" s="208"/>
      <c r="O161" s="208"/>
      <c r="P161" s="208"/>
      <c r="Q161" s="208"/>
      <c r="R161" s="208"/>
      <c r="S161" s="208"/>
      <c r="T161" s="209"/>
      <c r="AT161" s="203" t="s">
        <v>272</v>
      </c>
      <c r="AU161" s="203" t="s">
        <v>85</v>
      </c>
      <c r="AV161" s="13" t="s">
        <v>85</v>
      </c>
      <c r="AW161" s="13" t="s">
        <v>41</v>
      </c>
      <c r="AX161" s="13" t="s">
        <v>24</v>
      </c>
      <c r="AY161" s="203" t="s">
        <v>264</v>
      </c>
    </row>
    <row r="162" spans="2:65" s="1" customFormat="1" ht="16.5" customHeight="1">
      <c r="B162" s="181"/>
      <c r="C162" s="218" t="s">
        <v>393</v>
      </c>
      <c r="D162" s="218" t="s">
        <v>345</v>
      </c>
      <c r="E162" s="219" t="s">
        <v>2872</v>
      </c>
      <c r="F162" s="220" t="s">
        <v>2873</v>
      </c>
      <c r="G162" s="221" t="s">
        <v>341</v>
      </c>
      <c r="H162" s="222">
        <v>1</v>
      </c>
      <c r="I162" s="223"/>
      <c r="J162" s="224">
        <f>ROUND(I162*H162,2)</f>
        <v>0</v>
      </c>
      <c r="K162" s="220" t="s">
        <v>278</v>
      </c>
      <c r="L162" s="225"/>
      <c r="M162" s="226" t="s">
        <v>5</v>
      </c>
      <c r="N162" s="227" t="s">
        <v>48</v>
      </c>
      <c r="O162" s="43"/>
      <c r="P162" s="191">
        <f>O162*H162</f>
        <v>0</v>
      </c>
      <c r="Q162" s="191">
        <v>0.254</v>
      </c>
      <c r="R162" s="191">
        <f>Q162*H162</f>
        <v>0.254</v>
      </c>
      <c r="S162" s="191">
        <v>0</v>
      </c>
      <c r="T162" s="192">
        <f>S162*H162</f>
        <v>0</v>
      </c>
      <c r="AR162" s="25" t="s">
        <v>322</v>
      </c>
      <c r="AT162" s="25" t="s">
        <v>345</v>
      </c>
      <c r="AU162" s="25" t="s">
        <v>85</v>
      </c>
      <c r="AY162" s="25" t="s">
        <v>264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5" t="s">
        <v>24</v>
      </c>
      <c r="BK162" s="193">
        <f>ROUND(I162*H162,2)</f>
        <v>0</v>
      </c>
      <c r="BL162" s="25" t="s">
        <v>270</v>
      </c>
      <c r="BM162" s="25" t="s">
        <v>3493</v>
      </c>
    </row>
    <row r="163" spans="2:65" s="12" customFormat="1">
      <c r="B163" s="194"/>
      <c r="D163" s="195" t="s">
        <v>272</v>
      </c>
      <c r="E163" s="196" t="s">
        <v>5</v>
      </c>
      <c r="F163" s="197" t="s">
        <v>2866</v>
      </c>
      <c r="H163" s="196" t="s">
        <v>5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6" t="s">
        <v>272</v>
      </c>
      <c r="AU163" s="196" t="s">
        <v>85</v>
      </c>
      <c r="AV163" s="12" t="s">
        <v>24</v>
      </c>
      <c r="AW163" s="12" t="s">
        <v>41</v>
      </c>
      <c r="AX163" s="12" t="s">
        <v>77</v>
      </c>
      <c r="AY163" s="196" t="s">
        <v>264</v>
      </c>
    </row>
    <row r="164" spans="2:65" s="12" customFormat="1">
      <c r="B164" s="194"/>
      <c r="D164" s="195" t="s">
        <v>272</v>
      </c>
      <c r="E164" s="196" t="s">
        <v>5</v>
      </c>
      <c r="F164" s="197" t="s">
        <v>3524</v>
      </c>
      <c r="H164" s="196" t="s">
        <v>5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6" t="s">
        <v>272</v>
      </c>
      <c r="AU164" s="196" t="s">
        <v>85</v>
      </c>
      <c r="AV164" s="12" t="s">
        <v>24</v>
      </c>
      <c r="AW164" s="12" t="s">
        <v>41</v>
      </c>
      <c r="AX164" s="12" t="s">
        <v>77</v>
      </c>
      <c r="AY164" s="196" t="s">
        <v>264</v>
      </c>
    </row>
    <row r="165" spans="2:65" s="13" customFormat="1">
      <c r="B165" s="202"/>
      <c r="D165" s="195" t="s">
        <v>272</v>
      </c>
      <c r="E165" s="203" t="s">
        <v>5</v>
      </c>
      <c r="F165" s="204" t="s">
        <v>24</v>
      </c>
      <c r="H165" s="205">
        <v>1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272</v>
      </c>
      <c r="AU165" s="203" t="s">
        <v>85</v>
      </c>
      <c r="AV165" s="13" t="s">
        <v>85</v>
      </c>
      <c r="AW165" s="13" t="s">
        <v>41</v>
      </c>
      <c r="AX165" s="13" t="s">
        <v>24</v>
      </c>
      <c r="AY165" s="203" t="s">
        <v>264</v>
      </c>
    </row>
    <row r="166" spans="2:65" s="1" customFormat="1" ht="16.5" customHeight="1">
      <c r="B166" s="181"/>
      <c r="C166" s="218" t="s">
        <v>400</v>
      </c>
      <c r="D166" s="218" t="s">
        <v>345</v>
      </c>
      <c r="E166" s="219" t="s">
        <v>2878</v>
      </c>
      <c r="F166" s="220" t="s">
        <v>2879</v>
      </c>
      <c r="G166" s="221" t="s">
        <v>341</v>
      </c>
      <c r="H166" s="222">
        <v>3</v>
      </c>
      <c r="I166" s="223"/>
      <c r="J166" s="224">
        <f>ROUND(I166*H166,2)</f>
        <v>0</v>
      </c>
      <c r="K166" s="220" t="s">
        <v>278</v>
      </c>
      <c r="L166" s="225"/>
      <c r="M166" s="226" t="s">
        <v>5</v>
      </c>
      <c r="N166" s="227" t="s">
        <v>48</v>
      </c>
      <c r="O166" s="43"/>
      <c r="P166" s="191">
        <f>O166*H166</f>
        <v>0</v>
      </c>
      <c r="Q166" s="191">
        <v>3.9E-2</v>
      </c>
      <c r="R166" s="191">
        <f>Q166*H166</f>
        <v>0.11699999999999999</v>
      </c>
      <c r="S166" s="191">
        <v>0</v>
      </c>
      <c r="T166" s="192">
        <f>S166*H166</f>
        <v>0</v>
      </c>
      <c r="AR166" s="25" t="s">
        <v>322</v>
      </c>
      <c r="AT166" s="25" t="s">
        <v>345</v>
      </c>
      <c r="AU166" s="25" t="s">
        <v>85</v>
      </c>
      <c r="AY166" s="25" t="s">
        <v>264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5" t="s">
        <v>24</v>
      </c>
      <c r="BK166" s="193">
        <f>ROUND(I166*H166,2)</f>
        <v>0</v>
      </c>
      <c r="BL166" s="25" t="s">
        <v>270</v>
      </c>
      <c r="BM166" s="25" t="s">
        <v>3494</v>
      </c>
    </row>
    <row r="167" spans="2:65" s="1" customFormat="1" ht="27">
      <c r="B167" s="42"/>
      <c r="D167" s="195" t="s">
        <v>369</v>
      </c>
      <c r="F167" s="228" t="s">
        <v>2881</v>
      </c>
      <c r="I167" s="229"/>
      <c r="L167" s="42"/>
      <c r="M167" s="230"/>
      <c r="N167" s="43"/>
      <c r="O167" s="43"/>
      <c r="P167" s="43"/>
      <c r="Q167" s="43"/>
      <c r="R167" s="43"/>
      <c r="S167" s="43"/>
      <c r="T167" s="71"/>
      <c r="AT167" s="25" t="s">
        <v>369</v>
      </c>
      <c r="AU167" s="25" t="s">
        <v>85</v>
      </c>
    </row>
    <row r="168" spans="2:65" s="12" customFormat="1">
      <c r="B168" s="194"/>
      <c r="D168" s="195" t="s">
        <v>272</v>
      </c>
      <c r="E168" s="196" t="s">
        <v>5</v>
      </c>
      <c r="F168" s="197" t="s">
        <v>2866</v>
      </c>
      <c r="H168" s="196" t="s">
        <v>5</v>
      </c>
      <c r="I168" s="198"/>
      <c r="L168" s="194"/>
      <c r="M168" s="199"/>
      <c r="N168" s="200"/>
      <c r="O168" s="200"/>
      <c r="P168" s="200"/>
      <c r="Q168" s="200"/>
      <c r="R168" s="200"/>
      <c r="S168" s="200"/>
      <c r="T168" s="201"/>
      <c r="AT168" s="196" t="s">
        <v>272</v>
      </c>
      <c r="AU168" s="196" t="s">
        <v>85</v>
      </c>
      <c r="AV168" s="12" t="s">
        <v>24</v>
      </c>
      <c r="AW168" s="12" t="s">
        <v>41</v>
      </c>
      <c r="AX168" s="12" t="s">
        <v>77</v>
      </c>
      <c r="AY168" s="196" t="s">
        <v>264</v>
      </c>
    </row>
    <row r="169" spans="2:65" s="12" customFormat="1">
      <c r="B169" s="194"/>
      <c r="D169" s="195" t="s">
        <v>272</v>
      </c>
      <c r="E169" s="196" t="s">
        <v>5</v>
      </c>
      <c r="F169" s="197" t="s">
        <v>3524</v>
      </c>
      <c r="H169" s="196" t="s">
        <v>5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6" t="s">
        <v>272</v>
      </c>
      <c r="AU169" s="196" t="s">
        <v>85</v>
      </c>
      <c r="AV169" s="12" t="s">
        <v>24</v>
      </c>
      <c r="AW169" s="12" t="s">
        <v>41</v>
      </c>
      <c r="AX169" s="12" t="s">
        <v>77</v>
      </c>
      <c r="AY169" s="196" t="s">
        <v>264</v>
      </c>
    </row>
    <row r="170" spans="2:65" s="13" customFormat="1">
      <c r="B170" s="202"/>
      <c r="D170" s="195" t="s">
        <v>272</v>
      </c>
      <c r="E170" s="203" t="s">
        <v>5</v>
      </c>
      <c r="F170" s="204" t="s">
        <v>93</v>
      </c>
      <c r="H170" s="205">
        <v>3</v>
      </c>
      <c r="I170" s="206"/>
      <c r="L170" s="202"/>
      <c r="M170" s="207"/>
      <c r="N170" s="208"/>
      <c r="O170" s="208"/>
      <c r="P170" s="208"/>
      <c r="Q170" s="208"/>
      <c r="R170" s="208"/>
      <c r="S170" s="208"/>
      <c r="T170" s="209"/>
      <c r="AT170" s="203" t="s">
        <v>272</v>
      </c>
      <c r="AU170" s="203" t="s">
        <v>85</v>
      </c>
      <c r="AV170" s="13" t="s">
        <v>85</v>
      </c>
      <c r="AW170" s="13" t="s">
        <v>41</v>
      </c>
      <c r="AX170" s="13" t="s">
        <v>24</v>
      </c>
      <c r="AY170" s="203" t="s">
        <v>264</v>
      </c>
    </row>
    <row r="171" spans="2:65" s="1" customFormat="1" ht="16.5" customHeight="1">
      <c r="B171" s="181"/>
      <c r="C171" s="218" t="s">
        <v>10</v>
      </c>
      <c r="D171" s="218" t="s">
        <v>345</v>
      </c>
      <c r="E171" s="219" t="s">
        <v>2882</v>
      </c>
      <c r="F171" s="220" t="s">
        <v>2883</v>
      </c>
      <c r="G171" s="221" t="s">
        <v>341</v>
      </c>
      <c r="H171" s="222">
        <v>1</v>
      </c>
      <c r="I171" s="223"/>
      <c r="J171" s="224">
        <f>ROUND(I171*H171,2)</f>
        <v>0</v>
      </c>
      <c r="K171" s="220" t="s">
        <v>278</v>
      </c>
      <c r="L171" s="225"/>
      <c r="M171" s="226" t="s">
        <v>5</v>
      </c>
      <c r="N171" s="227" t="s">
        <v>48</v>
      </c>
      <c r="O171" s="43"/>
      <c r="P171" s="191">
        <f>O171*H171</f>
        <v>0</v>
      </c>
      <c r="Q171" s="191">
        <v>1.35</v>
      </c>
      <c r="R171" s="191">
        <f>Q171*H171</f>
        <v>1.35</v>
      </c>
      <c r="S171" s="191">
        <v>0</v>
      </c>
      <c r="T171" s="192">
        <f>S171*H171</f>
        <v>0</v>
      </c>
      <c r="AR171" s="25" t="s">
        <v>322</v>
      </c>
      <c r="AT171" s="25" t="s">
        <v>345</v>
      </c>
      <c r="AU171" s="25" t="s">
        <v>85</v>
      </c>
      <c r="AY171" s="25" t="s">
        <v>264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5" t="s">
        <v>24</v>
      </c>
      <c r="BK171" s="193">
        <f>ROUND(I171*H171,2)</f>
        <v>0</v>
      </c>
      <c r="BL171" s="25" t="s">
        <v>270</v>
      </c>
      <c r="BM171" s="25" t="s">
        <v>3495</v>
      </c>
    </row>
    <row r="172" spans="2:65" s="12" customFormat="1">
      <c r="B172" s="194"/>
      <c r="D172" s="195" t="s">
        <v>272</v>
      </c>
      <c r="E172" s="196" t="s">
        <v>5</v>
      </c>
      <c r="F172" s="197" t="s">
        <v>2866</v>
      </c>
      <c r="H172" s="196" t="s">
        <v>5</v>
      </c>
      <c r="I172" s="198"/>
      <c r="L172" s="194"/>
      <c r="M172" s="199"/>
      <c r="N172" s="200"/>
      <c r="O172" s="200"/>
      <c r="P172" s="200"/>
      <c r="Q172" s="200"/>
      <c r="R172" s="200"/>
      <c r="S172" s="200"/>
      <c r="T172" s="201"/>
      <c r="AT172" s="196" t="s">
        <v>272</v>
      </c>
      <c r="AU172" s="196" t="s">
        <v>85</v>
      </c>
      <c r="AV172" s="12" t="s">
        <v>24</v>
      </c>
      <c r="AW172" s="12" t="s">
        <v>41</v>
      </c>
      <c r="AX172" s="12" t="s">
        <v>77</v>
      </c>
      <c r="AY172" s="196" t="s">
        <v>264</v>
      </c>
    </row>
    <row r="173" spans="2:65" s="12" customFormat="1">
      <c r="B173" s="194"/>
      <c r="D173" s="195" t="s">
        <v>272</v>
      </c>
      <c r="E173" s="196" t="s">
        <v>5</v>
      </c>
      <c r="F173" s="197" t="s">
        <v>3524</v>
      </c>
      <c r="H173" s="196" t="s">
        <v>5</v>
      </c>
      <c r="I173" s="198"/>
      <c r="L173" s="194"/>
      <c r="M173" s="199"/>
      <c r="N173" s="200"/>
      <c r="O173" s="200"/>
      <c r="P173" s="200"/>
      <c r="Q173" s="200"/>
      <c r="R173" s="200"/>
      <c r="S173" s="200"/>
      <c r="T173" s="201"/>
      <c r="AT173" s="196" t="s">
        <v>272</v>
      </c>
      <c r="AU173" s="196" t="s">
        <v>85</v>
      </c>
      <c r="AV173" s="12" t="s">
        <v>24</v>
      </c>
      <c r="AW173" s="12" t="s">
        <v>41</v>
      </c>
      <c r="AX173" s="12" t="s">
        <v>77</v>
      </c>
      <c r="AY173" s="196" t="s">
        <v>264</v>
      </c>
    </row>
    <row r="174" spans="2:65" s="13" customFormat="1">
      <c r="B174" s="202"/>
      <c r="D174" s="195" t="s">
        <v>272</v>
      </c>
      <c r="E174" s="203" t="s">
        <v>5</v>
      </c>
      <c r="F174" s="204" t="s">
        <v>24</v>
      </c>
      <c r="H174" s="205">
        <v>1</v>
      </c>
      <c r="I174" s="206"/>
      <c r="L174" s="202"/>
      <c r="M174" s="207"/>
      <c r="N174" s="208"/>
      <c r="O174" s="208"/>
      <c r="P174" s="208"/>
      <c r="Q174" s="208"/>
      <c r="R174" s="208"/>
      <c r="S174" s="208"/>
      <c r="T174" s="209"/>
      <c r="AT174" s="203" t="s">
        <v>272</v>
      </c>
      <c r="AU174" s="203" t="s">
        <v>85</v>
      </c>
      <c r="AV174" s="13" t="s">
        <v>85</v>
      </c>
      <c r="AW174" s="13" t="s">
        <v>41</v>
      </c>
      <c r="AX174" s="13" t="s">
        <v>24</v>
      </c>
      <c r="AY174" s="203" t="s">
        <v>264</v>
      </c>
    </row>
    <row r="175" spans="2:65" s="1" customFormat="1" ht="25.5" customHeight="1">
      <c r="B175" s="181"/>
      <c r="C175" s="182" t="s">
        <v>410</v>
      </c>
      <c r="D175" s="182" t="s">
        <v>266</v>
      </c>
      <c r="E175" s="183" t="s">
        <v>3525</v>
      </c>
      <c r="F175" s="184" t="s">
        <v>3526</v>
      </c>
      <c r="G175" s="185" t="s">
        <v>341</v>
      </c>
      <c r="H175" s="186">
        <v>1</v>
      </c>
      <c r="I175" s="187"/>
      <c r="J175" s="188">
        <f>ROUND(I175*H175,2)</f>
        <v>0</v>
      </c>
      <c r="K175" s="184" t="s">
        <v>278</v>
      </c>
      <c r="L175" s="42"/>
      <c r="M175" s="189" t="s">
        <v>5</v>
      </c>
      <c r="N175" s="190" t="s">
        <v>48</v>
      </c>
      <c r="O175" s="43"/>
      <c r="P175" s="191">
        <f>O175*H175</f>
        <v>0</v>
      </c>
      <c r="Q175" s="191">
        <v>7.0200000000000002E-3</v>
      </c>
      <c r="R175" s="191">
        <f>Q175*H175</f>
        <v>7.0200000000000002E-3</v>
      </c>
      <c r="S175" s="191">
        <v>0</v>
      </c>
      <c r="T175" s="192">
        <f>S175*H175</f>
        <v>0</v>
      </c>
      <c r="AR175" s="25" t="s">
        <v>270</v>
      </c>
      <c r="AT175" s="25" t="s">
        <v>266</v>
      </c>
      <c r="AU175" s="25" t="s">
        <v>85</v>
      </c>
      <c r="AY175" s="25" t="s">
        <v>264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5" t="s">
        <v>24</v>
      </c>
      <c r="BK175" s="193">
        <f>ROUND(I175*H175,2)</f>
        <v>0</v>
      </c>
      <c r="BL175" s="25" t="s">
        <v>270</v>
      </c>
      <c r="BM175" s="25" t="s">
        <v>3527</v>
      </c>
    </row>
    <row r="176" spans="2:65" s="12" customFormat="1">
      <c r="B176" s="194"/>
      <c r="D176" s="195" t="s">
        <v>272</v>
      </c>
      <c r="E176" s="196" t="s">
        <v>5</v>
      </c>
      <c r="F176" s="197" t="s">
        <v>2866</v>
      </c>
      <c r="H176" s="196" t="s">
        <v>5</v>
      </c>
      <c r="I176" s="198"/>
      <c r="L176" s="194"/>
      <c r="M176" s="199"/>
      <c r="N176" s="200"/>
      <c r="O176" s="200"/>
      <c r="P176" s="200"/>
      <c r="Q176" s="200"/>
      <c r="R176" s="200"/>
      <c r="S176" s="200"/>
      <c r="T176" s="201"/>
      <c r="AT176" s="196" t="s">
        <v>272</v>
      </c>
      <c r="AU176" s="196" t="s">
        <v>85</v>
      </c>
      <c r="AV176" s="12" t="s">
        <v>24</v>
      </c>
      <c r="AW176" s="12" t="s">
        <v>41</v>
      </c>
      <c r="AX176" s="12" t="s">
        <v>77</v>
      </c>
      <c r="AY176" s="196" t="s">
        <v>264</v>
      </c>
    </row>
    <row r="177" spans="2:65" s="12" customFormat="1">
      <c r="B177" s="194"/>
      <c r="D177" s="195" t="s">
        <v>272</v>
      </c>
      <c r="E177" s="196" t="s">
        <v>5</v>
      </c>
      <c r="F177" s="197" t="s">
        <v>3524</v>
      </c>
      <c r="H177" s="196" t="s">
        <v>5</v>
      </c>
      <c r="I177" s="198"/>
      <c r="L177" s="194"/>
      <c r="M177" s="199"/>
      <c r="N177" s="200"/>
      <c r="O177" s="200"/>
      <c r="P177" s="200"/>
      <c r="Q177" s="200"/>
      <c r="R177" s="200"/>
      <c r="S177" s="200"/>
      <c r="T177" s="201"/>
      <c r="AT177" s="196" t="s">
        <v>272</v>
      </c>
      <c r="AU177" s="196" t="s">
        <v>85</v>
      </c>
      <c r="AV177" s="12" t="s">
        <v>24</v>
      </c>
      <c r="AW177" s="12" t="s">
        <v>41</v>
      </c>
      <c r="AX177" s="12" t="s">
        <v>77</v>
      </c>
      <c r="AY177" s="196" t="s">
        <v>264</v>
      </c>
    </row>
    <row r="178" spans="2:65" s="13" customFormat="1">
      <c r="B178" s="202"/>
      <c r="D178" s="195" t="s">
        <v>272</v>
      </c>
      <c r="E178" s="203" t="s">
        <v>5</v>
      </c>
      <c r="F178" s="204" t="s">
        <v>3528</v>
      </c>
      <c r="H178" s="205">
        <v>1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272</v>
      </c>
      <c r="AU178" s="203" t="s">
        <v>85</v>
      </c>
      <c r="AV178" s="13" t="s">
        <v>85</v>
      </c>
      <c r="AW178" s="13" t="s">
        <v>41</v>
      </c>
      <c r="AX178" s="13" t="s">
        <v>24</v>
      </c>
      <c r="AY178" s="203" t="s">
        <v>264</v>
      </c>
    </row>
    <row r="179" spans="2:65" s="1" customFormat="1" ht="16.5" customHeight="1">
      <c r="B179" s="181"/>
      <c r="C179" s="218" t="s">
        <v>623</v>
      </c>
      <c r="D179" s="218" t="s">
        <v>345</v>
      </c>
      <c r="E179" s="219" t="s">
        <v>2889</v>
      </c>
      <c r="F179" s="220" t="s">
        <v>2890</v>
      </c>
      <c r="G179" s="221" t="s">
        <v>341</v>
      </c>
      <c r="H179" s="222">
        <v>1</v>
      </c>
      <c r="I179" s="223"/>
      <c r="J179" s="224">
        <f>ROUND(I179*H179,2)</f>
        <v>0</v>
      </c>
      <c r="K179" s="220" t="s">
        <v>278</v>
      </c>
      <c r="L179" s="225"/>
      <c r="M179" s="226" t="s">
        <v>5</v>
      </c>
      <c r="N179" s="227" t="s">
        <v>48</v>
      </c>
      <c r="O179" s="43"/>
      <c r="P179" s="191">
        <f>O179*H179</f>
        <v>0</v>
      </c>
      <c r="Q179" s="191">
        <v>0.124</v>
      </c>
      <c r="R179" s="191">
        <f>Q179*H179</f>
        <v>0.124</v>
      </c>
      <c r="S179" s="191">
        <v>0</v>
      </c>
      <c r="T179" s="192">
        <f>S179*H179</f>
        <v>0</v>
      </c>
      <c r="AR179" s="25" t="s">
        <v>322</v>
      </c>
      <c r="AT179" s="25" t="s">
        <v>345</v>
      </c>
      <c r="AU179" s="25" t="s">
        <v>85</v>
      </c>
      <c r="AY179" s="25" t="s">
        <v>264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5" t="s">
        <v>24</v>
      </c>
      <c r="BK179" s="193">
        <f>ROUND(I179*H179,2)</f>
        <v>0</v>
      </c>
      <c r="BL179" s="25" t="s">
        <v>270</v>
      </c>
      <c r="BM179" s="25" t="s">
        <v>3529</v>
      </c>
    </row>
    <row r="180" spans="2:65" s="1" customFormat="1" ht="25.5" customHeight="1">
      <c r="B180" s="181"/>
      <c r="C180" s="182" t="s">
        <v>627</v>
      </c>
      <c r="D180" s="182" t="s">
        <v>266</v>
      </c>
      <c r="E180" s="183" t="s">
        <v>2903</v>
      </c>
      <c r="F180" s="184" t="s">
        <v>2904</v>
      </c>
      <c r="G180" s="185" t="s">
        <v>308</v>
      </c>
      <c r="H180" s="186">
        <v>12.7</v>
      </c>
      <c r="I180" s="187"/>
      <c r="J180" s="188">
        <f>ROUND(I180*H180,2)</f>
        <v>0</v>
      </c>
      <c r="K180" s="184" t="s">
        <v>309</v>
      </c>
      <c r="L180" s="42"/>
      <c r="M180" s="189" t="s">
        <v>5</v>
      </c>
      <c r="N180" s="190" t="s">
        <v>48</v>
      </c>
      <c r="O180" s="43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AR180" s="25" t="s">
        <v>270</v>
      </c>
      <c r="AT180" s="25" t="s">
        <v>266</v>
      </c>
      <c r="AU180" s="25" t="s">
        <v>85</v>
      </c>
      <c r="AY180" s="25" t="s">
        <v>264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5" t="s">
        <v>24</v>
      </c>
      <c r="BK180" s="193">
        <f>ROUND(I180*H180,2)</f>
        <v>0</v>
      </c>
      <c r="BL180" s="25" t="s">
        <v>270</v>
      </c>
      <c r="BM180" s="25" t="s">
        <v>3499</v>
      </c>
    </row>
    <row r="181" spans="2:65" s="12" customFormat="1">
      <c r="B181" s="194"/>
      <c r="D181" s="195" t="s">
        <v>272</v>
      </c>
      <c r="E181" s="196" t="s">
        <v>5</v>
      </c>
      <c r="F181" s="197" t="s">
        <v>3530</v>
      </c>
      <c r="H181" s="196" t="s">
        <v>5</v>
      </c>
      <c r="I181" s="198"/>
      <c r="L181" s="194"/>
      <c r="M181" s="199"/>
      <c r="N181" s="200"/>
      <c r="O181" s="200"/>
      <c r="P181" s="200"/>
      <c r="Q181" s="200"/>
      <c r="R181" s="200"/>
      <c r="S181" s="200"/>
      <c r="T181" s="201"/>
      <c r="AT181" s="196" t="s">
        <v>272</v>
      </c>
      <c r="AU181" s="196" t="s">
        <v>85</v>
      </c>
      <c r="AV181" s="12" t="s">
        <v>24</v>
      </c>
      <c r="AW181" s="12" t="s">
        <v>41</v>
      </c>
      <c r="AX181" s="12" t="s">
        <v>77</v>
      </c>
      <c r="AY181" s="196" t="s">
        <v>264</v>
      </c>
    </row>
    <row r="182" spans="2:65" s="13" customFormat="1">
      <c r="B182" s="202"/>
      <c r="D182" s="195" t="s">
        <v>272</v>
      </c>
      <c r="E182" s="203" t="s">
        <v>5</v>
      </c>
      <c r="F182" s="204" t="s">
        <v>3518</v>
      </c>
      <c r="H182" s="205">
        <v>12.7</v>
      </c>
      <c r="I182" s="206"/>
      <c r="L182" s="202"/>
      <c r="M182" s="207"/>
      <c r="N182" s="208"/>
      <c r="O182" s="208"/>
      <c r="P182" s="208"/>
      <c r="Q182" s="208"/>
      <c r="R182" s="208"/>
      <c r="S182" s="208"/>
      <c r="T182" s="209"/>
      <c r="AT182" s="203" t="s">
        <v>272</v>
      </c>
      <c r="AU182" s="203" t="s">
        <v>85</v>
      </c>
      <c r="AV182" s="13" t="s">
        <v>85</v>
      </c>
      <c r="AW182" s="13" t="s">
        <v>41</v>
      </c>
      <c r="AX182" s="13" t="s">
        <v>24</v>
      </c>
      <c r="AY182" s="203" t="s">
        <v>264</v>
      </c>
    </row>
    <row r="183" spans="2:65" s="1" customFormat="1" ht="25.5" customHeight="1">
      <c r="B183" s="181"/>
      <c r="C183" s="182" t="s">
        <v>632</v>
      </c>
      <c r="D183" s="182" t="s">
        <v>266</v>
      </c>
      <c r="E183" s="183" t="s">
        <v>3346</v>
      </c>
      <c r="F183" s="184" t="s">
        <v>3347</v>
      </c>
      <c r="G183" s="185" t="s">
        <v>341</v>
      </c>
      <c r="H183" s="186">
        <v>22</v>
      </c>
      <c r="I183" s="187"/>
      <c r="J183" s="188">
        <f>ROUND(I183*H183,2)</f>
        <v>0</v>
      </c>
      <c r="K183" s="184" t="s">
        <v>278</v>
      </c>
      <c r="L183" s="42"/>
      <c r="M183" s="189" t="s">
        <v>5</v>
      </c>
      <c r="N183" s="190" t="s">
        <v>48</v>
      </c>
      <c r="O183" s="43"/>
      <c r="P183" s="191">
        <f>O183*H183</f>
        <v>0</v>
      </c>
      <c r="Q183" s="191">
        <v>9.0000000000000006E-5</v>
      </c>
      <c r="R183" s="191">
        <f>Q183*H183</f>
        <v>1.98E-3</v>
      </c>
      <c r="S183" s="191">
        <v>0</v>
      </c>
      <c r="T183" s="192">
        <f>S183*H183</f>
        <v>0</v>
      </c>
      <c r="AR183" s="25" t="s">
        <v>270</v>
      </c>
      <c r="AT183" s="25" t="s">
        <v>266</v>
      </c>
      <c r="AU183" s="25" t="s">
        <v>85</v>
      </c>
      <c r="AY183" s="25" t="s">
        <v>264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5" t="s">
        <v>24</v>
      </c>
      <c r="BK183" s="193">
        <f>ROUND(I183*H183,2)</f>
        <v>0</v>
      </c>
      <c r="BL183" s="25" t="s">
        <v>270</v>
      </c>
      <c r="BM183" s="25" t="s">
        <v>3502</v>
      </c>
    </row>
    <row r="184" spans="2:65" s="12" customFormat="1">
      <c r="B184" s="194"/>
      <c r="D184" s="195" t="s">
        <v>272</v>
      </c>
      <c r="E184" s="196" t="s">
        <v>5</v>
      </c>
      <c r="F184" s="197" t="s">
        <v>3349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3" customFormat="1">
      <c r="B185" s="202"/>
      <c r="D185" s="195" t="s">
        <v>272</v>
      </c>
      <c r="E185" s="203" t="s">
        <v>5</v>
      </c>
      <c r="F185" s="204" t="s">
        <v>410</v>
      </c>
      <c r="H185" s="205">
        <v>22</v>
      </c>
      <c r="I185" s="206"/>
      <c r="L185" s="202"/>
      <c r="M185" s="207"/>
      <c r="N185" s="208"/>
      <c r="O185" s="208"/>
      <c r="P185" s="208"/>
      <c r="Q185" s="208"/>
      <c r="R185" s="208"/>
      <c r="S185" s="208"/>
      <c r="T185" s="209"/>
      <c r="AT185" s="203" t="s">
        <v>272</v>
      </c>
      <c r="AU185" s="203" t="s">
        <v>85</v>
      </c>
      <c r="AV185" s="13" t="s">
        <v>85</v>
      </c>
      <c r="AW185" s="13" t="s">
        <v>41</v>
      </c>
      <c r="AX185" s="13" t="s">
        <v>24</v>
      </c>
      <c r="AY185" s="203" t="s">
        <v>264</v>
      </c>
    </row>
    <row r="186" spans="2:65" s="1" customFormat="1" ht="25.5" customHeight="1">
      <c r="B186" s="181"/>
      <c r="C186" s="182" t="s">
        <v>636</v>
      </c>
      <c r="D186" s="182" t="s">
        <v>266</v>
      </c>
      <c r="E186" s="183" t="s">
        <v>3350</v>
      </c>
      <c r="F186" s="184" t="s">
        <v>3351</v>
      </c>
      <c r="G186" s="185" t="s">
        <v>341</v>
      </c>
      <c r="H186" s="186">
        <v>2</v>
      </c>
      <c r="I186" s="187"/>
      <c r="J186" s="188">
        <f>ROUND(I186*H186,2)</f>
        <v>0</v>
      </c>
      <c r="K186" s="184" t="s">
        <v>278</v>
      </c>
      <c r="L186" s="42"/>
      <c r="M186" s="189" t="s">
        <v>5</v>
      </c>
      <c r="N186" s="190" t="s">
        <v>48</v>
      </c>
      <c r="O186" s="43"/>
      <c r="P186" s="191">
        <f>O186*H186</f>
        <v>0</v>
      </c>
      <c r="Q186" s="191">
        <v>1.6199999999999999E-3</v>
      </c>
      <c r="R186" s="191">
        <f>Q186*H186</f>
        <v>3.2399999999999998E-3</v>
      </c>
      <c r="S186" s="191">
        <v>0</v>
      </c>
      <c r="T186" s="192">
        <f>S186*H186</f>
        <v>0</v>
      </c>
      <c r="AR186" s="25" t="s">
        <v>270</v>
      </c>
      <c r="AT186" s="25" t="s">
        <v>266</v>
      </c>
      <c r="AU186" s="25" t="s">
        <v>85</v>
      </c>
      <c r="AY186" s="25" t="s">
        <v>264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5" t="s">
        <v>24</v>
      </c>
      <c r="BK186" s="193">
        <f>ROUND(I186*H186,2)</f>
        <v>0</v>
      </c>
      <c r="BL186" s="25" t="s">
        <v>270</v>
      </c>
      <c r="BM186" s="25" t="s">
        <v>3503</v>
      </c>
    </row>
    <row r="187" spans="2:65" s="11" customFormat="1" ht="29.85" customHeight="1">
      <c r="B187" s="168"/>
      <c r="D187" s="169" t="s">
        <v>76</v>
      </c>
      <c r="E187" s="179" t="s">
        <v>331</v>
      </c>
      <c r="F187" s="179" t="s">
        <v>2045</v>
      </c>
      <c r="I187" s="171"/>
      <c r="J187" s="180">
        <f>BK187</f>
        <v>0</v>
      </c>
      <c r="L187" s="168"/>
      <c r="M187" s="173"/>
      <c r="N187" s="174"/>
      <c r="O187" s="174"/>
      <c r="P187" s="175">
        <f>SUM(P188:P190)</f>
        <v>0</v>
      </c>
      <c r="Q187" s="174"/>
      <c r="R187" s="175">
        <f>SUM(R188:R190)</f>
        <v>0</v>
      </c>
      <c r="S187" s="174"/>
      <c r="T187" s="176">
        <f>SUM(T188:T190)</f>
        <v>0</v>
      </c>
      <c r="AR187" s="169" t="s">
        <v>24</v>
      </c>
      <c r="AT187" s="177" t="s">
        <v>76</v>
      </c>
      <c r="AU187" s="177" t="s">
        <v>24</v>
      </c>
      <c r="AY187" s="169" t="s">
        <v>264</v>
      </c>
      <c r="BK187" s="178">
        <f>SUM(BK188:BK190)</f>
        <v>0</v>
      </c>
    </row>
    <row r="188" spans="2:65" s="1" customFormat="1" ht="16.5" customHeight="1">
      <c r="B188" s="181"/>
      <c r="C188" s="182" t="s">
        <v>640</v>
      </c>
      <c r="D188" s="182" t="s">
        <v>266</v>
      </c>
      <c r="E188" s="183" t="s">
        <v>2910</v>
      </c>
      <c r="F188" s="184" t="s">
        <v>2911</v>
      </c>
      <c r="G188" s="185" t="s">
        <v>308</v>
      </c>
      <c r="H188" s="186">
        <v>20</v>
      </c>
      <c r="I188" s="187"/>
      <c r="J188" s="188">
        <f>ROUND(I188*H188,2)</f>
        <v>0</v>
      </c>
      <c r="K188" s="184" t="s">
        <v>309</v>
      </c>
      <c r="L188" s="42"/>
      <c r="M188" s="189" t="s">
        <v>5</v>
      </c>
      <c r="N188" s="190" t="s">
        <v>48</v>
      </c>
      <c r="O188" s="43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AR188" s="25" t="s">
        <v>270</v>
      </c>
      <c r="AT188" s="25" t="s">
        <v>266</v>
      </c>
      <c r="AU188" s="25" t="s">
        <v>85</v>
      </c>
      <c r="AY188" s="25" t="s">
        <v>264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5" t="s">
        <v>24</v>
      </c>
      <c r="BK188" s="193">
        <f>ROUND(I188*H188,2)</f>
        <v>0</v>
      </c>
      <c r="BL188" s="25" t="s">
        <v>270</v>
      </c>
      <c r="BM188" s="25" t="s">
        <v>3504</v>
      </c>
    </row>
    <row r="189" spans="2:65" s="12" customFormat="1">
      <c r="B189" s="194"/>
      <c r="D189" s="195" t="s">
        <v>272</v>
      </c>
      <c r="E189" s="196" t="s">
        <v>5</v>
      </c>
      <c r="F189" s="197" t="s">
        <v>3116</v>
      </c>
      <c r="H189" s="196" t="s">
        <v>5</v>
      </c>
      <c r="I189" s="198"/>
      <c r="L189" s="194"/>
      <c r="M189" s="199"/>
      <c r="N189" s="200"/>
      <c r="O189" s="200"/>
      <c r="P189" s="200"/>
      <c r="Q189" s="200"/>
      <c r="R189" s="200"/>
      <c r="S189" s="200"/>
      <c r="T189" s="201"/>
      <c r="AT189" s="196" t="s">
        <v>272</v>
      </c>
      <c r="AU189" s="196" t="s">
        <v>85</v>
      </c>
      <c r="AV189" s="12" t="s">
        <v>24</v>
      </c>
      <c r="AW189" s="12" t="s">
        <v>41</v>
      </c>
      <c r="AX189" s="12" t="s">
        <v>77</v>
      </c>
      <c r="AY189" s="196" t="s">
        <v>264</v>
      </c>
    </row>
    <row r="190" spans="2:65" s="13" customFormat="1">
      <c r="B190" s="202"/>
      <c r="D190" s="195" t="s">
        <v>272</v>
      </c>
      <c r="E190" s="203" t="s">
        <v>5</v>
      </c>
      <c r="F190" s="204" t="s">
        <v>400</v>
      </c>
      <c r="H190" s="205">
        <v>20</v>
      </c>
      <c r="I190" s="206"/>
      <c r="L190" s="202"/>
      <c r="M190" s="207"/>
      <c r="N190" s="208"/>
      <c r="O190" s="208"/>
      <c r="P190" s="208"/>
      <c r="Q190" s="208"/>
      <c r="R190" s="208"/>
      <c r="S190" s="208"/>
      <c r="T190" s="209"/>
      <c r="AT190" s="203" t="s">
        <v>272</v>
      </c>
      <c r="AU190" s="203" t="s">
        <v>85</v>
      </c>
      <c r="AV190" s="13" t="s">
        <v>85</v>
      </c>
      <c r="AW190" s="13" t="s">
        <v>41</v>
      </c>
      <c r="AX190" s="13" t="s">
        <v>24</v>
      </c>
      <c r="AY190" s="203" t="s">
        <v>264</v>
      </c>
    </row>
    <row r="191" spans="2:65" s="11" customFormat="1" ht="29.85" customHeight="1">
      <c r="B191" s="168"/>
      <c r="D191" s="169" t="s">
        <v>76</v>
      </c>
      <c r="E191" s="179" t="s">
        <v>377</v>
      </c>
      <c r="F191" s="179" t="s">
        <v>378</v>
      </c>
      <c r="I191" s="171"/>
      <c r="J191" s="180">
        <f>BK191</f>
        <v>0</v>
      </c>
      <c r="L191" s="168"/>
      <c r="M191" s="173"/>
      <c r="N191" s="174"/>
      <c r="O191" s="174"/>
      <c r="P191" s="175">
        <f>P192</f>
        <v>0</v>
      </c>
      <c r="Q191" s="174"/>
      <c r="R191" s="175">
        <f>R192</f>
        <v>0</v>
      </c>
      <c r="S191" s="174"/>
      <c r="T191" s="176">
        <f>T192</f>
        <v>0</v>
      </c>
      <c r="AR191" s="169" t="s">
        <v>24</v>
      </c>
      <c r="AT191" s="177" t="s">
        <v>76</v>
      </c>
      <c r="AU191" s="177" t="s">
        <v>24</v>
      </c>
      <c r="AY191" s="169" t="s">
        <v>264</v>
      </c>
      <c r="BK191" s="178">
        <f>BK192</f>
        <v>0</v>
      </c>
    </row>
    <row r="192" spans="2:65" s="1" customFormat="1" ht="38.25" customHeight="1">
      <c r="B192" s="181"/>
      <c r="C192" s="182" t="s">
        <v>641</v>
      </c>
      <c r="D192" s="182" t="s">
        <v>266</v>
      </c>
      <c r="E192" s="183" t="s">
        <v>2401</v>
      </c>
      <c r="F192" s="184" t="s">
        <v>2402</v>
      </c>
      <c r="G192" s="185" t="s">
        <v>317</v>
      </c>
      <c r="H192" s="186">
        <v>3.734</v>
      </c>
      <c r="I192" s="187"/>
      <c r="J192" s="188">
        <f>ROUND(I192*H192,2)</f>
        <v>0</v>
      </c>
      <c r="K192" s="184" t="s">
        <v>278</v>
      </c>
      <c r="L192" s="42"/>
      <c r="M192" s="189" t="s">
        <v>5</v>
      </c>
      <c r="N192" s="190" t="s">
        <v>48</v>
      </c>
      <c r="O192" s="43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AR192" s="25" t="s">
        <v>270</v>
      </c>
      <c r="AT192" s="25" t="s">
        <v>266</v>
      </c>
      <c r="AU192" s="25" t="s">
        <v>85</v>
      </c>
      <c r="AY192" s="25" t="s">
        <v>264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5" t="s">
        <v>24</v>
      </c>
      <c r="BK192" s="193">
        <f>ROUND(I192*H192,2)</f>
        <v>0</v>
      </c>
      <c r="BL192" s="25" t="s">
        <v>270</v>
      </c>
      <c r="BM192" s="25" t="s">
        <v>3505</v>
      </c>
    </row>
    <row r="193" spans="2:65" s="11" customFormat="1" ht="37.35" customHeight="1">
      <c r="B193" s="168"/>
      <c r="D193" s="169" t="s">
        <v>76</v>
      </c>
      <c r="E193" s="170" t="s">
        <v>2227</v>
      </c>
      <c r="F193" s="170" t="s">
        <v>2228</v>
      </c>
      <c r="I193" s="171"/>
      <c r="J193" s="172">
        <f>BK193</f>
        <v>0</v>
      </c>
      <c r="L193" s="168"/>
      <c r="M193" s="173"/>
      <c r="N193" s="174"/>
      <c r="O193" s="174"/>
      <c r="P193" s="175">
        <f>P194</f>
        <v>0</v>
      </c>
      <c r="Q193" s="174"/>
      <c r="R193" s="175">
        <f>R194</f>
        <v>0</v>
      </c>
      <c r="S193" s="174"/>
      <c r="T193" s="176">
        <f>T194</f>
        <v>0</v>
      </c>
      <c r="AR193" s="169" t="s">
        <v>270</v>
      </c>
      <c r="AT193" s="177" t="s">
        <v>76</v>
      </c>
      <c r="AU193" s="177" t="s">
        <v>77</v>
      </c>
      <c r="AY193" s="169" t="s">
        <v>264</v>
      </c>
      <c r="BK193" s="178">
        <f>BK194</f>
        <v>0</v>
      </c>
    </row>
    <row r="194" spans="2:65" s="11" customFormat="1" ht="19.899999999999999" customHeight="1">
      <c r="B194" s="168"/>
      <c r="D194" s="169" t="s">
        <v>76</v>
      </c>
      <c r="E194" s="179" t="s">
        <v>2229</v>
      </c>
      <c r="F194" s="179" t="s">
        <v>2228</v>
      </c>
      <c r="I194" s="171"/>
      <c r="J194" s="180">
        <f>BK194</f>
        <v>0</v>
      </c>
      <c r="L194" s="168"/>
      <c r="M194" s="173"/>
      <c r="N194" s="174"/>
      <c r="O194" s="174"/>
      <c r="P194" s="175">
        <f>SUM(P195:P206)</f>
        <v>0</v>
      </c>
      <c r="Q194" s="174"/>
      <c r="R194" s="175">
        <f>SUM(R195:R206)</f>
        <v>0</v>
      </c>
      <c r="S194" s="174"/>
      <c r="T194" s="176">
        <f>SUM(T195:T206)</f>
        <v>0</v>
      </c>
      <c r="AR194" s="169" t="s">
        <v>270</v>
      </c>
      <c r="AT194" s="177" t="s">
        <v>76</v>
      </c>
      <c r="AU194" s="177" t="s">
        <v>24</v>
      </c>
      <c r="AY194" s="169" t="s">
        <v>264</v>
      </c>
      <c r="BK194" s="178">
        <f>SUM(BK195:BK206)</f>
        <v>0</v>
      </c>
    </row>
    <row r="195" spans="2:65" s="1" customFormat="1" ht="16.5" customHeight="1">
      <c r="B195" s="181"/>
      <c r="C195" s="182" t="s">
        <v>645</v>
      </c>
      <c r="D195" s="182" t="s">
        <v>266</v>
      </c>
      <c r="E195" s="183" t="s">
        <v>2630</v>
      </c>
      <c r="F195" s="184" t="s">
        <v>2631</v>
      </c>
      <c r="G195" s="185" t="s">
        <v>293</v>
      </c>
      <c r="H195" s="186">
        <v>40</v>
      </c>
      <c r="I195" s="187"/>
      <c r="J195" s="188">
        <f>ROUND(I195*H195,2)</f>
        <v>0</v>
      </c>
      <c r="K195" s="184" t="s">
        <v>309</v>
      </c>
      <c r="L195" s="42"/>
      <c r="M195" s="189" t="s">
        <v>5</v>
      </c>
      <c r="N195" s="190" t="s">
        <v>48</v>
      </c>
      <c r="O195" s="43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AR195" s="25" t="s">
        <v>2232</v>
      </c>
      <c r="AT195" s="25" t="s">
        <v>266</v>
      </c>
      <c r="AU195" s="25" t="s">
        <v>85</v>
      </c>
      <c r="AY195" s="25" t="s">
        <v>264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5" t="s">
        <v>24</v>
      </c>
      <c r="BK195" s="193">
        <f>ROUND(I195*H195,2)</f>
        <v>0</v>
      </c>
      <c r="BL195" s="25" t="s">
        <v>2232</v>
      </c>
      <c r="BM195" s="25" t="s">
        <v>3506</v>
      </c>
    </row>
    <row r="196" spans="2:65" s="12" customFormat="1">
      <c r="B196" s="194"/>
      <c r="D196" s="195" t="s">
        <v>272</v>
      </c>
      <c r="E196" s="196" t="s">
        <v>5</v>
      </c>
      <c r="F196" s="197" t="s">
        <v>3531</v>
      </c>
      <c r="H196" s="196" t="s">
        <v>5</v>
      </c>
      <c r="I196" s="198"/>
      <c r="L196" s="194"/>
      <c r="M196" s="199"/>
      <c r="N196" s="200"/>
      <c r="O196" s="200"/>
      <c r="P196" s="200"/>
      <c r="Q196" s="200"/>
      <c r="R196" s="200"/>
      <c r="S196" s="200"/>
      <c r="T196" s="201"/>
      <c r="AT196" s="196" t="s">
        <v>272</v>
      </c>
      <c r="AU196" s="196" t="s">
        <v>85</v>
      </c>
      <c r="AV196" s="12" t="s">
        <v>24</v>
      </c>
      <c r="AW196" s="12" t="s">
        <v>41</v>
      </c>
      <c r="AX196" s="12" t="s">
        <v>77</v>
      </c>
      <c r="AY196" s="196" t="s">
        <v>264</v>
      </c>
    </row>
    <row r="197" spans="2:65" s="12" customFormat="1">
      <c r="B197" s="194"/>
      <c r="D197" s="195" t="s">
        <v>272</v>
      </c>
      <c r="E197" s="196" t="s">
        <v>5</v>
      </c>
      <c r="F197" s="197" t="s">
        <v>3508</v>
      </c>
      <c r="H197" s="196" t="s">
        <v>5</v>
      </c>
      <c r="I197" s="198"/>
      <c r="L197" s="194"/>
      <c r="M197" s="199"/>
      <c r="N197" s="200"/>
      <c r="O197" s="200"/>
      <c r="P197" s="200"/>
      <c r="Q197" s="200"/>
      <c r="R197" s="200"/>
      <c r="S197" s="200"/>
      <c r="T197" s="201"/>
      <c r="AT197" s="196" t="s">
        <v>272</v>
      </c>
      <c r="AU197" s="196" t="s">
        <v>85</v>
      </c>
      <c r="AV197" s="12" t="s">
        <v>24</v>
      </c>
      <c r="AW197" s="12" t="s">
        <v>41</v>
      </c>
      <c r="AX197" s="12" t="s">
        <v>77</v>
      </c>
      <c r="AY197" s="196" t="s">
        <v>264</v>
      </c>
    </row>
    <row r="198" spans="2:65" s="13" customFormat="1">
      <c r="B198" s="202"/>
      <c r="D198" s="195" t="s">
        <v>272</v>
      </c>
      <c r="E198" s="203" t="s">
        <v>5</v>
      </c>
      <c r="F198" s="204" t="s">
        <v>845</v>
      </c>
      <c r="H198" s="205">
        <v>40</v>
      </c>
      <c r="I198" s="206"/>
      <c r="L198" s="202"/>
      <c r="M198" s="207"/>
      <c r="N198" s="208"/>
      <c r="O198" s="208"/>
      <c r="P198" s="208"/>
      <c r="Q198" s="208"/>
      <c r="R198" s="208"/>
      <c r="S198" s="208"/>
      <c r="T198" s="209"/>
      <c r="AT198" s="203" t="s">
        <v>272</v>
      </c>
      <c r="AU198" s="203" t="s">
        <v>85</v>
      </c>
      <c r="AV198" s="13" t="s">
        <v>85</v>
      </c>
      <c r="AW198" s="13" t="s">
        <v>41</v>
      </c>
      <c r="AX198" s="13" t="s">
        <v>24</v>
      </c>
      <c r="AY198" s="203" t="s">
        <v>264</v>
      </c>
    </row>
    <row r="199" spans="2:65" s="1" customFormat="1" ht="16.5" customHeight="1">
      <c r="B199" s="181"/>
      <c r="C199" s="182" t="s">
        <v>647</v>
      </c>
      <c r="D199" s="182" t="s">
        <v>266</v>
      </c>
      <c r="E199" s="183" t="s">
        <v>3509</v>
      </c>
      <c r="F199" s="184" t="s">
        <v>3510</v>
      </c>
      <c r="G199" s="185" t="s">
        <v>341</v>
      </c>
      <c r="H199" s="186">
        <v>1</v>
      </c>
      <c r="I199" s="187"/>
      <c r="J199" s="188">
        <f>ROUND(I199*H199,2)</f>
        <v>0</v>
      </c>
      <c r="K199" s="184" t="s">
        <v>309</v>
      </c>
      <c r="L199" s="42"/>
      <c r="M199" s="189" t="s">
        <v>5</v>
      </c>
      <c r="N199" s="190" t="s">
        <v>48</v>
      </c>
      <c r="O199" s="43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AR199" s="25" t="s">
        <v>2232</v>
      </c>
      <c r="AT199" s="25" t="s">
        <v>266</v>
      </c>
      <c r="AU199" s="25" t="s">
        <v>85</v>
      </c>
      <c r="AY199" s="25" t="s">
        <v>264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5" t="s">
        <v>24</v>
      </c>
      <c r="BK199" s="193">
        <f>ROUND(I199*H199,2)</f>
        <v>0</v>
      </c>
      <c r="BL199" s="25" t="s">
        <v>2232</v>
      </c>
      <c r="BM199" s="25" t="s">
        <v>3511</v>
      </c>
    </row>
    <row r="200" spans="2:65" s="1" customFormat="1" ht="27">
      <c r="B200" s="42"/>
      <c r="D200" s="195" t="s">
        <v>369</v>
      </c>
      <c r="F200" s="228" t="s">
        <v>3512</v>
      </c>
      <c r="I200" s="229"/>
      <c r="L200" s="42"/>
      <c r="M200" s="230"/>
      <c r="N200" s="43"/>
      <c r="O200" s="43"/>
      <c r="P200" s="43"/>
      <c r="Q200" s="43"/>
      <c r="R200" s="43"/>
      <c r="S200" s="43"/>
      <c r="T200" s="71"/>
      <c r="AT200" s="25" t="s">
        <v>369</v>
      </c>
      <c r="AU200" s="25" t="s">
        <v>85</v>
      </c>
    </row>
    <row r="201" spans="2:65" s="12" customFormat="1">
      <c r="B201" s="194"/>
      <c r="D201" s="195" t="s">
        <v>272</v>
      </c>
      <c r="E201" s="196" t="s">
        <v>5</v>
      </c>
      <c r="F201" s="197" t="s">
        <v>3513</v>
      </c>
      <c r="H201" s="196" t="s">
        <v>5</v>
      </c>
      <c r="I201" s="198"/>
      <c r="L201" s="194"/>
      <c r="M201" s="199"/>
      <c r="N201" s="200"/>
      <c r="O201" s="200"/>
      <c r="P201" s="200"/>
      <c r="Q201" s="200"/>
      <c r="R201" s="200"/>
      <c r="S201" s="200"/>
      <c r="T201" s="201"/>
      <c r="AT201" s="196" t="s">
        <v>272</v>
      </c>
      <c r="AU201" s="196" t="s">
        <v>85</v>
      </c>
      <c r="AV201" s="12" t="s">
        <v>24</v>
      </c>
      <c r="AW201" s="12" t="s">
        <v>41</v>
      </c>
      <c r="AX201" s="12" t="s">
        <v>77</v>
      </c>
      <c r="AY201" s="196" t="s">
        <v>264</v>
      </c>
    </row>
    <row r="202" spans="2:65" s="13" customFormat="1">
      <c r="B202" s="202"/>
      <c r="D202" s="195" t="s">
        <v>272</v>
      </c>
      <c r="E202" s="203" t="s">
        <v>5</v>
      </c>
      <c r="F202" s="204" t="s">
        <v>24</v>
      </c>
      <c r="H202" s="205">
        <v>1</v>
      </c>
      <c r="I202" s="206"/>
      <c r="L202" s="202"/>
      <c r="M202" s="207"/>
      <c r="N202" s="208"/>
      <c r="O202" s="208"/>
      <c r="P202" s="208"/>
      <c r="Q202" s="208"/>
      <c r="R202" s="208"/>
      <c r="S202" s="208"/>
      <c r="T202" s="209"/>
      <c r="AT202" s="203" t="s">
        <v>272</v>
      </c>
      <c r="AU202" s="203" t="s">
        <v>85</v>
      </c>
      <c r="AV202" s="13" t="s">
        <v>85</v>
      </c>
      <c r="AW202" s="13" t="s">
        <v>41</v>
      </c>
      <c r="AX202" s="13" t="s">
        <v>24</v>
      </c>
      <c r="AY202" s="203" t="s">
        <v>264</v>
      </c>
    </row>
    <row r="203" spans="2:65" s="1" customFormat="1" ht="16.5" customHeight="1">
      <c r="B203" s="181"/>
      <c r="C203" s="182" t="s">
        <v>651</v>
      </c>
      <c r="D203" s="182" t="s">
        <v>266</v>
      </c>
      <c r="E203" s="183" t="s">
        <v>2966</v>
      </c>
      <c r="F203" s="184" t="s">
        <v>2967</v>
      </c>
      <c r="G203" s="185" t="s">
        <v>308</v>
      </c>
      <c r="H203" s="186">
        <v>12.7</v>
      </c>
      <c r="I203" s="187"/>
      <c r="J203" s="188">
        <f>ROUND(I203*H203,2)</f>
        <v>0</v>
      </c>
      <c r="K203" s="184" t="s">
        <v>309</v>
      </c>
      <c r="L203" s="42"/>
      <c r="M203" s="189" t="s">
        <v>5</v>
      </c>
      <c r="N203" s="190" t="s">
        <v>48</v>
      </c>
      <c r="O203" s="43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AR203" s="25" t="s">
        <v>2232</v>
      </c>
      <c r="AT203" s="25" t="s">
        <v>266</v>
      </c>
      <c r="AU203" s="25" t="s">
        <v>85</v>
      </c>
      <c r="AY203" s="25" t="s">
        <v>264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5" t="s">
        <v>24</v>
      </c>
      <c r="BK203" s="193">
        <f>ROUND(I203*H203,2)</f>
        <v>0</v>
      </c>
      <c r="BL203" s="25" t="s">
        <v>2232</v>
      </c>
      <c r="BM203" s="25" t="s">
        <v>3514</v>
      </c>
    </row>
    <row r="204" spans="2:65" s="1" customFormat="1" ht="27">
      <c r="B204" s="42"/>
      <c r="D204" s="195" t="s">
        <v>369</v>
      </c>
      <c r="F204" s="228" t="s">
        <v>2234</v>
      </c>
      <c r="I204" s="229"/>
      <c r="L204" s="42"/>
      <c r="M204" s="230"/>
      <c r="N204" s="43"/>
      <c r="O204" s="43"/>
      <c r="P204" s="43"/>
      <c r="Q204" s="43"/>
      <c r="R204" s="43"/>
      <c r="S204" s="43"/>
      <c r="T204" s="71"/>
      <c r="AT204" s="25" t="s">
        <v>369</v>
      </c>
      <c r="AU204" s="25" t="s">
        <v>85</v>
      </c>
    </row>
    <row r="205" spans="2:65" s="12" customFormat="1">
      <c r="B205" s="194"/>
      <c r="D205" s="195" t="s">
        <v>272</v>
      </c>
      <c r="E205" s="196" t="s">
        <v>5</v>
      </c>
      <c r="F205" s="197" t="s">
        <v>3532</v>
      </c>
      <c r="H205" s="196" t="s">
        <v>5</v>
      </c>
      <c r="I205" s="198"/>
      <c r="L205" s="194"/>
      <c r="M205" s="199"/>
      <c r="N205" s="200"/>
      <c r="O205" s="200"/>
      <c r="P205" s="200"/>
      <c r="Q205" s="200"/>
      <c r="R205" s="200"/>
      <c r="S205" s="200"/>
      <c r="T205" s="201"/>
      <c r="AT205" s="196" t="s">
        <v>272</v>
      </c>
      <c r="AU205" s="196" t="s">
        <v>85</v>
      </c>
      <c r="AV205" s="12" t="s">
        <v>24</v>
      </c>
      <c r="AW205" s="12" t="s">
        <v>41</v>
      </c>
      <c r="AX205" s="12" t="s">
        <v>77</v>
      </c>
      <c r="AY205" s="196" t="s">
        <v>264</v>
      </c>
    </row>
    <row r="206" spans="2:65" s="13" customFormat="1">
      <c r="B206" s="202"/>
      <c r="D206" s="195" t="s">
        <v>272</v>
      </c>
      <c r="E206" s="203" t="s">
        <v>5</v>
      </c>
      <c r="F206" s="204" t="s">
        <v>3518</v>
      </c>
      <c r="H206" s="205">
        <v>12.7</v>
      </c>
      <c r="I206" s="206"/>
      <c r="L206" s="202"/>
      <c r="M206" s="248"/>
      <c r="N206" s="249"/>
      <c r="O206" s="249"/>
      <c r="P206" s="249"/>
      <c r="Q206" s="249"/>
      <c r="R206" s="249"/>
      <c r="S206" s="249"/>
      <c r="T206" s="250"/>
      <c r="AT206" s="203" t="s">
        <v>272</v>
      </c>
      <c r="AU206" s="203" t="s">
        <v>85</v>
      </c>
      <c r="AV206" s="13" t="s">
        <v>85</v>
      </c>
      <c r="AW206" s="13" t="s">
        <v>41</v>
      </c>
      <c r="AX206" s="13" t="s">
        <v>24</v>
      </c>
      <c r="AY206" s="203" t="s">
        <v>264</v>
      </c>
    </row>
    <row r="207" spans="2:65" s="1" customFormat="1" ht="6.95" customHeight="1">
      <c r="B207" s="57"/>
      <c r="C207" s="58"/>
      <c r="D207" s="58"/>
      <c r="E207" s="58"/>
      <c r="F207" s="58"/>
      <c r="G207" s="58"/>
      <c r="H207" s="58"/>
      <c r="I207" s="135"/>
      <c r="J207" s="58"/>
      <c r="K207" s="58"/>
      <c r="L207" s="42"/>
    </row>
  </sheetData>
  <autoFilter ref="C89:K206"/>
  <mergeCells count="13">
    <mergeCell ref="E82:H82"/>
    <mergeCell ref="G1:H1"/>
    <mergeCell ref="L2:V2"/>
    <mergeCell ref="E49:H49"/>
    <mergeCell ref="E51:H51"/>
    <mergeCell ref="J55:J56"/>
    <mergeCell ref="E78:H78"/>
    <mergeCell ref="E80:H80"/>
    <mergeCell ref="E7:H7"/>
    <mergeCell ref="E9:H9"/>
    <mergeCell ref="E11:H11"/>
    <mergeCell ref="E26:H26"/>
    <mergeCell ref="E47:H47"/>
  </mergeCells>
  <hyperlinks>
    <hyperlink ref="F1:G1" location="C2" display="1) Krycí list soupisu"/>
    <hyperlink ref="G1:H1" location="C58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09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210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s="1" customFormat="1" ht="15">
      <c r="B8" s="42"/>
      <c r="C8" s="43"/>
      <c r="D8" s="38" t="s">
        <v>227</v>
      </c>
      <c r="E8" s="43"/>
      <c r="F8" s="43"/>
      <c r="G8" s="43"/>
      <c r="H8" s="43"/>
      <c r="I8" s="114"/>
      <c r="J8" s="43"/>
      <c r="K8" s="46"/>
    </row>
    <row r="9" spans="1:70" s="1" customFormat="1" ht="36.950000000000003" customHeight="1">
      <c r="B9" s="42"/>
      <c r="C9" s="43"/>
      <c r="D9" s="43"/>
      <c r="E9" s="382" t="s">
        <v>3533</v>
      </c>
      <c r="F9" s="381"/>
      <c r="G9" s="381"/>
      <c r="H9" s="381"/>
      <c r="I9" s="114"/>
      <c r="J9" s="43"/>
      <c r="K9" s="46"/>
    </row>
    <row r="10" spans="1:70" s="1" customFormat="1">
      <c r="B10" s="42"/>
      <c r="C10" s="43"/>
      <c r="D10" s="43"/>
      <c r="E10" s="43"/>
      <c r="F10" s="43"/>
      <c r="G10" s="43"/>
      <c r="H10" s="43"/>
      <c r="I10" s="114"/>
      <c r="J10" s="43"/>
      <c r="K10" s="46"/>
    </row>
    <row r="11" spans="1:70" s="1" customFormat="1" ht="14.45" customHeight="1">
      <c r="B11" s="42"/>
      <c r="C11" s="43"/>
      <c r="D11" s="38" t="s">
        <v>22</v>
      </c>
      <c r="E11" s="43"/>
      <c r="F11" s="36" t="s">
        <v>5</v>
      </c>
      <c r="G11" s="43"/>
      <c r="H11" s="43"/>
      <c r="I11" s="115" t="s">
        <v>23</v>
      </c>
      <c r="J11" s="36" t="s">
        <v>5</v>
      </c>
      <c r="K11" s="46"/>
    </row>
    <row r="12" spans="1:70" s="1" customFormat="1" ht="14.45" customHeight="1">
      <c r="B12" s="42"/>
      <c r="C12" s="43"/>
      <c r="D12" s="38" t="s">
        <v>25</v>
      </c>
      <c r="E12" s="43"/>
      <c r="F12" s="36" t="s">
        <v>26</v>
      </c>
      <c r="G12" s="43"/>
      <c r="H12" s="43"/>
      <c r="I12" s="115" t="s">
        <v>27</v>
      </c>
      <c r="J12" s="116" t="str">
        <f>'Rekapitulace stavby'!AN8</f>
        <v>1.6.2017</v>
      </c>
      <c r="K12" s="46"/>
    </row>
    <row r="13" spans="1:70" s="1" customFormat="1" ht="10.9" customHeight="1">
      <c r="B13" s="42"/>
      <c r="C13" s="43"/>
      <c r="D13" s="43"/>
      <c r="E13" s="43"/>
      <c r="F13" s="43"/>
      <c r="G13" s="43"/>
      <c r="H13" s="43"/>
      <c r="I13" s="114"/>
      <c r="J13" s="43"/>
      <c r="K13" s="46"/>
    </row>
    <row r="14" spans="1:70" s="1" customFormat="1" ht="14.45" customHeight="1">
      <c r="B14" s="42"/>
      <c r="C14" s="43"/>
      <c r="D14" s="38" t="s">
        <v>31</v>
      </c>
      <c r="E14" s="43"/>
      <c r="F14" s="43"/>
      <c r="G14" s="43"/>
      <c r="H14" s="43"/>
      <c r="I14" s="115" t="s">
        <v>32</v>
      </c>
      <c r="J14" s="36" t="s">
        <v>33</v>
      </c>
      <c r="K14" s="46"/>
    </row>
    <row r="15" spans="1:70" s="1" customFormat="1" ht="18" customHeight="1">
      <c r="B15" s="42"/>
      <c r="C15" s="43"/>
      <c r="D15" s="43"/>
      <c r="E15" s="36" t="s">
        <v>34</v>
      </c>
      <c r="F15" s="43"/>
      <c r="G15" s="43"/>
      <c r="H15" s="43"/>
      <c r="I15" s="115" t="s">
        <v>35</v>
      </c>
      <c r="J15" s="36" t="s">
        <v>5</v>
      </c>
      <c r="K15" s="46"/>
    </row>
    <row r="16" spans="1:70" s="1" customFormat="1" ht="6.95" customHeight="1">
      <c r="B16" s="42"/>
      <c r="C16" s="43"/>
      <c r="D16" s="43"/>
      <c r="E16" s="43"/>
      <c r="F16" s="43"/>
      <c r="G16" s="43"/>
      <c r="H16" s="43"/>
      <c r="I16" s="114"/>
      <c r="J16" s="43"/>
      <c r="K16" s="46"/>
    </row>
    <row r="17" spans="2:11" s="1" customFormat="1" ht="14.45" customHeight="1">
      <c r="B17" s="42"/>
      <c r="C17" s="43"/>
      <c r="D17" s="38" t="s">
        <v>36</v>
      </c>
      <c r="E17" s="43"/>
      <c r="F17" s="43"/>
      <c r="G17" s="43"/>
      <c r="H17" s="43"/>
      <c r="I17" s="115" t="s">
        <v>32</v>
      </c>
      <c r="J17" s="36" t="str">
        <f>IF('Rekapitulace stavby'!AN13="Vyplň údaj","",IF('Rekapitulace stavby'!AN13="","",'Rekapitulace stavby'!AN13))</f>
        <v/>
      </c>
      <c r="K17" s="46"/>
    </row>
    <row r="18" spans="2:11" s="1" customFormat="1" ht="18" customHeight="1">
      <c r="B18" s="42"/>
      <c r="C18" s="43"/>
      <c r="D18" s="43"/>
      <c r="E18" s="36" t="str">
        <f>IF('Rekapitulace stavby'!E14="Vyplň údaj","",IF('Rekapitulace stavby'!E14="","",'Rekapitulace stavby'!E14))</f>
        <v/>
      </c>
      <c r="F18" s="43"/>
      <c r="G18" s="43"/>
      <c r="H18" s="43"/>
      <c r="I18" s="115" t="s">
        <v>35</v>
      </c>
      <c r="J18" s="36" t="str">
        <f>IF('Rekapitulace stavby'!AN14="Vyplň údaj","",IF('Rekapitulace stavby'!AN14="","",'Rekapitulace stavby'!AN14))</f>
        <v/>
      </c>
      <c r="K18" s="46"/>
    </row>
    <row r="19" spans="2:11" s="1" customFormat="1" ht="6.95" customHeight="1">
      <c r="B19" s="42"/>
      <c r="C19" s="43"/>
      <c r="D19" s="43"/>
      <c r="E19" s="43"/>
      <c r="F19" s="43"/>
      <c r="G19" s="43"/>
      <c r="H19" s="43"/>
      <c r="I19" s="114"/>
      <c r="J19" s="43"/>
      <c r="K19" s="46"/>
    </row>
    <row r="20" spans="2:11" s="1" customFormat="1" ht="14.45" customHeight="1">
      <c r="B20" s="42"/>
      <c r="C20" s="43"/>
      <c r="D20" s="38" t="s">
        <v>38</v>
      </c>
      <c r="E20" s="43"/>
      <c r="F20" s="43"/>
      <c r="G20" s="43"/>
      <c r="H20" s="43"/>
      <c r="I20" s="115" t="s">
        <v>32</v>
      </c>
      <c r="J20" s="36" t="s">
        <v>39</v>
      </c>
      <c r="K20" s="46"/>
    </row>
    <row r="21" spans="2:11" s="1" customFormat="1" ht="18" customHeight="1">
      <c r="B21" s="42"/>
      <c r="C21" s="43"/>
      <c r="D21" s="43"/>
      <c r="E21" s="36" t="s">
        <v>40</v>
      </c>
      <c r="F21" s="43"/>
      <c r="G21" s="43"/>
      <c r="H21" s="43"/>
      <c r="I21" s="115" t="s">
        <v>35</v>
      </c>
      <c r="J21" s="36" t="s">
        <v>5</v>
      </c>
      <c r="K21" s="46"/>
    </row>
    <row r="22" spans="2:11" s="1" customFormat="1" ht="6.95" customHeight="1">
      <c r="B22" s="42"/>
      <c r="C22" s="43"/>
      <c r="D22" s="43"/>
      <c r="E22" s="43"/>
      <c r="F22" s="43"/>
      <c r="G22" s="43"/>
      <c r="H22" s="43"/>
      <c r="I22" s="114"/>
      <c r="J22" s="43"/>
      <c r="K22" s="46"/>
    </row>
    <row r="23" spans="2:11" s="1" customFormat="1" ht="14.45" customHeight="1">
      <c r="B23" s="42"/>
      <c r="C23" s="43"/>
      <c r="D23" s="38" t="s">
        <v>42</v>
      </c>
      <c r="E23" s="43"/>
      <c r="F23" s="43"/>
      <c r="G23" s="43"/>
      <c r="H23" s="43"/>
      <c r="I23" s="114"/>
      <c r="J23" s="43"/>
      <c r="K23" s="46"/>
    </row>
    <row r="24" spans="2:11" s="7" customFormat="1" ht="16.5" customHeight="1">
      <c r="B24" s="117"/>
      <c r="C24" s="118"/>
      <c r="D24" s="118"/>
      <c r="E24" s="383" t="s">
        <v>5</v>
      </c>
      <c r="F24" s="383"/>
      <c r="G24" s="383"/>
      <c r="H24" s="383"/>
      <c r="I24" s="119"/>
      <c r="J24" s="118"/>
      <c r="K24" s="120"/>
    </row>
    <row r="25" spans="2:11" s="1" customFormat="1" ht="6.95" customHeight="1">
      <c r="B25" s="42"/>
      <c r="C25" s="43"/>
      <c r="D25" s="43"/>
      <c r="E25" s="43"/>
      <c r="F25" s="43"/>
      <c r="G25" s="43"/>
      <c r="H25" s="43"/>
      <c r="I25" s="114"/>
      <c r="J25" s="43"/>
      <c r="K25" s="46"/>
    </row>
    <row r="26" spans="2:11" s="1" customFormat="1" ht="6.95" customHeight="1">
      <c r="B26" s="42"/>
      <c r="C26" s="43"/>
      <c r="D26" s="69"/>
      <c r="E26" s="69"/>
      <c r="F26" s="69"/>
      <c r="G26" s="69"/>
      <c r="H26" s="69"/>
      <c r="I26" s="121"/>
      <c r="J26" s="69"/>
      <c r="K26" s="122"/>
    </row>
    <row r="27" spans="2:11" s="1" customFormat="1" ht="25.35" customHeight="1">
      <c r="B27" s="42"/>
      <c r="C27" s="43"/>
      <c r="D27" s="123" t="s">
        <v>43</v>
      </c>
      <c r="E27" s="43"/>
      <c r="F27" s="43"/>
      <c r="G27" s="43"/>
      <c r="H27" s="43"/>
      <c r="I27" s="114"/>
      <c r="J27" s="124">
        <f>ROUND(J78,2)</f>
        <v>0</v>
      </c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14.45" customHeight="1">
      <c r="B29" s="42"/>
      <c r="C29" s="43"/>
      <c r="D29" s="43"/>
      <c r="E29" s="43"/>
      <c r="F29" s="47" t="s">
        <v>45</v>
      </c>
      <c r="G29" s="43"/>
      <c r="H29" s="43"/>
      <c r="I29" s="125" t="s">
        <v>44</v>
      </c>
      <c r="J29" s="47" t="s">
        <v>46</v>
      </c>
      <c r="K29" s="46"/>
    </row>
    <row r="30" spans="2:11" s="1" customFormat="1" ht="14.45" customHeight="1">
      <c r="B30" s="42"/>
      <c r="C30" s="43"/>
      <c r="D30" s="50" t="s">
        <v>47</v>
      </c>
      <c r="E30" s="50" t="s">
        <v>48</v>
      </c>
      <c r="F30" s="126">
        <f>ROUND(SUM(BE78:BE108), 2)</f>
        <v>0</v>
      </c>
      <c r="G30" s="43"/>
      <c r="H30" s="43"/>
      <c r="I30" s="127">
        <v>0.21</v>
      </c>
      <c r="J30" s="126">
        <f>ROUND(ROUND((SUM(BE78:BE108)), 2)*I30, 2)</f>
        <v>0</v>
      </c>
      <c r="K30" s="46"/>
    </row>
    <row r="31" spans="2:11" s="1" customFormat="1" ht="14.45" customHeight="1">
      <c r="B31" s="42"/>
      <c r="C31" s="43"/>
      <c r="D31" s="43"/>
      <c r="E31" s="50" t="s">
        <v>49</v>
      </c>
      <c r="F31" s="126">
        <f>ROUND(SUM(BF78:BF108), 2)</f>
        <v>0</v>
      </c>
      <c r="G31" s="43"/>
      <c r="H31" s="43"/>
      <c r="I31" s="127">
        <v>0.15</v>
      </c>
      <c r="J31" s="126">
        <f>ROUND(ROUND((SUM(BF78:BF108)), 2)*I31, 2)</f>
        <v>0</v>
      </c>
      <c r="K31" s="46"/>
    </row>
    <row r="32" spans="2:11" s="1" customFormat="1" ht="14.45" hidden="1" customHeight="1">
      <c r="B32" s="42"/>
      <c r="C32" s="43"/>
      <c r="D32" s="43"/>
      <c r="E32" s="50" t="s">
        <v>50</v>
      </c>
      <c r="F32" s="126">
        <f>ROUND(SUM(BG78:BG108), 2)</f>
        <v>0</v>
      </c>
      <c r="G32" s="43"/>
      <c r="H32" s="43"/>
      <c r="I32" s="127">
        <v>0.21</v>
      </c>
      <c r="J32" s="126">
        <v>0</v>
      </c>
      <c r="K32" s="46"/>
    </row>
    <row r="33" spans="2:11" s="1" customFormat="1" ht="14.45" hidden="1" customHeight="1">
      <c r="B33" s="42"/>
      <c r="C33" s="43"/>
      <c r="D33" s="43"/>
      <c r="E33" s="50" t="s">
        <v>51</v>
      </c>
      <c r="F33" s="126">
        <f>ROUND(SUM(BH78:BH108), 2)</f>
        <v>0</v>
      </c>
      <c r="G33" s="43"/>
      <c r="H33" s="43"/>
      <c r="I33" s="127">
        <v>0.15</v>
      </c>
      <c r="J33" s="126"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52</v>
      </c>
      <c r="F34" s="126">
        <f>ROUND(SUM(BI78:BI108), 2)</f>
        <v>0</v>
      </c>
      <c r="G34" s="43"/>
      <c r="H34" s="43"/>
      <c r="I34" s="127">
        <v>0</v>
      </c>
      <c r="J34" s="126">
        <v>0</v>
      </c>
      <c r="K34" s="46"/>
    </row>
    <row r="35" spans="2:11" s="1" customFormat="1" ht="6.95" customHeight="1">
      <c r="B35" s="42"/>
      <c r="C35" s="43"/>
      <c r="D35" s="43"/>
      <c r="E35" s="43"/>
      <c r="F35" s="43"/>
      <c r="G35" s="43"/>
      <c r="H35" s="43"/>
      <c r="I35" s="114"/>
      <c r="J35" s="43"/>
      <c r="K35" s="46"/>
    </row>
    <row r="36" spans="2:11" s="1" customFormat="1" ht="25.35" customHeight="1">
      <c r="B36" s="42"/>
      <c r="C36" s="128"/>
      <c r="D36" s="129" t="s">
        <v>53</v>
      </c>
      <c r="E36" s="72"/>
      <c r="F36" s="72"/>
      <c r="G36" s="130" t="s">
        <v>54</v>
      </c>
      <c r="H36" s="131" t="s">
        <v>55</v>
      </c>
      <c r="I36" s="132"/>
      <c r="J36" s="133">
        <f>SUM(J27:J34)</f>
        <v>0</v>
      </c>
      <c r="K36" s="134"/>
    </row>
    <row r="37" spans="2:11" s="1" customFormat="1" ht="14.45" customHeight="1">
      <c r="B37" s="57"/>
      <c r="C37" s="58"/>
      <c r="D37" s="58"/>
      <c r="E37" s="58"/>
      <c r="F37" s="58"/>
      <c r="G37" s="58"/>
      <c r="H37" s="58"/>
      <c r="I37" s="135"/>
      <c r="J37" s="58"/>
      <c r="K37" s="59"/>
    </row>
    <row r="41" spans="2:11" s="1" customFormat="1" ht="6.95" customHeight="1">
      <c r="B41" s="60"/>
      <c r="C41" s="61"/>
      <c r="D41" s="61"/>
      <c r="E41" s="61"/>
      <c r="F41" s="61"/>
      <c r="G41" s="61"/>
      <c r="H41" s="61"/>
      <c r="I41" s="136"/>
      <c r="J41" s="61"/>
      <c r="K41" s="137"/>
    </row>
    <row r="42" spans="2:11" s="1" customFormat="1" ht="36.950000000000003" customHeight="1">
      <c r="B42" s="42"/>
      <c r="C42" s="31" t="s">
        <v>234</v>
      </c>
      <c r="D42" s="43"/>
      <c r="E42" s="43"/>
      <c r="F42" s="43"/>
      <c r="G42" s="43"/>
      <c r="H42" s="43"/>
      <c r="I42" s="114"/>
      <c r="J42" s="43"/>
      <c r="K42" s="46"/>
    </row>
    <row r="43" spans="2:11" s="1" customFormat="1" ht="6.95" customHeight="1">
      <c r="B43" s="42"/>
      <c r="C43" s="43"/>
      <c r="D43" s="43"/>
      <c r="E43" s="43"/>
      <c r="F43" s="43"/>
      <c r="G43" s="43"/>
      <c r="H43" s="43"/>
      <c r="I43" s="114"/>
      <c r="J43" s="43"/>
      <c r="K43" s="46"/>
    </row>
    <row r="44" spans="2:11" s="1" customFormat="1" ht="14.45" customHeight="1">
      <c r="B44" s="42"/>
      <c r="C44" s="38" t="s">
        <v>19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16.5" customHeight="1">
      <c r="B45" s="42"/>
      <c r="C45" s="43"/>
      <c r="D45" s="43"/>
      <c r="E45" s="379" t="str">
        <f>E7</f>
        <v>Tehov - Odkanalizování a čištění vod</v>
      </c>
      <c r="F45" s="380"/>
      <c r="G45" s="380"/>
      <c r="H45" s="380"/>
      <c r="I45" s="114"/>
      <c r="J45" s="43"/>
      <c r="K45" s="46"/>
    </row>
    <row r="46" spans="2:11" s="1" customFormat="1" ht="14.45" customHeight="1">
      <c r="B46" s="42"/>
      <c r="C46" s="38" t="s">
        <v>227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7.25" customHeight="1">
      <c r="B47" s="42"/>
      <c r="C47" s="43"/>
      <c r="D47" s="43"/>
      <c r="E47" s="382" t="str">
        <f>E9</f>
        <v>004 - PS-01 Strojní technologie ČOV</v>
      </c>
      <c r="F47" s="381"/>
      <c r="G47" s="381"/>
      <c r="H47" s="381"/>
      <c r="I47" s="114"/>
      <c r="J47" s="43"/>
      <c r="K47" s="46"/>
    </row>
    <row r="48" spans="2:11" s="1" customFormat="1" ht="6.95" customHeight="1">
      <c r="B48" s="42"/>
      <c r="C48" s="43"/>
      <c r="D48" s="43"/>
      <c r="E48" s="43"/>
      <c r="F48" s="43"/>
      <c r="G48" s="43"/>
      <c r="H48" s="43"/>
      <c r="I48" s="114"/>
      <c r="J48" s="43"/>
      <c r="K48" s="46"/>
    </row>
    <row r="49" spans="2:47" s="1" customFormat="1" ht="18" customHeight="1">
      <c r="B49" s="42"/>
      <c r="C49" s="38" t="s">
        <v>25</v>
      </c>
      <c r="D49" s="43"/>
      <c r="E49" s="43"/>
      <c r="F49" s="36" t="str">
        <f>F12</f>
        <v>Tehov</v>
      </c>
      <c r="G49" s="43"/>
      <c r="H49" s="43"/>
      <c r="I49" s="115" t="s">
        <v>27</v>
      </c>
      <c r="J49" s="116" t="str">
        <f>IF(J12="","",J12)</f>
        <v>1.6.2017</v>
      </c>
      <c r="K49" s="46"/>
    </row>
    <row r="50" spans="2:47" s="1" customFormat="1" ht="6.95" customHeight="1">
      <c r="B50" s="42"/>
      <c r="C50" s="43"/>
      <c r="D50" s="43"/>
      <c r="E50" s="43"/>
      <c r="F50" s="43"/>
      <c r="G50" s="43"/>
      <c r="H50" s="43"/>
      <c r="I50" s="114"/>
      <c r="J50" s="43"/>
      <c r="K50" s="46"/>
    </row>
    <row r="51" spans="2:47" s="1" customFormat="1" ht="15">
      <c r="B51" s="42"/>
      <c r="C51" s="38" t="s">
        <v>31</v>
      </c>
      <c r="D51" s="43"/>
      <c r="E51" s="43"/>
      <c r="F51" s="36" t="str">
        <f>E15</f>
        <v>Obec Tehov</v>
      </c>
      <c r="G51" s="43"/>
      <c r="H51" s="43"/>
      <c r="I51" s="115" t="s">
        <v>38</v>
      </c>
      <c r="J51" s="383" t="str">
        <f>E21</f>
        <v>Ing. Pavel Douša</v>
      </c>
      <c r="K51" s="46"/>
    </row>
    <row r="52" spans="2:47" s="1" customFormat="1" ht="14.45" customHeight="1">
      <c r="B52" s="42"/>
      <c r="C52" s="38" t="s">
        <v>36</v>
      </c>
      <c r="D52" s="43"/>
      <c r="E52" s="43"/>
      <c r="F52" s="36" t="str">
        <f>IF(E18="","",E18)</f>
        <v/>
      </c>
      <c r="G52" s="43"/>
      <c r="H52" s="43"/>
      <c r="I52" s="114"/>
      <c r="J52" s="384"/>
      <c r="K52" s="46"/>
    </row>
    <row r="53" spans="2:47" s="1" customFormat="1" ht="10.35" customHeight="1">
      <c r="B53" s="42"/>
      <c r="C53" s="43"/>
      <c r="D53" s="43"/>
      <c r="E53" s="43"/>
      <c r="F53" s="43"/>
      <c r="G53" s="43"/>
      <c r="H53" s="43"/>
      <c r="I53" s="114"/>
      <c r="J53" s="43"/>
      <c r="K53" s="46"/>
    </row>
    <row r="54" spans="2:47" s="1" customFormat="1" ht="29.25" customHeight="1">
      <c r="B54" s="42"/>
      <c r="C54" s="138" t="s">
        <v>235</v>
      </c>
      <c r="D54" s="128"/>
      <c r="E54" s="128"/>
      <c r="F54" s="128"/>
      <c r="G54" s="128"/>
      <c r="H54" s="128"/>
      <c r="I54" s="139"/>
      <c r="J54" s="140" t="s">
        <v>236</v>
      </c>
      <c r="K54" s="141"/>
    </row>
    <row r="55" spans="2:47" s="1" customFormat="1" ht="10.35" customHeight="1">
      <c r="B55" s="42"/>
      <c r="C55" s="43"/>
      <c r="D55" s="43"/>
      <c r="E55" s="43"/>
      <c r="F55" s="43"/>
      <c r="G55" s="43"/>
      <c r="H55" s="43"/>
      <c r="I55" s="114"/>
      <c r="J55" s="43"/>
      <c r="K55" s="46"/>
    </row>
    <row r="56" spans="2:47" s="1" customFormat="1" ht="29.25" customHeight="1">
      <c r="B56" s="42"/>
      <c r="C56" s="142" t="s">
        <v>237</v>
      </c>
      <c r="D56" s="43"/>
      <c r="E56" s="43"/>
      <c r="F56" s="43"/>
      <c r="G56" s="43"/>
      <c r="H56" s="43"/>
      <c r="I56" s="114"/>
      <c r="J56" s="124">
        <f>J78</f>
        <v>0</v>
      </c>
      <c r="K56" s="46"/>
      <c r="AU56" s="25" t="s">
        <v>238</v>
      </c>
    </row>
    <row r="57" spans="2:47" s="8" customFormat="1" ht="24.95" customHeight="1">
      <c r="B57" s="143"/>
      <c r="C57" s="144"/>
      <c r="D57" s="145" t="s">
        <v>1296</v>
      </c>
      <c r="E57" s="146"/>
      <c r="F57" s="146"/>
      <c r="G57" s="146"/>
      <c r="H57" s="146"/>
      <c r="I57" s="147"/>
      <c r="J57" s="148">
        <f>J79</f>
        <v>0</v>
      </c>
      <c r="K57" s="149"/>
    </row>
    <row r="58" spans="2:47" s="9" customFormat="1" ht="19.899999999999999" customHeight="1">
      <c r="B58" s="150"/>
      <c r="C58" s="151"/>
      <c r="D58" s="152" t="s">
        <v>3534</v>
      </c>
      <c r="E58" s="153"/>
      <c r="F58" s="153"/>
      <c r="G58" s="153"/>
      <c r="H58" s="153"/>
      <c r="I58" s="154"/>
      <c r="J58" s="155">
        <f>J80</f>
        <v>0</v>
      </c>
      <c r="K58" s="156"/>
    </row>
    <row r="59" spans="2:47" s="1" customFormat="1" ht="21.7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6.95" customHeight="1">
      <c r="B60" s="57"/>
      <c r="C60" s="58"/>
      <c r="D60" s="58"/>
      <c r="E60" s="58"/>
      <c r="F60" s="58"/>
      <c r="G60" s="58"/>
      <c r="H60" s="58"/>
      <c r="I60" s="135"/>
      <c r="J60" s="58"/>
      <c r="K60" s="59"/>
    </row>
    <row r="64" spans="2:47" s="1" customFormat="1" ht="6.95" customHeight="1">
      <c r="B64" s="60"/>
      <c r="C64" s="61"/>
      <c r="D64" s="61"/>
      <c r="E64" s="61"/>
      <c r="F64" s="61"/>
      <c r="G64" s="61"/>
      <c r="H64" s="61"/>
      <c r="I64" s="136"/>
      <c r="J64" s="61"/>
      <c r="K64" s="61"/>
      <c r="L64" s="42"/>
    </row>
    <row r="65" spans="2:63" s="1" customFormat="1" ht="36.950000000000003" customHeight="1">
      <c r="B65" s="42"/>
      <c r="C65" s="62" t="s">
        <v>248</v>
      </c>
      <c r="L65" s="42"/>
    </row>
    <row r="66" spans="2:63" s="1" customFormat="1" ht="6.95" customHeight="1">
      <c r="B66" s="42"/>
      <c r="L66" s="42"/>
    </row>
    <row r="67" spans="2:63" s="1" customFormat="1" ht="14.45" customHeight="1">
      <c r="B67" s="42"/>
      <c r="C67" s="64" t="s">
        <v>19</v>
      </c>
      <c r="L67" s="42"/>
    </row>
    <row r="68" spans="2:63" s="1" customFormat="1" ht="16.5" customHeight="1">
      <c r="B68" s="42"/>
      <c r="E68" s="374" t="str">
        <f>E7</f>
        <v>Tehov - Odkanalizování a čištění vod</v>
      </c>
      <c r="F68" s="375"/>
      <c r="G68" s="375"/>
      <c r="H68" s="375"/>
      <c r="L68" s="42"/>
    </row>
    <row r="69" spans="2:63" s="1" customFormat="1" ht="14.45" customHeight="1">
      <c r="B69" s="42"/>
      <c r="C69" s="64" t="s">
        <v>227</v>
      </c>
      <c r="L69" s="42"/>
    </row>
    <row r="70" spans="2:63" s="1" customFormat="1" ht="17.25" customHeight="1">
      <c r="B70" s="42"/>
      <c r="E70" s="349" t="str">
        <f>E9</f>
        <v>004 - PS-01 Strojní technologie ČOV</v>
      </c>
      <c r="F70" s="377"/>
      <c r="G70" s="377"/>
      <c r="H70" s="377"/>
      <c r="L70" s="42"/>
    </row>
    <row r="71" spans="2:63" s="1" customFormat="1" ht="6.95" customHeight="1">
      <c r="B71" s="42"/>
      <c r="L71" s="42"/>
    </row>
    <row r="72" spans="2:63" s="1" customFormat="1" ht="18" customHeight="1">
      <c r="B72" s="42"/>
      <c r="C72" s="64" t="s">
        <v>25</v>
      </c>
      <c r="F72" s="157" t="str">
        <f>F12</f>
        <v>Tehov</v>
      </c>
      <c r="I72" s="158" t="s">
        <v>27</v>
      </c>
      <c r="J72" s="68" t="str">
        <f>IF(J12="","",J12)</f>
        <v>1.6.2017</v>
      </c>
      <c r="L72" s="42"/>
    </row>
    <row r="73" spans="2:63" s="1" customFormat="1" ht="6.95" customHeight="1">
      <c r="B73" s="42"/>
      <c r="L73" s="42"/>
    </row>
    <row r="74" spans="2:63" s="1" customFormat="1" ht="15">
      <c r="B74" s="42"/>
      <c r="C74" s="64" t="s">
        <v>31</v>
      </c>
      <c r="F74" s="157" t="str">
        <f>E15</f>
        <v>Obec Tehov</v>
      </c>
      <c r="I74" s="158" t="s">
        <v>38</v>
      </c>
      <c r="J74" s="157" t="str">
        <f>E21</f>
        <v>Ing. Pavel Douša</v>
      </c>
      <c r="L74" s="42"/>
    </row>
    <row r="75" spans="2:63" s="1" customFormat="1" ht="14.45" customHeight="1">
      <c r="B75" s="42"/>
      <c r="C75" s="64" t="s">
        <v>36</v>
      </c>
      <c r="F75" s="157" t="str">
        <f>IF(E18="","",E18)</f>
        <v/>
      </c>
      <c r="L75" s="42"/>
    </row>
    <row r="76" spans="2:63" s="1" customFormat="1" ht="10.35" customHeight="1">
      <c r="B76" s="42"/>
      <c r="L76" s="42"/>
    </row>
    <row r="77" spans="2:63" s="10" customFormat="1" ht="29.25" customHeight="1">
      <c r="B77" s="159"/>
      <c r="C77" s="160" t="s">
        <v>249</v>
      </c>
      <c r="D77" s="161" t="s">
        <v>62</v>
      </c>
      <c r="E77" s="161" t="s">
        <v>58</v>
      </c>
      <c r="F77" s="161" t="s">
        <v>250</v>
      </c>
      <c r="G77" s="161" t="s">
        <v>251</v>
      </c>
      <c r="H77" s="161" t="s">
        <v>252</v>
      </c>
      <c r="I77" s="162" t="s">
        <v>253</v>
      </c>
      <c r="J77" s="161" t="s">
        <v>236</v>
      </c>
      <c r="K77" s="163" t="s">
        <v>254</v>
      </c>
      <c r="L77" s="159"/>
      <c r="M77" s="74" t="s">
        <v>255</v>
      </c>
      <c r="N77" s="75" t="s">
        <v>47</v>
      </c>
      <c r="O77" s="75" t="s">
        <v>256</v>
      </c>
      <c r="P77" s="75" t="s">
        <v>257</v>
      </c>
      <c r="Q77" s="75" t="s">
        <v>258</v>
      </c>
      <c r="R77" s="75" t="s">
        <v>259</v>
      </c>
      <c r="S77" s="75" t="s">
        <v>260</v>
      </c>
      <c r="T77" s="76" t="s">
        <v>261</v>
      </c>
    </row>
    <row r="78" spans="2:63" s="1" customFormat="1" ht="29.25" customHeight="1">
      <c r="B78" s="42"/>
      <c r="C78" s="78" t="s">
        <v>237</v>
      </c>
      <c r="J78" s="164">
        <f>BK78</f>
        <v>0</v>
      </c>
      <c r="L78" s="42"/>
      <c r="M78" s="77"/>
      <c r="N78" s="69"/>
      <c r="O78" s="69"/>
      <c r="P78" s="165">
        <f>P79</f>
        <v>0</v>
      </c>
      <c r="Q78" s="69"/>
      <c r="R78" s="165">
        <f>R79</f>
        <v>0</v>
      </c>
      <c r="S78" s="69"/>
      <c r="T78" s="166">
        <f>T79</f>
        <v>0</v>
      </c>
      <c r="AT78" s="25" t="s">
        <v>76</v>
      </c>
      <c r="AU78" s="25" t="s">
        <v>238</v>
      </c>
      <c r="BK78" s="167">
        <f>BK79</f>
        <v>0</v>
      </c>
    </row>
    <row r="79" spans="2:63" s="11" customFormat="1" ht="37.35" customHeight="1">
      <c r="B79" s="168"/>
      <c r="D79" s="169" t="s">
        <v>76</v>
      </c>
      <c r="E79" s="170" t="s">
        <v>345</v>
      </c>
      <c r="F79" s="170" t="s">
        <v>1389</v>
      </c>
      <c r="I79" s="171"/>
      <c r="J79" s="172">
        <f>BK79</f>
        <v>0</v>
      </c>
      <c r="L79" s="168"/>
      <c r="M79" s="173"/>
      <c r="N79" s="174"/>
      <c r="O79" s="174"/>
      <c r="P79" s="175">
        <f>P80</f>
        <v>0</v>
      </c>
      <c r="Q79" s="174"/>
      <c r="R79" s="175">
        <f>R80</f>
        <v>0</v>
      </c>
      <c r="S79" s="174"/>
      <c r="T79" s="176">
        <f>T80</f>
        <v>0</v>
      </c>
      <c r="AR79" s="169" t="s">
        <v>93</v>
      </c>
      <c r="AT79" s="177" t="s">
        <v>76</v>
      </c>
      <c r="AU79" s="177" t="s">
        <v>77</v>
      </c>
      <c r="AY79" s="169" t="s">
        <v>264</v>
      </c>
      <c r="BK79" s="178">
        <f>BK80</f>
        <v>0</v>
      </c>
    </row>
    <row r="80" spans="2:63" s="11" customFormat="1" ht="19.899999999999999" customHeight="1">
      <c r="B80" s="168"/>
      <c r="D80" s="169" t="s">
        <v>76</v>
      </c>
      <c r="E80" s="179" t="s">
        <v>3535</v>
      </c>
      <c r="F80" s="179" t="s">
        <v>3536</v>
      </c>
      <c r="I80" s="171"/>
      <c r="J80" s="180">
        <f>BK80</f>
        <v>0</v>
      </c>
      <c r="L80" s="168"/>
      <c r="M80" s="173"/>
      <c r="N80" s="174"/>
      <c r="O80" s="174"/>
      <c r="P80" s="175">
        <f>SUM(P81:P108)</f>
        <v>0</v>
      </c>
      <c r="Q80" s="174"/>
      <c r="R80" s="175">
        <f>SUM(R81:R108)</f>
        <v>0</v>
      </c>
      <c r="S80" s="174"/>
      <c r="T80" s="176">
        <f>SUM(T81:T108)</f>
        <v>0</v>
      </c>
      <c r="AR80" s="169" t="s">
        <v>93</v>
      </c>
      <c r="AT80" s="177" t="s">
        <v>76</v>
      </c>
      <c r="AU80" s="177" t="s">
        <v>24</v>
      </c>
      <c r="AY80" s="169" t="s">
        <v>264</v>
      </c>
      <c r="BK80" s="178">
        <f>SUM(BK81:BK108)</f>
        <v>0</v>
      </c>
    </row>
    <row r="81" spans="2:65" s="1" customFormat="1" ht="25.5" customHeight="1">
      <c r="B81" s="181"/>
      <c r="C81" s="218" t="s">
        <v>24</v>
      </c>
      <c r="D81" s="218" t="s">
        <v>345</v>
      </c>
      <c r="E81" s="219" t="s">
        <v>3537</v>
      </c>
      <c r="F81" s="220" t="s">
        <v>3538</v>
      </c>
      <c r="G81" s="221" t="s">
        <v>341</v>
      </c>
      <c r="H81" s="222">
        <v>1</v>
      </c>
      <c r="I81" s="223"/>
      <c r="J81" s="224">
        <f t="shared" ref="J81:J108" si="0">ROUND(I81*H81,2)</f>
        <v>0</v>
      </c>
      <c r="K81" s="220" t="s">
        <v>367</v>
      </c>
      <c r="L81" s="225"/>
      <c r="M81" s="226" t="s">
        <v>5</v>
      </c>
      <c r="N81" s="227" t="s">
        <v>48</v>
      </c>
      <c r="O81" s="43"/>
      <c r="P81" s="191">
        <f t="shared" ref="P81:P108" si="1">O81*H81</f>
        <v>0</v>
      </c>
      <c r="Q81" s="191">
        <v>0</v>
      </c>
      <c r="R81" s="191">
        <f t="shared" ref="R81:R108" si="2">Q81*H81</f>
        <v>0</v>
      </c>
      <c r="S81" s="191">
        <v>0</v>
      </c>
      <c r="T81" s="192">
        <f t="shared" ref="T81:T108" si="3">S81*H81</f>
        <v>0</v>
      </c>
      <c r="AR81" s="25" t="s">
        <v>1503</v>
      </c>
      <c r="AT81" s="25" t="s">
        <v>345</v>
      </c>
      <c r="AU81" s="25" t="s">
        <v>85</v>
      </c>
      <c r="AY81" s="25" t="s">
        <v>264</v>
      </c>
      <c r="BE81" s="193">
        <f t="shared" ref="BE81:BE108" si="4">IF(N81="základní",J81,0)</f>
        <v>0</v>
      </c>
      <c r="BF81" s="193">
        <f t="shared" ref="BF81:BF108" si="5">IF(N81="snížená",J81,0)</f>
        <v>0</v>
      </c>
      <c r="BG81" s="193">
        <f t="shared" ref="BG81:BG108" si="6">IF(N81="zákl. přenesená",J81,0)</f>
        <v>0</v>
      </c>
      <c r="BH81" s="193">
        <f t="shared" ref="BH81:BH108" si="7">IF(N81="sníž. přenesená",J81,0)</f>
        <v>0</v>
      </c>
      <c r="BI81" s="193">
        <f t="shared" ref="BI81:BI108" si="8">IF(N81="nulová",J81,0)</f>
        <v>0</v>
      </c>
      <c r="BJ81" s="25" t="s">
        <v>24</v>
      </c>
      <c r="BK81" s="193">
        <f t="shared" ref="BK81:BK108" si="9">ROUND(I81*H81,2)</f>
        <v>0</v>
      </c>
      <c r="BL81" s="25" t="s">
        <v>972</v>
      </c>
      <c r="BM81" s="25" t="s">
        <v>85</v>
      </c>
    </row>
    <row r="82" spans="2:65" s="1" customFormat="1" ht="25.5" customHeight="1">
      <c r="B82" s="181"/>
      <c r="C82" s="218" t="s">
        <v>85</v>
      </c>
      <c r="D82" s="218" t="s">
        <v>345</v>
      </c>
      <c r="E82" s="219" t="s">
        <v>3539</v>
      </c>
      <c r="F82" s="220" t="s">
        <v>3540</v>
      </c>
      <c r="G82" s="221" t="s">
        <v>308</v>
      </c>
      <c r="H82" s="222">
        <v>6.6</v>
      </c>
      <c r="I82" s="223"/>
      <c r="J82" s="224">
        <f t="shared" si="0"/>
        <v>0</v>
      </c>
      <c r="K82" s="220" t="s">
        <v>367</v>
      </c>
      <c r="L82" s="225"/>
      <c r="M82" s="226" t="s">
        <v>5</v>
      </c>
      <c r="N82" s="227" t="s">
        <v>48</v>
      </c>
      <c r="O82" s="43"/>
      <c r="P82" s="191">
        <f t="shared" si="1"/>
        <v>0</v>
      </c>
      <c r="Q82" s="191">
        <v>0</v>
      </c>
      <c r="R82" s="191">
        <f t="shared" si="2"/>
        <v>0</v>
      </c>
      <c r="S82" s="191">
        <v>0</v>
      </c>
      <c r="T82" s="192">
        <f t="shared" si="3"/>
        <v>0</v>
      </c>
      <c r="AR82" s="25" t="s">
        <v>1503</v>
      </c>
      <c r="AT82" s="25" t="s">
        <v>345</v>
      </c>
      <c r="AU82" s="25" t="s">
        <v>85</v>
      </c>
      <c r="AY82" s="25" t="s">
        <v>264</v>
      </c>
      <c r="BE82" s="193">
        <f t="shared" si="4"/>
        <v>0</v>
      </c>
      <c r="BF82" s="193">
        <f t="shared" si="5"/>
        <v>0</v>
      </c>
      <c r="BG82" s="193">
        <f t="shared" si="6"/>
        <v>0</v>
      </c>
      <c r="BH82" s="193">
        <f t="shared" si="7"/>
        <v>0</v>
      </c>
      <c r="BI82" s="193">
        <f t="shared" si="8"/>
        <v>0</v>
      </c>
      <c r="BJ82" s="25" t="s">
        <v>24</v>
      </c>
      <c r="BK82" s="193">
        <f t="shared" si="9"/>
        <v>0</v>
      </c>
      <c r="BL82" s="25" t="s">
        <v>972</v>
      </c>
      <c r="BM82" s="25" t="s">
        <v>270</v>
      </c>
    </row>
    <row r="83" spans="2:65" s="1" customFormat="1" ht="16.5" customHeight="1">
      <c r="B83" s="181"/>
      <c r="C83" s="218" t="s">
        <v>93</v>
      </c>
      <c r="D83" s="218" t="s">
        <v>345</v>
      </c>
      <c r="E83" s="219" t="s">
        <v>3541</v>
      </c>
      <c r="F83" s="220" t="s">
        <v>3542</v>
      </c>
      <c r="G83" s="221" t="s">
        <v>341</v>
      </c>
      <c r="H83" s="222">
        <v>1</v>
      </c>
      <c r="I83" s="223"/>
      <c r="J83" s="224">
        <f t="shared" si="0"/>
        <v>0</v>
      </c>
      <c r="K83" s="220" t="s">
        <v>367</v>
      </c>
      <c r="L83" s="225"/>
      <c r="M83" s="226" t="s">
        <v>5</v>
      </c>
      <c r="N83" s="227" t="s">
        <v>48</v>
      </c>
      <c r="O83" s="43"/>
      <c r="P83" s="191">
        <f t="shared" si="1"/>
        <v>0</v>
      </c>
      <c r="Q83" s="191">
        <v>0</v>
      </c>
      <c r="R83" s="191">
        <f t="shared" si="2"/>
        <v>0</v>
      </c>
      <c r="S83" s="191">
        <v>0</v>
      </c>
      <c r="T83" s="192">
        <f t="shared" si="3"/>
        <v>0</v>
      </c>
      <c r="AR83" s="25" t="s">
        <v>1503</v>
      </c>
      <c r="AT83" s="25" t="s">
        <v>345</v>
      </c>
      <c r="AU83" s="25" t="s">
        <v>85</v>
      </c>
      <c r="AY83" s="25" t="s">
        <v>264</v>
      </c>
      <c r="BE83" s="193">
        <f t="shared" si="4"/>
        <v>0</v>
      </c>
      <c r="BF83" s="193">
        <f t="shared" si="5"/>
        <v>0</v>
      </c>
      <c r="BG83" s="193">
        <f t="shared" si="6"/>
        <v>0</v>
      </c>
      <c r="BH83" s="193">
        <f t="shared" si="7"/>
        <v>0</v>
      </c>
      <c r="BI83" s="193">
        <f t="shared" si="8"/>
        <v>0</v>
      </c>
      <c r="BJ83" s="25" t="s">
        <v>24</v>
      </c>
      <c r="BK83" s="193">
        <f t="shared" si="9"/>
        <v>0</v>
      </c>
      <c r="BL83" s="25" t="s">
        <v>972</v>
      </c>
      <c r="BM83" s="25" t="s">
        <v>305</v>
      </c>
    </row>
    <row r="84" spans="2:65" s="1" customFormat="1" ht="51" customHeight="1">
      <c r="B84" s="181"/>
      <c r="C84" s="218" t="s">
        <v>270</v>
      </c>
      <c r="D84" s="218" t="s">
        <v>345</v>
      </c>
      <c r="E84" s="219" t="s">
        <v>3543</v>
      </c>
      <c r="F84" s="220" t="s">
        <v>3544</v>
      </c>
      <c r="G84" s="221" t="s">
        <v>341</v>
      </c>
      <c r="H84" s="222">
        <v>1</v>
      </c>
      <c r="I84" s="223"/>
      <c r="J84" s="224">
        <f t="shared" si="0"/>
        <v>0</v>
      </c>
      <c r="K84" s="220" t="s">
        <v>367</v>
      </c>
      <c r="L84" s="225"/>
      <c r="M84" s="226" t="s">
        <v>5</v>
      </c>
      <c r="N84" s="227" t="s">
        <v>48</v>
      </c>
      <c r="O84" s="43"/>
      <c r="P84" s="191">
        <f t="shared" si="1"/>
        <v>0</v>
      </c>
      <c r="Q84" s="191">
        <v>0</v>
      </c>
      <c r="R84" s="191">
        <f t="shared" si="2"/>
        <v>0</v>
      </c>
      <c r="S84" s="191">
        <v>0</v>
      </c>
      <c r="T84" s="192">
        <f t="shared" si="3"/>
        <v>0</v>
      </c>
      <c r="AR84" s="25" t="s">
        <v>1503</v>
      </c>
      <c r="AT84" s="25" t="s">
        <v>345</v>
      </c>
      <c r="AU84" s="25" t="s">
        <v>85</v>
      </c>
      <c r="AY84" s="25" t="s">
        <v>264</v>
      </c>
      <c r="BE84" s="193">
        <f t="shared" si="4"/>
        <v>0</v>
      </c>
      <c r="BF84" s="193">
        <f t="shared" si="5"/>
        <v>0</v>
      </c>
      <c r="BG84" s="193">
        <f t="shared" si="6"/>
        <v>0</v>
      </c>
      <c r="BH84" s="193">
        <f t="shared" si="7"/>
        <v>0</v>
      </c>
      <c r="BI84" s="193">
        <f t="shared" si="8"/>
        <v>0</v>
      </c>
      <c r="BJ84" s="25" t="s">
        <v>24</v>
      </c>
      <c r="BK84" s="193">
        <f t="shared" si="9"/>
        <v>0</v>
      </c>
      <c r="BL84" s="25" t="s">
        <v>972</v>
      </c>
      <c r="BM84" s="25" t="s">
        <v>322</v>
      </c>
    </row>
    <row r="85" spans="2:65" s="1" customFormat="1" ht="25.5" customHeight="1">
      <c r="B85" s="181"/>
      <c r="C85" s="218" t="s">
        <v>300</v>
      </c>
      <c r="D85" s="218" t="s">
        <v>345</v>
      </c>
      <c r="E85" s="219" t="s">
        <v>3545</v>
      </c>
      <c r="F85" s="220" t="s">
        <v>3546</v>
      </c>
      <c r="G85" s="221" t="s">
        <v>2010</v>
      </c>
      <c r="H85" s="222">
        <v>1</v>
      </c>
      <c r="I85" s="223"/>
      <c r="J85" s="224">
        <f t="shared" si="0"/>
        <v>0</v>
      </c>
      <c r="K85" s="220" t="s">
        <v>367</v>
      </c>
      <c r="L85" s="225"/>
      <c r="M85" s="226" t="s">
        <v>5</v>
      </c>
      <c r="N85" s="227" t="s">
        <v>48</v>
      </c>
      <c r="O85" s="43"/>
      <c r="P85" s="191">
        <f t="shared" si="1"/>
        <v>0</v>
      </c>
      <c r="Q85" s="191">
        <v>0</v>
      </c>
      <c r="R85" s="191">
        <f t="shared" si="2"/>
        <v>0</v>
      </c>
      <c r="S85" s="191">
        <v>0</v>
      </c>
      <c r="T85" s="192">
        <f t="shared" si="3"/>
        <v>0</v>
      </c>
      <c r="AR85" s="25" t="s">
        <v>1503</v>
      </c>
      <c r="AT85" s="25" t="s">
        <v>345</v>
      </c>
      <c r="AU85" s="25" t="s">
        <v>85</v>
      </c>
      <c r="AY85" s="25" t="s">
        <v>264</v>
      </c>
      <c r="BE85" s="193">
        <f t="shared" si="4"/>
        <v>0</v>
      </c>
      <c r="BF85" s="193">
        <f t="shared" si="5"/>
        <v>0</v>
      </c>
      <c r="BG85" s="193">
        <f t="shared" si="6"/>
        <v>0</v>
      </c>
      <c r="BH85" s="193">
        <f t="shared" si="7"/>
        <v>0</v>
      </c>
      <c r="BI85" s="193">
        <f t="shared" si="8"/>
        <v>0</v>
      </c>
      <c r="BJ85" s="25" t="s">
        <v>24</v>
      </c>
      <c r="BK85" s="193">
        <f t="shared" si="9"/>
        <v>0</v>
      </c>
      <c r="BL85" s="25" t="s">
        <v>972</v>
      </c>
      <c r="BM85" s="25" t="s">
        <v>29</v>
      </c>
    </row>
    <row r="86" spans="2:65" s="1" customFormat="1" ht="25.5" customHeight="1">
      <c r="B86" s="181"/>
      <c r="C86" s="218" t="s">
        <v>305</v>
      </c>
      <c r="D86" s="218" t="s">
        <v>345</v>
      </c>
      <c r="E86" s="219" t="s">
        <v>3547</v>
      </c>
      <c r="F86" s="220" t="s">
        <v>3548</v>
      </c>
      <c r="G86" s="221" t="s">
        <v>341</v>
      </c>
      <c r="H86" s="222">
        <v>2</v>
      </c>
      <c r="I86" s="223"/>
      <c r="J86" s="224">
        <f t="shared" si="0"/>
        <v>0</v>
      </c>
      <c r="K86" s="220" t="s">
        <v>367</v>
      </c>
      <c r="L86" s="225"/>
      <c r="M86" s="226" t="s">
        <v>5</v>
      </c>
      <c r="N86" s="227" t="s">
        <v>48</v>
      </c>
      <c r="O86" s="43"/>
      <c r="P86" s="191">
        <f t="shared" si="1"/>
        <v>0</v>
      </c>
      <c r="Q86" s="191">
        <v>0</v>
      </c>
      <c r="R86" s="191">
        <f t="shared" si="2"/>
        <v>0</v>
      </c>
      <c r="S86" s="191">
        <v>0</v>
      </c>
      <c r="T86" s="192">
        <f t="shared" si="3"/>
        <v>0</v>
      </c>
      <c r="AR86" s="25" t="s">
        <v>1503</v>
      </c>
      <c r="AT86" s="25" t="s">
        <v>345</v>
      </c>
      <c r="AU86" s="25" t="s">
        <v>85</v>
      </c>
      <c r="AY86" s="25" t="s">
        <v>264</v>
      </c>
      <c r="BE86" s="193">
        <f t="shared" si="4"/>
        <v>0</v>
      </c>
      <c r="BF86" s="193">
        <f t="shared" si="5"/>
        <v>0</v>
      </c>
      <c r="BG86" s="193">
        <f t="shared" si="6"/>
        <v>0</v>
      </c>
      <c r="BH86" s="193">
        <f t="shared" si="7"/>
        <v>0</v>
      </c>
      <c r="BI86" s="193">
        <f t="shared" si="8"/>
        <v>0</v>
      </c>
      <c r="BJ86" s="25" t="s">
        <v>24</v>
      </c>
      <c r="BK86" s="193">
        <f t="shared" si="9"/>
        <v>0</v>
      </c>
      <c r="BL86" s="25" t="s">
        <v>972</v>
      </c>
      <c r="BM86" s="25" t="s">
        <v>349</v>
      </c>
    </row>
    <row r="87" spans="2:65" s="1" customFormat="1" ht="16.5" customHeight="1">
      <c r="B87" s="181"/>
      <c r="C87" s="218" t="s">
        <v>314</v>
      </c>
      <c r="D87" s="218" t="s">
        <v>345</v>
      </c>
      <c r="E87" s="219" t="s">
        <v>3549</v>
      </c>
      <c r="F87" s="220" t="s">
        <v>3550</v>
      </c>
      <c r="G87" s="221" t="s">
        <v>341</v>
      </c>
      <c r="H87" s="222">
        <v>2</v>
      </c>
      <c r="I87" s="223"/>
      <c r="J87" s="224">
        <f t="shared" si="0"/>
        <v>0</v>
      </c>
      <c r="K87" s="220" t="s">
        <v>367</v>
      </c>
      <c r="L87" s="225"/>
      <c r="M87" s="226" t="s">
        <v>5</v>
      </c>
      <c r="N87" s="227" t="s">
        <v>48</v>
      </c>
      <c r="O87" s="43"/>
      <c r="P87" s="191">
        <f t="shared" si="1"/>
        <v>0</v>
      </c>
      <c r="Q87" s="191">
        <v>0</v>
      </c>
      <c r="R87" s="191">
        <f t="shared" si="2"/>
        <v>0</v>
      </c>
      <c r="S87" s="191">
        <v>0</v>
      </c>
      <c r="T87" s="192">
        <f t="shared" si="3"/>
        <v>0</v>
      </c>
      <c r="AR87" s="25" t="s">
        <v>1503</v>
      </c>
      <c r="AT87" s="25" t="s">
        <v>345</v>
      </c>
      <c r="AU87" s="25" t="s">
        <v>85</v>
      </c>
      <c r="AY87" s="25" t="s">
        <v>264</v>
      </c>
      <c r="BE87" s="193">
        <f t="shared" si="4"/>
        <v>0</v>
      </c>
      <c r="BF87" s="193">
        <f t="shared" si="5"/>
        <v>0</v>
      </c>
      <c r="BG87" s="193">
        <f t="shared" si="6"/>
        <v>0</v>
      </c>
      <c r="BH87" s="193">
        <f t="shared" si="7"/>
        <v>0</v>
      </c>
      <c r="BI87" s="193">
        <f t="shared" si="8"/>
        <v>0</v>
      </c>
      <c r="BJ87" s="25" t="s">
        <v>24</v>
      </c>
      <c r="BK87" s="193">
        <f t="shared" si="9"/>
        <v>0</v>
      </c>
      <c r="BL87" s="25" t="s">
        <v>972</v>
      </c>
      <c r="BM87" s="25" t="s">
        <v>359</v>
      </c>
    </row>
    <row r="88" spans="2:65" s="1" customFormat="1" ht="25.5" customHeight="1">
      <c r="B88" s="181"/>
      <c r="C88" s="218" t="s">
        <v>322</v>
      </c>
      <c r="D88" s="218" t="s">
        <v>345</v>
      </c>
      <c r="E88" s="219" t="s">
        <v>3551</v>
      </c>
      <c r="F88" s="220" t="s">
        <v>3552</v>
      </c>
      <c r="G88" s="221" t="s">
        <v>341</v>
      </c>
      <c r="H88" s="222">
        <v>1</v>
      </c>
      <c r="I88" s="223"/>
      <c r="J88" s="224">
        <f t="shared" si="0"/>
        <v>0</v>
      </c>
      <c r="K88" s="220" t="s">
        <v>367</v>
      </c>
      <c r="L88" s="225"/>
      <c r="M88" s="226" t="s">
        <v>5</v>
      </c>
      <c r="N88" s="227" t="s">
        <v>48</v>
      </c>
      <c r="O88" s="43"/>
      <c r="P88" s="191">
        <f t="shared" si="1"/>
        <v>0</v>
      </c>
      <c r="Q88" s="191">
        <v>0</v>
      </c>
      <c r="R88" s="191">
        <f t="shared" si="2"/>
        <v>0</v>
      </c>
      <c r="S88" s="191">
        <v>0</v>
      </c>
      <c r="T88" s="192">
        <f t="shared" si="3"/>
        <v>0</v>
      </c>
      <c r="AR88" s="25" t="s">
        <v>1503</v>
      </c>
      <c r="AT88" s="25" t="s">
        <v>345</v>
      </c>
      <c r="AU88" s="25" t="s">
        <v>85</v>
      </c>
      <c r="AY88" s="25" t="s">
        <v>264</v>
      </c>
      <c r="BE88" s="193">
        <f t="shared" si="4"/>
        <v>0</v>
      </c>
      <c r="BF88" s="193">
        <f t="shared" si="5"/>
        <v>0</v>
      </c>
      <c r="BG88" s="193">
        <f t="shared" si="6"/>
        <v>0</v>
      </c>
      <c r="BH88" s="193">
        <f t="shared" si="7"/>
        <v>0</v>
      </c>
      <c r="BI88" s="193">
        <f t="shared" si="8"/>
        <v>0</v>
      </c>
      <c r="BJ88" s="25" t="s">
        <v>24</v>
      </c>
      <c r="BK88" s="193">
        <f t="shared" si="9"/>
        <v>0</v>
      </c>
      <c r="BL88" s="25" t="s">
        <v>972</v>
      </c>
      <c r="BM88" s="25" t="s">
        <v>372</v>
      </c>
    </row>
    <row r="89" spans="2:65" s="1" customFormat="1" ht="25.5" customHeight="1">
      <c r="B89" s="181"/>
      <c r="C89" s="218" t="s">
        <v>331</v>
      </c>
      <c r="D89" s="218" t="s">
        <v>345</v>
      </c>
      <c r="E89" s="219" t="s">
        <v>3553</v>
      </c>
      <c r="F89" s="220" t="s">
        <v>3554</v>
      </c>
      <c r="G89" s="221" t="s">
        <v>341</v>
      </c>
      <c r="H89" s="222">
        <v>1</v>
      </c>
      <c r="I89" s="223"/>
      <c r="J89" s="224">
        <f t="shared" si="0"/>
        <v>0</v>
      </c>
      <c r="K89" s="220" t="s">
        <v>367</v>
      </c>
      <c r="L89" s="225"/>
      <c r="M89" s="226" t="s">
        <v>5</v>
      </c>
      <c r="N89" s="227" t="s">
        <v>48</v>
      </c>
      <c r="O89" s="43"/>
      <c r="P89" s="191">
        <f t="shared" si="1"/>
        <v>0</v>
      </c>
      <c r="Q89" s="191">
        <v>0</v>
      </c>
      <c r="R89" s="191">
        <f t="shared" si="2"/>
        <v>0</v>
      </c>
      <c r="S89" s="191">
        <v>0</v>
      </c>
      <c r="T89" s="192">
        <f t="shared" si="3"/>
        <v>0</v>
      </c>
      <c r="AR89" s="25" t="s">
        <v>1503</v>
      </c>
      <c r="AT89" s="25" t="s">
        <v>345</v>
      </c>
      <c r="AU89" s="25" t="s">
        <v>85</v>
      </c>
      <c r="AY89" s="25" t="s">
        <v>264</v>
      </c>
      <c r="BE89" s="193">
        <f t="shared" si="4"/>
        <v>0</v>
      </c>
      <c r="BF89" s="193">
        <f t="shared" si="5"/>
        <v>0</v>
      </c>
      <c r="BG89" s="193">
        <f t="shared" si="6"/>
        <v>0</v>
      </c>
      <c r="BH89" s="193">
        <f t="shared" si="7"/>
        <v>0</v>
      </c>
      <c r="BI89" s="193">
        <f t="shared" si="8"/>
        <v>0</v>
      </c>
      <c r="BJ89" s="25" t="s">
        <v>24</v>
      </c>
      <c r="BK89" s="193">
        <f t="shared" si="9"/>
        <v>0</v>
      </c>
      <c r="BL89" s="25" t="s">
        <v>972</v>
      </c>
      <c r="BM89" s="25" t="s">
        <v>387</v>
      </c>
    </row>
    <row r="90" spans="2:65" s="1" customFormat="1" ht="153" customHeight="1">
      <c r="B90" s="181"/>
      <c r="C90" s="218" t="s">
        <v>29</v>
      </c>
      <c r="D90" s="218" t="s">
        <v>345</v>
      </c>
      <c r="E90" s="219" t="s">
        <v>3555</v>
      </c>
      <c r="F90" s="220" t="s">
        <v>3556</v>
      </c>
      <c r="G90" s="221" t="s">
        <v>2010</v>
      </c>
      <c r="H90" s="222">
        <v>1</v>
      </c>
      <c r="I90" s="223"/>
      <c r="J90" s="224">
        <f t="shared" si="0"/>
        <v>0</v>
      </c>
      <c r="K90" s="220" t="s">
        <v>367</v>
      </c>
      <c r="L90" s="225"/>
      <c r="M90" s="226" t="s">
        <v>5</v>
      </c>
      <c r="N90" s="227" t="s">
        <v>48</v>
      </c>
      <c r="O90" s="43"/>
      <c r="P90" s="191">
        <f t="shared" si="1"/>
        <v>0</v>
      </c>
      <c r="Q90" s="191">
        <v>0</v>
      </c>
      <c r="R90" s="191">
        <f t="shared" si="2"/>
        <v>0</v>
      </c>
      <c r="S90" s="191">
        <v>0</v>
      </c>
      <c r="T90" s="192">
        <f t="shared" si="3"/>
        <v>0</v>
      </c>
      <c r="AR90" s="25" t="s">
        <v>1503</v>
      </c>
      <c r="AT90" s="25" t="s">
        <v>345</v>
      </c>
      <c r="AU90" s="25" t="s">
        <v>85</v>
      </c>
      <c r="AY90" s="25" t="s">
        <v>264</v>
      </c>
      <c r="BE90" s="193">
        <f t="shared" si="4"/>
        <v>0</v>
      </c>
      <c r="BF90" s="193">
        <f t="shared" si="5"/>
        <v>0</v>
      </c>
      <c r="BG90" s="193">
        <f t="shared" si="6"/>
        <v>0</v>
      </c>
      <c r="BH90" s="193">
        <f t="shared" si="7"/>
        <v>0</v>
      </c>
      <c r="BI90" s="193">
        <f t="shared" si="8"/>
        <v>0</v>
      </c>
      <c r="BJ90" s="25" t="s">
        <v>24</v>
      </c>
      <c r="BK90" s="193">
        <f t="shared" si="9"/>
        <v>0</v>
      </c>
      <c r="BL90" s="25" t="s">
        <v>972</v>
      </c>
      <c r="BM90" s="25" t="s">
        <v>400</v>
      </c>
    </row>
    <row r="91" spans="2:65" s="1" customFormat="1" ht="25.5" customHeight="1">
      <c r="B91" s="181"/>
      <c r="C91" s="218" t="s">
        <v>344</v>
      </c>
      <c r="D91" s="218" t="s">
        <v>345</v>
      </c>
      <c r="E91" s="219" t="s">
        <v>3557</v>
      </c>
      <c r="F91" s="220" t="s">
        <v>3558</v>
      </c>
      <c r="G91" s="221" t="s">
        <v>341</v>
      </c>
      <c r="H91" s="222">
        <v>1</v>
      </c>
      <c r="I91" s="223"/>
      <c r="J91" s="224">
        <f t="shared" si="0"/>
        <v>0</v>
      </c>
      <c r="K91" s="220" t="s">
        <v>367</v>
      </c>
      <c r="L91" s="225"/>
      <c r="M91" s="226" t="s">
        <v>5</v>
      </c>
      <c r="N91" s="227" t="s">
        <v>48</v>
      </c>
      <c r="O91" s="43"/>
      <c r="P91" s="191">
        <f t="shared" si="1"/>
        <v>0</v>
      </c>
      <c r="Q91" s="191">
        <v>0</v>
      </c>
      <c r="R91" s="191">
        <f t="shared" si="2"/>
        <v>0</v>
      </c>
      <c r="S91" s="191">
        <v>0</v>
      </c>
      <c r="T91" s="192">
        <f t="shared" si="3"/>
        <v>0</v>
      </c>
      <c r="AR91" s="25" t="s">
        <v>1503</v>
      </c>
      <c r="AT91" s="25" t="s">
        <v>345</v>
      </c>
      <c r="AU91" s="25" t="s">
        <v>85</v>
      </c>
      <c r="AY91" s="25" t="s">
        <v>264</v>
      </c>
      <c r="BE91" s="193">
        <f t="shared" si="4"/>
        <v>0</v>
      </c>
      <c r="BF91" s="193">
        <f t="shared" si="5"/>
        <v>0</v>
      </c>
      <c r="BG91" s="193">
        <f t="shared" si="6"/>
        <v>0</v>
      </c>
      <c r="BH91" s="193">
        <f t="shared" si="7"/>
        <v>0</v>
      </c>
      <c r="BI91" s="193">
        <f t="shared" si="8"/>
        <v>0</v>
      </c>
      <c r="BJ91" s="25" t="s">
        <v>24</v>
      </c>
      <c r="BK91" s="193">
        <f t="shared" si="9"/>
        <v>0</v>
      </c>
      <c r="BL91" s="25" t="s">
        <v>972</v>
      </c>
      <c r="BM91" s="25" t="s">
        <v>410</v>
      </c>
    </row>
    <row r="92" spans="2:65" s="1" customFormat="1" ht="16.5" customHeight="1">
      <c r="B92" s="181"/>
      <c r="C92" s="218" t="s">
        <v>349</v>
      </c>
      <c r="D92" s="218" t="s">
        <v>345</v>
      </c>
      <c r="E92" s="219" t="s">
        <v>3559</v>
      </c>
      <c r="F92" s="220" t="s">
        <v>3560</v>
      </c>
      <c r="G92" s="221" t="s">
        <v>341</v>
      </c>
      <c r="H92" s="222">
        <v>1</v>
      </c>
      <c r="I92" s="223"/>
      <c r="J92" s="224">
        <f t="shared" si="0"/>
        <v>0</v>
      </c>
      <c r="K92" s="220" t="s">
        <v>367</v>
      </c>
      <c r="L92" s="225"/>
      <c r="M92" s="226" t="s">
        <v>5</v>
      </c>
      <c r="N92" s="227" t="s">
        <v>48</v>
      </c>
      <c r="O92" s="43"/>
      <c r="P92" s="191">
        <f t="shared" si="1"/>
        <v>0</v>
      </c>
      <c r="Q92" s="191">
        <v>0</v>
      </c>
      <c r="R92" s="191">
        <f t="shared" si="2"/>
        <v>0</v>
      </c>
      <c r="S92" s="191">
        <v>0</v>
      </c>
      <c r="T92" s="192">
        <f t="shared" si="3"/>
        <v>0</v>
      </c>
      <c r="AR92" s="25" t="s">
        <v>1503</v>
      </c>
      <c r="AT92" s="25" t="s">
        <v>345</v>
      </c>
      <c r="AU92" s="25" t="s">
        <v>85</v>
      </c>
      <c r="AY92" s="25" t="s">
        <v>264</v>
      </c>
      <c r="BE92" s="193">
        <f t="shared" si="4"/>
        <v>0</v>
      </c>
      <c r="BF92" s="193">
        <f t="shared" si="5"/>
        <v>0</v>
      </c>
      <c r="BG92" s="193">
        <f t="shared" si="6"/>
        <v>0</v>
      </c>
      <c r="BH92" s="193">
        <f t="shared" si="7"/>
        <v>0</v>
      </c>
      <c r="BI92" s="193">
        <f t="shared" si="8"/>
        <v>0</v>
      </c>
      <c r="BJ92" s="25" t="s">
        <v>24</v>
      </c>
      <c r="BK92" s="193">
        <f t="shared" si="9"/>
        <v>0</v>
      </c>
      <c r="BL92" s="25" t="s">
        <v>972</v>
      </c>
      <c r="BM92" s="25" t="s">
        <v>627</v>
      </c>
    </row>
    <row r="93" spans="2:65" s="1" customFormat="1" ht="25.5" customHeight="1">
      <c r="B93" s="181"/>
      <c r="C93" s="218" t="s">
        <v>354</v>
      </c>
      <c r="D93" s="218" t="s">
        <v>345</v>
      </c>
      <c r="E93" s="219" t="s">
        <v>3561</v>
      </c>
      <c r="F93" s="220" t="s">
        <v>3562</v>
      </c>
      <c r="G93" s="221" t="s">
        <v>341</v>
      </c>
      <c r="H93" s="222">
        <v>1</v>
      </c>
      <c r="I93" s="223"/>
      <c r="J93" s="224">
        <f t="shared" si="0"/>
        <v>0</v>
      </c>
      <c r="K93" s="220" t="s">
        <v>367</v>
      </c>
      <c r="L93" s="225"/>
      <c r="M93" s="226" t="s">
        <v>5</v>
      </c>
      <c r="N93" s="227" t="s">
        <v>48</v>
      </c>
      <c r="O93" s="43"/>
      <c r="P93" s="191">
        <f t="shared" si="1"/>
        <v>0</v>
      </c>
      <c r="Q93" s="191">
        <v>0</v>
      </c>
      <c r="R93" s="191">
        <f t="shared" si="2"/>
        <v>0</v>
      </c>
      <c r="S93" s="191">
        <v>0</v>
      </c>
      <c r="T93" s="192">
        <f t="shared" si="3"/>
        <v>0</v>
      </c>
      <c r="AR93" s="25" t="s">
        <v>1503</v>
      </c>
      <c r="AT93" s="25" t="s">
        <v>345</v>
      </c>
      <c r="AU93" s="25" t="s">
        <v>85</v>
      </c>
      <c r="AY93" s="25" t="s">
        <v>264</v>
      </c>
      <c r="BE93" s="193">
        <f t="shared" si="4"/>
        <v>0</v>
      </c>
      <c r="BF93" s="193">
        <f t="shared" si="5"/>
        <v>0</v>
      </c>
      <c r="BG93" s="193">
        <f t="shared" si="6"/>
        <v>0</v>
      </c>
      <c r="BH93" s="193">
        <f t="shared" si="7"/>
        <v>0</v>
      </c>
      <c r="BI93" s="193">
        <f t="shared" si="8"/>
        <v>0</v>
      </c>
      <c r="BJ93" s="25" t="s">
        <v>24</v>
      </c>
      <c r="BK93" s="193">
        <f t="shared" si="9"/>
        <v>0</v>
      </c>
      <c r="BL93" s="25" t="s">
        <v>972</v>
      </c>
      <c r="BM93" s="25" t="s">
        <v>636</v>
      </c>
    </row>
    <row r="94" spans="2:65" s="1" customFormat="1" ht="25.5" customHeight="1">
      <c r="B94" s="181"/>
      <c r="C94" s="218" t="s">
        <v>359</v>
      </c>
      <c r="D94" s="218" t="s">
        <v>345</v>
      </c>
      <c r="E94" s="219" t="s">
        <v>3563</v>
      </c>
      <c r="F94" s="220" t="s">
        <v>3564</v>
      </c>
      <c r="G94" s="221" t="s">
        <v>341</v>
      </c>
      <c r="H94" s="222">
        <v>1</v>
      </c>
      <c r="I94" s="223"/>
      <c r="J94" s="224">
        <f t="shared" si="0"/>
        <v>0</v>
      </c>
      <c r="K94" s="220" t="s">
        <v>367</v>
      </c>
      <c r="L94" s="225"/>
      <c r="M94" s="226" t="s">
        <v>5</v>
      </c>
      <c r="N94" s="227" t="s">
        <v>48</v>
      </c>
      <c r="O94" s="43"/>
      <c r="P94" s="191">
        <f t="shared" si="1"/>
        <v>0</v>
      </c>
      <c r="Q94" s="191">
        <v>0</v>
      </c>
      <c r="R94" s="191">
        <f t="shared" si="2"/>
        <v>0</v>
      </c>
      <c r="S94" s="191">
        <v>0</v>
      </c>
      <c r="T94" s="192">
        <f t="shared" si="3"/>
        <v>0</v>
      </c>
      <c r="AR94" s="25" t="s">
        <v>1503</v>
      </c>
      <c r="AT94" s="25" t="s">
        <v>345</v>
      </c>
      <c r="AU94" s="25" t="s">
        <v>85</v>
      </c>
      <c r="AY94" s="25" t="s">
        <v>264</v>
      </c>
      <c r="BE94" s="193">
        <f t="shared" si="4"/>
        <v>0</v>
      </c>
      <c r="BF94" s="193">
        <f t="shared" si="5"/>
        <v>0</v>
      </c>
      <c r="BG94" s="193">
        <f t="shared" si="6"/>
        <v>0</v>
      </c>
      <c r="BH94" s="193">
        <f t="shared" si="7"/>
        <v>0</v>
      </c>
      <c r="BI94" s="193">
        <f t="shared" si="8"/>
        <v>0</v>
      </c>
      <c r="BJ94" s="25" t="s">
        <v>24</v>
      </c>
      <c r="BK94" s="193">
        <f t="shared" si="9"/>
        <v>0</v>
      </c>
      <c r="BL94" s="25" t="s">
        <v>972</v>
      </c>
      <c r="BM94" s="25" t="s">
        <v>641</v>
      </c>
    </row>
    <row r="95" spans="2:65" s="1" customFormat="1" ht="25.5" customHeight="1">
      <c r="B95" s="181"/>
      <c r="C95" s="218" t="s">
        <v>11</v>
      </c>
      <c r="D95" s="218" t="s">
        <v>345</v>
      </c>
      <c r="E95" s="219" t="s">
        <v>3565</v>
      </c>
      <c r="F95" s="220" t="s">
        <v>3566</v>
      </c>
      <c r="G95" s="221" t="s">
        <v>2010</v>
      </c>
      <c r="H95" s="222">
        <v>1</v>
      </c>
      <c r="I95" s="223"/>
      <c r="J95" s="224">
        <f t="shared" si="0"/>
        <v>0</v>
      </c>
      <c r="K95" s="220" t="s">
        <v>367</v>
      </c>
      <c r="L95" s="225"/>
      <c r="M95" s="226" t="s">
        <v>5</v>
      </c>
      <c r="N95" s="227" t="s">
        <v>48</v>
      </c>
      <c r="O95" s="43"/>
      <c r="P95" s="191">
        <f t="shared" si="1"/>
        <v>0</v>
      </c>
      <c r="Q95" s="191">
        <v>0</v>
      </c>
      <c r="R95" s="191">
        <f t="shared" si="2"/>
        <v>0</v>
      </c>
      <c r="S95" s="191">
        <v>0</v>
      </c>
      <c r="T95" s="192">
        <f t="shared" si="3"/>
        <v>0</v>
      </c>
      <c r="AR95" s="25" t="s">
        <v>1503</v>
      </c>
      <c r="AT95" s="25" t="s">
        <v>345</v>
      </c>
      <c r="AU95" s="25" t="s">
        <v>85</v>
      </c>
      <c r="AY95" s="25" t="s">
        <v>264</v>
      </c>
      <c r="BE95" s="193">
        <f t="shared" si="4"/>
        <v>0</v>
      </c>
      <c r="BF95" s="193">
        <f t="shared" si="5"/>
        <v>0</v>
      </c>
      <c r="BG95" s="193">
        <f t="shared" si="6"/>
        <v>0</v>
      </c>
      <c r="BH95" s="193">
        <f t="shared" si="7"/>
        <v>0</v>
      </c>
      <c r="BI95" s="193">
        <f t="shared" si="8"/>
        <v>0</v>
      </c>
      <c r="BJ95" s="25" t="s">
        <v>24</v>
      </c>
      <c r="BK95" s="193">
        <f t="shared" si="9"/>
        <v>0</v>
      </c>
      <c r="BL95" s="25" t="s">
        <v>972</v>
      </c>
      <c r="BM95" s="25" t="s">
        <v>647</v>
      </c>
    </row>
    <row r="96" spans="2:65" s="1" customFormat="1" ht="25.5" customHeight="1">
      <c r="B96" s="181"/>
      <c r="C96" s="218" t="s">
        <v>372</v>
      </c>
      <c r="D96" s="218" t="s">
        <v>345</v>
      </c>
      <c r="E96" s="219" t="s">
        <v>3567</v>
      </c>
      <c r="F96" s="220" t="s">
        <v>3568</v>
      </c>
      <c r="G96" s="221" t="s">
        <v>341</v>
      </c>
      <c r="H96" s="222">
        <v>1</v>
      </c>
      <c r="I96" s="223"/>
      <c r="J96" s="224">
        <f t="shared" si="0"/>
        <v>0</v>
      </c>
      <c r="K96" s="220" t="s">
        <v>367</v>
      </c>
      <c r="L96" s="225"/>
      <c r="M96" s="226" t="s">
        <v>5</v>
      </c>
      <c r="N96" s="227" t="s">
        <v>48</v>
      </c>
      <c r="O96" s="43"/>
      <c r="P96" s="191">
        <f t="shared" si="1"/>
        <v>0</v>
      </c>
      <c r="Q96" s="191">
        <v>0</v>
      </c>
      <c r="R96" s="191">
        <f t="shared" si="2"/>
        <v>0</v>
      </c>
      <c r="S96" s="191">
        <v>0</v>
      </c>
      <c r="T96" s="192">
        <f t="shared" si="3"/>
        <v>0</v>
      </c>
      <c r="AR96" s="25" t="s">
        <v>1503</v>
      </c>
      <c r="AT96" s="25" t="s">
        <v>345</v>
      </c>
      <c r="AU96" s="25" t="s">
        <v>85</v>
      </c>
      <c r="AY96" s="25" t="s">
        <v>264</v>
      </c>
      <c r="BE96" s="193">
        <f t="shared" si="4"/>
        <v>0</v>
      </c>
      <c r="BF96" s="193">
        <f t="shared" si="5"/>
        <v>0</v>
      </c>
      <c r="BG96" s="193">
        <f t="shared" si="6"/>
        <v>0</v>
      </c>
      <c r="BH96" s="193">
        <f t="shared" si="7"/>
        <v>0</v>
      </c>
      <c r="BI96" s="193">
        <f t="shared" si="8"/>
        <v>0</v>
      </c>
      <c r="BJ96" s="25" t="s">
        <v>24</v>
      </c>
      <c r="BK96" s="193">
        <f t="shared" si="9"/>
        <v>0</v>
      </c>
      <c r="BL96" s="25" t="s">
        <v>972</v>
      </c>
      <c r="BM96" s="25" t="s">
        <v>397</v>
      </c>
    </row>
    <row r="97" spans="2:65" s="1" customFormat="1" ht="25.5" customHeight="1">
      <c r="B97" s="181"/>
      <c r="C97" s="218" t="s">
        <v>379</v>
      </c>
      <c r="D97" s="218" t="s">
        <v>345</v>
      </c>
      <c r="E97" s="219" t="s">
        <v>3569</v>
      </c>
      <c r="F97" s="220" t="s">
        <v>3570</v>
      </c>
      <c r="G97" s="221" t="s">
        <v>2010</v>
      </c>
      <c r="H97" s="222">
        <v>1</v>
      </c>
      <c r="I97" s="223"/>
      <c r="J97" s="224">
        <f t="shared" si="0"/>
        <v>0</v>
      </c>
      <c r="K97" s="220" t="s">
        <v>367</v>
      </c>
      <c r="L97" s="225"/>
      <c r="M97" s="226" t="s">
        <v>5</v>
      </c>
      <c r="N97" s="227" t="s">
        <v>48</v>
      </c>
      <c r="O97" s="43"/>
      <c r="P97" s="191">
        <f t="shared" si="1"/>
        <v>0</v>
      </c>
      <c r="Q97" s="191">
        <v>0</v>
      </c>
      <c r="R97" s="191">
        <f t="shared" si="2"/>
        <v>0</v>
      </c>
      <c r="S97" s="191">
        <v>0</v>
      </c>
      <c r="T97" s="192">
        <f t="shared" si="3"/>
        <v>0</v>
      </c>
      <c r="AR97" s="25" t="s">
        <v>1503</v>
      </c>
      <c r="AT97" s="25" t="s">
        <v>345</v>
      </c>
      <c r="AU97" s="25" t="s">
        <v>85</v>
      </c>
      <c r="AY97" s="25" t="s">
        <v>264</v>
      </c>
      <c r="BE97" s="193">
        <f t="shared" si="4"/>
        <v>0</v>
      </c>
      <c r="BF97" s="193">
        <f t="shared" si="5"/>
        <v>0</v>
      </c>
      <c r="BG97" s="193">
        <f t="shared" si="6"/>
        <v>0</v>
      </c>
      <c r="BH97" s="193">
        <f t="shared" si="7"/>
        <v>0</v>
      </c>
      <c r="BI97" s="193">
        <f t="shared" si="8"/>
        <v>0</v>
      </c>
      <c r="BJ97" s="25" t="s">
        <v>24</v>
      </c>
      <c r="BK97" s="193">
        <f t="shared" si="9"/>
        <v>0</v>
      </c>
      <c r="BL97" s="25" t="s">
        <v>972</v>
      </c>
      <c r="BM97" s="25" t="s">
        <v>814</v>
      </c>
    </row>
    <row r="98" spans="2:65" s="1" customFormat="1" ht="25.5" customHeight="1">
      <c r="B98" s="181"/>
      <c r="C98" s="218" t="s">
        <v>387</v>
      </c>
      <c r="D98" s="218" t="s">
        <v>345</v>
      </c>
      <c r="E98" s="219" t="s">
        <v>3571</v>
      </c>
      <c r="F98" s="220" t="s">
        <v>3572</v>
      </c>
      <c r="G98" s="221" t="s">
        <v>2010</v>
      </c>
      <c r="H98" s="222">
        <v>1</v>
      </c>
      <c r="I98" s="223"/>
      <c r="J98" s="224">
        <f t="shared" si="0"/>
        <v>0</v>
      </c>
      <c r="K98" s="220" t="s">
        <v>367</v>
      </c>
      <c r="L98" s="225"/>
      <c r="M98" s="226" t="s">
        <v>5</v>
      </c>
      <c r="N98" s="227" t="s">
        <v>48</v>
      </c>
      <c r="O98" s="43"/>
      <c r="P98" s="191">
        <f t="shared" si="1"/>
        <v>0</v>
      </c>
      <c r="Q98" s="191">
        <v>0</v>
      </c>
      <c r="R98" s="191">
        <f t="shared" si="2"/>
        <v>0</v>
      </c>
      <c r="S98" s="191">
        <v>0</v>
      </c>
      <c r="T98" s="192">
        <f t="shared" si="3"/>
        <v>0</v>
      </c>
      <c r="AR98" s="25" t="s">
        <v>1503</v>
      </c>
      <c r="AT98" s="25" t="s">
        <v>345</v>
      </c>
      <c r="AU98" s="25" t="s">
        <v>85</v>
      </c>
      <c r="AY98" s="25" t="s">
        <v>264</v>
      </c>
      <c r="BE98" s="193">
        <f t="shared" si="4"/>
        <v>0</v>
      </c>
      <c r="BF98" s="193">
        <f t="shared" si="5"/>
        <v>0</v>
      </c>
      <c r="BG98" s="193">
        <f t="shared" si="6"/>
        <v>0</v>
      </c>
      <c r="BH98" s="193">
        <f t="shared" si="7"/>
        <v>0</v>
      </c>
      <c r="BI98" s="193">
        <f t="shared" si="8"/>
        <v>0</v>
      </c>
      <c r="BJ98" s="25" t="s">
        <v>24</v>
      </c>
      <c r="BK98" s="193">
        <f t="shared" si="9"/>
        <v>0</v>
      </c>
      <c r="BL98" s="25" t="s">
        <v>972</v>
      </c>
      <c r="BM98" s="25" t="s">
        <v>823</v>
      </c>
    </row>
    <row r="99" spans="2:65" s="1" customFormat="1" ht="63.75" customHeight="1">
      <c r="B99" s="181"/>
      <c r="C99" s="218" t="s">
        <v>393</v>
      </c>
      <c r="D99" s="218" t="s">
        <v>345</v>
      </c>
      <c r="E99" s="219" t="s">
        <v>3573</v>
      </c>
      <c r="F99" s="220" t="s">
        <v>3574</v>
      </c>
      <c r="G99" s="221" t="s">
        <v>341</v>
      </c>
      <c r="H99" s="222">
        <v>1</v>
      </c>
      <c r="I99" s="223"/>
      <c r="J99" s="224">
        <f t="shared" si="0"/>
        <v>0</v>
      </c>
      <c r="K99" s="220" t="s">
        <v>367</v>
      </c>
      <c r="L99" s="225"/>
      <c r="M99" s="226" t="s">
        <v>5</v>
      </c>
      <c r="N99" s="227" t="s">
        <v>48</v>
      </c>
      <c r="O99" s="43"/>
      <c r="P99" s="191">
        <f t="shared" si="1"/>
        <v>0</v>
      </c>
      <c r="Q99" s="191">
        <v>0</v>
      </c>
      <c r="R99" s="191">
        <f t="shared" si="2"/>
        <v>0</v>
      </c>
      <c r="S99" s="191">
        <v>0</v>
      </c>
      <c r="T99" s="192">
        <f t="shared" si="3"/>
        <v>0</v>
      </c>
      <c r="AR99" s="25" t="s">
        <v>1503</v>
      </c>
      <c r="AT99" s="25" t="s">
        <v>345</v>
      </c>
      <c r="AU99" s="25" t="s">
        <v>85</v>
      </c>
      <c r="AY99" s="25" t="s">
        <v>264</v>
      </c>
      <c r="BE99" s="193">
        <f t="shared" si="4"/>
        <v>0</v>
      </c>
      <c r="BF99" s="193">
        <f t="shared" si="5"/>
        <v>0</v>
      </c>
      <c r="BG99" s="193">
        <f t="shared" si="6"/>
        <v>0</v>
      </c>
      <c r="BH99" s="193">
        <f t="shared" si="7"/>
        <v>0</v>
      </c>
      <c r="BI99" s="193">
        <f t="shared" si="8"/>
        <v>0</v>
      </c>
      <c r="BJ99" s="25" t="s">
        <v>24</v>
      </c>
      <c r="BK99" s="193">
        <f t="shared" si="9"/>
        <v>0</v>
      </c>
      <c r="BL99" s="25" t="s">
        <v>972</v>
      </c>
      <c r="BM99" s="25" t="s">
        <v>834</v>
      </c>
    </row>
    <row r="100" spans="2:65" s="1" customFormat="1" ht="25.5" customHeight="1">
      <c r="B100" s="181"/>
      <c r="C100" s="218" t="s">
        <v>400</v>
      </c>
      <c r="D100" s="218" t="s">
        <v>345</v>
      </c>
      <c r="E100" s="219" t="s">
        <v>3575</v>
      </c>
      <c r="F100" s="220" t="s">
        <v>3576</v>
      </c>
      <c r="G100" s="221" t="s">
        <v>2010</v>
      </c>
      <c r="H100" s="222">
        <v>1</v>
      </c>
      <c r="I100" s="223"/>
      <c r="J100" s="224">
        <f t="shared" si="0"/>
        <v>0</v>
      </c>
      <c r="K100" s="220" t="s">
        <v>367</v>
      </c>
      <c r="L100" s="225"/>
      <c r="M100" s="226" t="s">
        <v>5</v>
      </c>
      <c r="N100" s="227" t="s">
        <v>48</v>
      </c>
      <c r="O100" s="43"/>
      <c r="P100" s="191">
        <f t="shared" si="1"/>
        <v>0</v>
      </c>
      <c r="Q100" s="191">
        <v>0</v>
      </c>
      <c r="R100" s="191">
        <f t="shared" si="2"/>
        <v>0</v>
      </c>
      <c r="S100" s="191">
        <v>0</v>
      </c>
      <c r="T100" s="192">
        <f t="shared" si="3"/>
        <v>0</v>
      </c>
      <c r="AR100" s="25" t="s">
        <v>1503</v>
      </c>
      <c r="AT100" s="25" t="s">
        <v>345</v>
      </c>
      <c r="AU100" s="25" t="s">
        <v>85</v>
      </c>
      <c r="AY100" s="25" t="s">
        <v>264</v>
      </c>
      <c r="BE100" s="193">
        <f t="shared" si="4"/>
        <v>0</v>
      </c>
      <c r="BF100" s="193">
        <f t="shared" si="5"/>
        <v>0</v>
      </c>
      <c r="BG100" s="193">
        <f t="shared" si="6"/>
        <v>0</v>
      </c>
      <c r="BH100" s="193">
        <f t="shared" si="7"/>
        <v>0</v>
      </c>
      <c r="BI100" s="193">
        <f t="shared" si="8"/>
        <v>0</v>
      </c>
      <c r="BJ100" s="25" t="s">
        <v>24</v>
      </c>
      <c r="BK100" s="193">
        <f t="shared" si="9"/>
        <v>0</v>
      </c>
      <c r="BL100" s="25" t="s">
        <v>972</v>
      </c>
      <c r="BM100" s="25" t="s">
        <v>845</v>
      </c>
    </row>
    <row r="101" spans="2:65" s="1" customFormat="1" ht="25.5" customHeight="1">
      <c r="B101" s="181"/>
      <c r="C101" s="218" t="s">
        <v>10</v>
      </c>
      <c r="D101" s="218" t="s">
        <v>345</v>
      </c>
      <c r="E101" s="219" t="s">
        <v>3577</v>
      </c>
      <c r="F101" s="220" t="s">
        <v>3578</v>
      </c>
      <c r="G101" s="221" t="s">
        <v>341</v>
      </c>
      <c r="H101" s="222">
        <v>1</v>
      </c>
      <c r="I101" s="223"/>
      <c r="J101" s="224">
        <f t="shared" si="0"/>
        <v>0</v>
      </c>
      <c r="K101" s="220" t="s">
        <v>367</v>
      </c>
      <c r="L101" s="225"/>
      <c r="M101" s="226" t="s">
        <v>5</v>
      </c>
      <c r="N101" s="227" t="s">
        <v>48</v>
      </c>
      <c r="O101" s="43"/>
      <c r="P101" s="191">
        <f t="shared" si="1"/>
        <v>0</v>
      </c>
      <c r="Q101" s="191">
        <v>0</v>
      </c>
      <c r="R101" s="191">
        <f t="shared" si="2"/>
        <v>0</v>
      </c>
      <c r="S101" s="191">
        <v>0</v>
      </c>
      <c r="T101" s="192">
        <f t="shared" si="3"/>
        <v>0</v>
      </c>
      <c r="AR101" s="25" t="s">
        <v>1503</v>
      </c>
      <c r="AT101" s="25" t="s">
        <v>345</v>
      </c>
      <c r="AU101" s="25" t="s">
        <v>85</v>
      </c>
      <c r="AY101" s="25" t="s">
        <v>264</v>
      </c>
      <c r="BE101" s="193">
        <f t="shared" si="4"/>
        <v>0</v>
      </c>
      <c r="BF101" s="193">
        <f t="shared" si="5"/>
        <v>0</v>
      </c>
      <c r="BG101" s="193">
        <f t="shared" si="6"/>
        <v>0</v>
      </c>
      <c r="BH101" s="193">
        <f t="shared" si="7"/>
        <v>0</v>
      </c>
      <c r="BI101" s="193">
        <f t="shared" si="8"/>
        <v>0</v>
      </c>
      <c r="BJ101" s="25" t="s">
        <v>24</v>
      </c>
      <c r="BK101" s="193">
        <f t="shared" si="9"/>
        <v>0</v>
      </c>
      <c r="BL101" s="25" t="s">
        <v>972</v>
      </c>
      <c r="BM101" s="25" t="s">
        <v>855</v>
      </c>
    </row>
    <row r="102" spans="2:65" s="1" customFormat="1" ht="38.25" customHeight="1">
      <c r="B102" s="181"/>
      <c r="C102" s="218" t="s">
        <v>410</v>
      </c>
      <c r="D102" s="218" t="s">
        <v>345</v>
      </c>
      <c r="E102" s="219" t="s">
        <v>3579</v>
      </c>
      <c r="F102" s="220" t="s">
        <v>3580</v>
      </c>
      <c r="G102" s="221" t="s">
        <v>2010</v>
      </c>
      <c r="H102" s="222">
        <v>1</v>
      </c>
      <c r="I102" s="223"/>
      <c r="J102" s="224">
        <f t="shared" si="0"/>
        <v>0</v>
      </c>
      <c r="K102" s="220" t="s">
        <v>367</v>
      </c>
      <c r="L102" s="225"/>
      <c r="M102" s="226" t="s">
        <v>5</v>
      </c>
      <c r="N102" s="227" t="s">
        <v>48</v>
      </c>
      <c r="O102" s="43"/>
      <c r="P102" s="191">
        <f t="shared" si="1"/>
        <v>0</v>
      </c>
      <c r="Q102" s="191">
        <v>0</v>
      </c>
      <c r="R102" s="191">
        <f t="shared" si="2"/>
        <v>0</v>
      </c>
      <c r="S102" s="191">
        <v>0</v>
      </c>
      <c r="T102" s="192">
        <f t="shared" si="3"/>
        <v>0</v>
      </c>
      <c r="AR102" s="25" t="s">
        <v>1503</v>
      </c>
      <c r="AT102" s="25" t="s">
        <v>345</v>
      </c>
      <c r="AU102" s="25" t="s">
        <v>85</v>
      </c>
      <c r="AY102" s="25" t="s">
        <v>264</v>
      </c>
      <c r="BE102" s="193">
        <f t="shared" si="4"/>
        <v>0</v>
      </c>
      <c r="BF102" s="193">
        <f t="shared" si="5"/>
        <v>0</v>
      </c>
      <c r="BG102" s="193">
        <f t="shared" si="6"/>
        <v>0</v>
      </c>
      <c r="BH102" s="193">
        <f t="shared" si="7"/>
        <v>0</v>
      </c>
      <c r="BI102" s="193">
        <f t="shared" si="8"/>
        <v>0</v>
      </c>
      <c r="BJ102" s="25" t="s">
        <v>24</v>
      </c>
      <c r="BK102" s="193">
        <f t="shared" si="9"/>
        <v>0</v>
      </c>
      <c r="BL102" s="25" t="s">
        <v>972</v>
      </c>
      <c r="BM102" s="25" t="s">
        <v>865</v>
      </c>
    </row>
    <row r="103" spans="2:65" s="1" customFormat="1" ht="16.5" customHeight="1">
      <c r="B103" s="181"/>
      <c r="C103" s="218" t="s">
        <v>623</v>
      </c>
      <c r="D103" s="218" t="s">
        <v>345</v>
      </c>
      <c r="E103" s="219" t="s">
        <v>3581</v>
      </c>
      <c r="F103" s="220" t="s">
        <v>3582</v>
      </c>
      <c r="G103" s="221" t="s">
        <v>341</v>
      </c>
      <c r="H103" s="222">
        <v>1</v>
      </c>
      <c r="I103" s="223"/>
      <c r="J103" s="224">
        <f t="shared" si="0"/>
        <v>0</v>
      </c>
      <c r="K103" s="220" t="s">
        <v>367</v>
      </c>
      <c r="L103" s="225"/>
      <c r="M103" s="226" t="s">
        <v>5</v>
      </c>
      <c r="N103" s="227" t="s">
        <v>48</v>
      </c>
      <c r="O103" s="43"/>
      <c r="P103" s="191">
        <f t="shared" si="1"/>
        <v>0</v>
      </c>
      <c r="Q103" s="191">
        <v>0</v>
      </c>
      <c r="R103" s="191">
        <f t="shared" si="2"/>
        <v>0</v>
      </c>
      <c r="S103" s="191">
        <v>0</v>
      </c>
      <c r="T103" s="192">
        <f t="shared" si="3"/>
        <v>0</v>
      </c>
      <c r="AR103" s="25" t="s">
        <v>1503</v>
      </c>
      <c r="AT103" s="25" t="s">
        <v>345</v>
      </c>
      <c r="AU103" s="25" t="s">
        <v>85</v>
      </c>
      <c r="AY103" s="25" t="s">
        <v>264</v>
      </c>
      <c r="BE103" s="193">
        <f t="shared" si="4"/>
        <v>0</v>
      </c>
      <c r="BF103" s="193">
        <f t="shared" si="5"/>
        <v>0</v>
      </c>
      <c r="BG103" s="193">
        <f t="shared" si="6"/>
        <v>0</v>
      </c>
      <c r="BH103" s="193">
        <f t="shared" si="7"/>
        <v>0</v>
      </c>
      <c r="BI103" s="193">
        <f t="shared" si="8"/>
        <v>0</v>
      </c>
      <c r="BJ103" s="25" t="s">
        <v>24</v>
      </c>
      <c r="BK103" s="193">
        <f t="shared" si="9"/>
        <v>0</v>
      </c>
      <c r="BL103" s="25" t="s">
        <v>972</v>
      </c>
      <c r="BM103" s="25" t="s">
        <v>874</v>
      </c>
    </row>
    <row r="104" spans="2:65" s="1" customFormat="1" ht="25.5" customHeight="1">
      <c r="B104" s="181"/>
      <c r="C104" s="218" t="s">
        <v>627</v>
      </c>
      <c r="D104" s="218" t="s">
        <v>345</v>
      </c>
      <c r="E104" s="219" t="s">
        <v>3583</v>
      </c>
      <c r="F104" s="220" t="s">
        <v>3584</v>
      </c>
      <c r="G104" s="221" t="s">
        <v>341</v>
      </c>
      <c r="H104" s="222">
        <v>1</v>
      </c>
      <c r="I104" s="223"/>
      <c r="J104" s="224">
        <f t="shared" si="0"/>
        <v>0</v>
      </c>
      <c r="K104" s="220" t="s">
        <v>367</v>
      </c>
      <c r="L104" s="225"/>
      <c r="M104" s="226" t="s">
        <v>5</v>
      </c>
      <c r="N104" s="227" t="s">
        <v>48</v>
      </c>
      <c r="O104" s="43"/>
      <c r="P104" s="191">
        <f t="shared" si="1"/>
        <v>0</v>
      </c>
      <c r="Q104" s="191">
        <v>0</v>
      </c>
      <c r="R104" s="191">
        <f t="shared" si="2"/>
        <v>0</v>
      </c>
      <c r="S104" s="191">
        <v>0</v>
      </c>
      <c r="T104" s="192">
        <f t="shared" si="3"/>
        <v>0</v>
      </c>
      <c r="AR104" s="25" t="s">
        <v>1503</v>
      </c>
      <c r="AT104" s="25" t="s">
        <v>345</v>
      </c>
      <c r="AU104" s="25" t="s">
        <v>85</v>
      </c>
      <c r="AY104" s="25" t="s">
        <v>264</v>
      </c>
      <c r="BE104" s="193">
        <f t="shared" si="4"/>
        <v>0</v>
      </c>
      <c r="BF104" s="193">
        <f t="shared" si="5"/>
        <v>0</v>
      </c>
      <c r="BG104" s="193">
        <f t="shared" si="6"/>
        <v>0</v>
      </c>
      <c r="BH104" s="193">
        <f t="shared" si="7"/>
        <v>0</v>
      </c>
      <c r="BI104" s="193">
        <f t="shared" si="8"/>
        <v>0</v>
      </c>
      <c r="BJ104" s="25" t="s">
        <v>24</v>
      </c>
      <c r="BK104" s="193">
        <f t="shared" si="9"/>
        <v>0</v>
      </c>
      <c r="BL104" s="25" t="s">
        <v>972</v>
      </c>
      <c r="BM104" s="25" t="s">
        <v>882</v>
      </c>
    </row>
    <row r="105" spans="2:65" s="1" customFormat="1" ht="16.5" customHeight="1">
      <c r="B105" s="181"/>
      <c r="C105" s="218" t="s">
        <v>632</v>
      </c>
      <c r="D105" s="218" t="s">
        <v>345</v>
      </c>
      <c r="E105" s="219" t="s">
        <v>3585</v>
      </c>
      <c r="F105" s="220" t="s">
        <v>3586</v>
      </c>
      <c r="G105" s="221" t="s">
        <v>341</v>
      </c>
      <c r="H105" s="222">
        <v>1</v>
      </c>
      <c r="I105" s="223"/>
      <c r="J105" s="224">
        <f t="shared" si="0"/>
        <v>0</v>
      </c>
      <c r="K105" s="220" t="s">
        <v>367</v>
      </c>
      <c r="L105" s="225"/>
      <c r="M105" s="226" t="s">
        <v>5</v>
      </c>
      <c r="N105" s="227" t="s">
        <v>48</v>
      </c>
      <c r="O105" s="43"/>
      <c r="P105" s="191">
        <f t="shared" si="1"/>
        <v>0</v>
      </c>
      <c r="Q105" s="191">
        <v>0</v>
      </c>
      <c r="R105" s="191">
        <f t="shared" si="2"/>
        <v>0</v>
      </c>
      <c r="S105" s="191">
        <v>0</v>
      </c>
      <c r="T105" s="192">
        <f t="shared" si="3"/>
        <v>0</v>
      </c>
      <c r="AR105" s="25" t="s">
        <v>1503</v>
      </c>
      <c r="AT105" s="25" t="s">
        <v>345</v>
      </c>
      <c r="AU105" s="25" t="s">
        <v>85</v>
      </c>
      <c r="AY105" s="25" t="s">
        <v>264</v>
      </c>
      <c r="BE105" s="193">
        <f t="shared" si="4"/>
        <v>0</v>
      </c>
      <c r="BF105" s="193">
        <f t="shared" si="5"/>
        <v>0</v>
      </c>
      <c r="BG105" s="193">
        <f t="shared" si="6"/>
        <v>0</v>
      </c>
      <c r="BH105" s="193">
        <f t="shared" si="7"/>
        <v>0</v>
      </c>
      <c r="BI105" s="193">
        <f t="shared" si="8"/>
        <v>0</v>
      </c>
      <c r="BJ105" s="25" t="s">
        <v>24</v>
      </c>
      <c r="BK105" s="193">
        <f t="shared" si="9"/>
        <v>0</v>
      </c>
      <c r="BL105" s="25" t="s">
        <v>972</v>
      </c>
      <c r="BM105" s="25" t="s">
        <v>892</v>
      </c>
    </row>
    <row r="106" spans="2:65" s="1" customFormat="1" ht="16.5" customHeight="1">
      <c r="B106" s="181"/>
      <c r="C106" s="182" t="s">
        <v>636</v>
      </c>
      <c r="D106" s="182" t="s">
        <v>266</v>
      </c>
      <c r="E106" s="183" t="s">
        <v>3587</v>
      </c>
      <c r="F106" s="184" t="s">
        <v>3588</v>
      </c>
      <c r="G106" s="185" t="s">
        <v>2010</v>
      </c>
      <c r="H106" s="186">
        <v>1</v>
      </c>
      <c r="I106" s="187"/>
      <c r="J106" s="188">
        <f t="shared" si="0"/>
        <v>0</v>
      </c>
      <c r="K106" s="184" t="s">
        <v>309</v>
      </c>
      <c r="L106" s="42"/>
      <c r="M106" s="189" t="s">
        <v>5</v>
      </c>
      <c r="N106" s="190" t="s">
        <v>48</v>
      </c>
      <c r="O106" s="43"/>
      <c r="P106" s="191">
        <f t="shared" si="1"/>
        <v>0</v>
      </c>
      <c r="Q106" s="191">
        <v>0</v>
      </c>
      <c r="R106" s="191">
        <f t="shared" si="2"/>
        <v>0</v>
      </c>
      <c r="S106" s="191">
        <v>0</v>
      </c>
      <c r="T106" s="192">
        <f t="shared" si="3"/>
        <v>0</v>
      </c>
      <c r="AR106" s="25" t="s">
        <v>972</v>
      </c>
      <c r="AT106" s="25" t="s">
        <v>266</v>
      </c>
      <c r="AU106" s="25" t="s">
        <v>85</v>
      </c>
      <c r="AY106" s="25" t="s">
        <v>264</v>
      </c>
      <c r="BE106" s="193">
        <f t="shared" si="4"/>
        <v>0</v>
      </c>
      <c r="BF106" s="193">
        <f t="shared" si="5"/>
        <v>0</v>
      </c>
      <c r="BG106" s="193">
        <f t="shared" si="6"/>
        <v>0</v>
      </c>
      <c r="BH106" s="193">
        <f t="shared" si="7"/>
        <v>0</v>
      </c>
      <c r="BI106" s="193">
        <f t="shared" si="8"/>
        <v>0</v>
      </c>
      <c r="BJ106" s="25" t="s">
        <v>24</v>
      </c>
      <c r="BK106" s="193">
        <f t="shared" si="9"/>
        <v>0</v>
      </c>
      <c r="BL106" s="25" t="s">
        <v>972</v>
      </c>
      <c r="BM106" s="25" t="s">
        <v>900</v>
      </c>
    </row>
    <row r="107" spans="2:65" s="1" customFormat="1" ht="16.5" customHeight="1">
      <c r="B107" s="181"/>
      <c r="C107" s="182" t="s">
        <v>640</v>
      </c>
      <c r="D107" s="182" t="s">
        <v>266</v>
      </c>
      <c r="E107" s="183" t="s">
        <v>3589</v>
      </c>
      <c r="F107" s="184" t="s">
        <v>3590</v>
      </c>
      <c r="G107" s="185" t="s">
        <v>2010</v>
      </c>
      <c r="H107" s="186">
        <v>1</v>
      </c>
      <c r="I107" s="187"/>
      <c r="J107" s="188">
        <f t="shared" si="0"/>
        <v>0</v>
      </c>
      <c r="K107" s="184" t="s">
        <v>309</v>
      </c>
      <c r="L107" s="42"/>
      <c r="M107" s="189" t="s">
        <v>5</v>
      </c>
      <c r="N107" s="190" t="s">
        <v>48</v>
      </c>
      <c r="O107" s="43"/>
      <c r="P107" s="191">
        <f t="shared" si="1"/>
        <v>0</v>
      </c>
      <c r="Q107" s="191">
        <v>0</v>
      </c>
      <c r="R107" s="191">
        <f t="shared" si="2"/>
        <v>0</v>
      </c>
      <c r="S107" s="191">
        <v>0</v>
      </c>
      <c r="T107" s="192">
        <f t="shared" si="3"/>
        <v>0</v>
      </c>
      <c r="AR107" s="25" t="s">
        <v>972</v>
      </c>
      <c r="AT107" s="25" t="s">
        <v>266</v>
      </c>
      <c r="AU107" s="25" t="s">
        <v>85</v>
      </c>
      <c r="AY107" s="25" t="s">
        <v>264</v>
      </c>
      <c r="BE107" s="193">
        <f t="shared" si="4"/>
        <v>0</v>
      </c>
      <c r="BF107" s="193">
        <f t="shared" si="5"/>
        <v>0</v>
      </c>
      <c r="BG107" s="193">
        <f t="shared" si="6"/>
        <v>0</v>
      </c>
      <c r="BH107" s="193">
        <f t="shared" si="7"/>
        <v>0</v>
      </c>
      <c r="BI107" s="193">
        <f t="shared" si="8"/>
        <v>0</v>
      </c>
      <c r="BJ107" s="25" t="s">
        <v>24</v>
      </c>
      <c r="BK107" s="193">
        <f t="shared" si="9"/>
        <v>0</v>
      </c>
      <c r="BL107" s="25" t="s">
        <v>972</v>
      </c>
      <c r="BM107" s="25" t="s">
        <v>908</v>
      </c>
    </row>
    <row r="108" spans="2:65" s="1" customFormat="1" ht="16.5" customHeight="1">
      <c r="B108" s="181"/>
      <c r="C108" s="182" t="s">
        <v>641</v>
      </c>
      <c r="D108" s="182" t="s">
        <v>266</v>
      </c>
      <c r="E108" s="183" t="s">
        <v>3591</v>
      </c>
      <c r="F108" s="184" t="s">
        <v>3592</v>
      </c>
      <c r="G108" s="185" t="s">
        <v>2010</v>
      </c>
      <c r="H108" s="186">
        <v>1</v>
      </c>
      <c r="I108" s="187"/>
      <c r="J108" s="188">
        <f t="shared" si="0"/>
        <v>0</v>
      </c>
      <c r="K108" s="184" t="s">
        <v>309</v>
      </c>
      <c r="L108" s="42"/>
      <c r="M108" s="189" t="s">
        <v>5</v>
      </c>
      <c r="N108" s="232" t="s">
        <v>48</v>
      </c>
      <c r="O108" s="233"/>
      <c r="P108" s="234">
        <f t="shared" si="1"/>
        <v>0</v>
      </c>
      <c r="Q108" s="234">
        <v>0</v>
      </c>
      <c r="R108" s="234">
        <f t="shared" si="2"/>
        <v>0</v>
      </c>
      <c r="S108" s="234">
        <v>0</v>
      </c>
      <c r="T108" s="235">
        <f t="shared" si="3"/>
        <v>0</v>
      </c>
      <c r="AR108" s="25" t="s">
        <v>972</v>
      </c>
      <c r="AT108" s="25" t="s">
        <v>266</v>
      </c>
      <c r="AU108" s="25" t="s">
        <v>85</v>
      </c>
      <c r="AY108" s="25" t="s">
        <v>264</v>
      </c>
      <c r="BE108" s="193">
        <f t="shared" si="4"/>
        <v>0</v>
      </c>
      <c r="BF108" s="193">
        <f t="shared" si="5"/>
        <v>0</v>
      </c>
      <c r="BG108" s="193">
        <f t="shared" si="6"/>
        <v>0</v>
      </c>
      <c r="BH108" s="193">
        <f t="shared" si="7"/>
        <v>0</v>
      </c>
      <c r="BI108" s="193">
        <f t="shared" si="8"/>
        <v>0</v>
      </c>
      <c r="BJ108" s="25" t="s">
        <v>24</v>
      </c>
      <c r="BK108" s="193">
        <f t="shared" si="9"/>
        <v>0</v>
      </c>
      <c r="BL108" s="25" t="s">
        <v>972</v>
      </c>
      <c r="BM108" s="25" t="s">
        <v>919</v>
      </c>
    </row>
    <row r="109" spans="2:65" s="1" customFormat="1" ht="6.95" customHeight="1">
      <c r="B109" s="57"/>
      <c r="C109" s="58"/>
      <c r="D109" s="58"/>
      <c r="E109" s="58"/>
      <c r="F109" s="58"/>
      <c r="G109" s="58"/>
      <c r="H109" s="58"/>
      <c r="I109" s="135"/>
      <c r="J109" s="58"/>
      <c r="K109" s="58"/>
      <c r="L109" s="42"/>
    </row>
  </sheetData>
  <autoFilter ref="C77:K108"/>
  <mergeCells count="10">
    <mergeCell ref="J51:J52"/>
    <mergeCell ref="E68:H68"/>
    <mergeCell ref="E70:H70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77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99"/>
  <sheetViews>
    <sheetView showGridLines="0" workbookViewId="0">
      <pane ySplit="1" topLeftCell="A2" activePane="bottomLeft" state="frozen"/>
      <selection pane="bottomLeft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98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228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230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415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95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233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ROUND(J97,2)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ROUND(SUM(BE97:BE198), 2)</f>
        <v>0</v>
      </c>
      <c r="G34" s="43"/>
      <c r="H34" s="43"/>
      <c r="I34" s="127">
        <v>0.21</v>
      </c>
      <c r="J34" s="126">
        <f>ROUND(ROUND((SUM(BE97:BE198)),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ROUND(SUM(BF97:BF198), 2)</f>
        <v>0</v>
      </c>
      <c r="G35" s="43"/>
      <c r="H35" s="43"/>
      <c r="I35" s="127">
        <v>0.15</v>
      </c>
      <c r="J35" s="126">
        <f>ROUND(ROUND((SUM(BF97:BF198)),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ROUND(SUM(BG97:BG198),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ROUND(SUM(BH97:BH198),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ROUND(SUM(BI97:BI198),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228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230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1012 - Lapák písku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J97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J98</f>
        <v>0</v>
      </c>
      <c r="K65" s="149"/>
    </row>
    <row r="66" spans="2:12" s="9" customFormat="1" ht="19.899999999999999" customHeight="1">
      <c r="B66" s="150"/>
      <c r="C66" s="151"/>
      <c r="D66" s="152" t="s">
        <v>241</v>
      </c>
      <c r="E66" s="153"/>
      <c r="F66" s="153"/>
      <c r="G66" s="153"/>
      <c r="H66" s="153"/>
      <c r="I66" s="154"/>
      <c r="J66" s="155">
        <f>J99</f>
        <v>0</v>
      </c>
      <c r="K66" s="156"/>
    </row>
    <row r="67" spans="2:12" s="9" customFormat="1" ht="19.899999999999999" customHeight="1">
      <c r="B67" s="150"/>
      <c r="C67" s="151"/>
      <c r="D67" s="152" t="s">
        <v>242</v>
      </c>
      <c r="E67" s="153"/>
      <c r="F67" s="153"/>
      <c r="G67" s="153"/>
      <c r="H67" s="153"/>
      <c r="I67" s="154"/>
      <c r="J67" s="155">
        <f>J144</f>
        <v>0</v>
      </c>
      <c r="K67" s="156"/>
    </row>
    <row r="68" spans="2:12" s="9" customFormat="1" ht="19.899999999999999" customHeight="1">
      <c r="B68" s="150"/>
      <c r="C68" s="151"/>
      <c r="D68" s="152" t="s">
        <v>243</v>
      </c>
      <c r="E68" s="153"/>
      <c r="F68" s="153"/>
      <c r="G68" s="153"/>
      <c r="H68" s="153"/>
      <c r="I68" s="154"/>
      <c r="J68" s="155">
        <f>J148</f>
        <v>0</v>
      </c>
      <c r="K68" s="156"/>
    </row>
    <row r="69" spans="2:12" s="9" customFormat="1" ht="19.899999999999999" customHeight="1">
      <c r="B69" s="150"/>
      <c r="C69" s="151"/>
      <c r="D69" s="152" t="s">
        <v>244</v>
      </c>
      <c r="E69" s="153"/>
      <c r="F69" s="153"/>
      <c r="G69" s="153"/>
      <c r="H69" s="153"/>
      <c r="I69" s="154"/>
      <c r="J69" s="155">
        <f>J156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J169</f>
        <v>0</v>
      </c>
      <c r="K70" s="156"/>
    </row>
    <row r="71" spans="2:12" s="8" customFormat="1" ht="24.95" customHeight="1">
      <c r="B71" s="143"/>
      <c r="C71" s="144"/>
      <c r="D71" s="145" t="s">
        <v>246</v>
      </c>
      <c r="E71" s="146"/>
      <c r="F71" s="146"/>
      <c r="G71" s="146"/>
      <c r="H71" s="146"/>
      <c r="I71" s="147"/>
      <c r="J71" s="148">
        <f>J171</f>
        <v>0</v>
      </c>
      <c r="K71" s="149"/>
    </row>
    <row r="72" spans="2:12" s="9" customFormat="1" ht="19.899999999999999" customHeight="1">
      <c r="B72" s="150"/>
      <c r="C72" s="151"/>
      <c r="D72" s="152" t="s">
        <v>247</v>
      </c>
      <c r="E72" s="153"/>
      <c r="F72" s="153"/>
      <c r="G72" s="153"/>
      <c r="H72" s="153"/>
      <c r="I72" s="154"/>
      <c r="J72" s="155">
        <f>J172</f>
        <v>0</v>
      </c>
      <c r="K72" s="156"/>
    </row>
    <row r="73" spans="2:12" s="9" customFormat="1" ht="19.899999999999999" customHeight="1">
      <c r="B73" s="150"/>
      <c r="C73" s="151"/>
      <c r="D73" s="152" t="s">
        <v>416</v>
      </c>
      <c r="E73" s="153"/>
      <c r="F73" s="153"/>
      <c r="G73" s="153"/>
      <c r="H73" s="153"/>
      <c r="I73" s="154"/>
      <c r="J73" s="155">
        <f>J192</f>
        <v>0</v>
      </c>
      <c r="K73" s="156"/>
    </row>
    <row r="74" spans="2:12" s="1" customFormat="1" ht="21.75" customHeight="1">
      <c r="B74" s="42"/>
      <c r="C74" s="43"/>
      <c r="D74" s="43"/>
      <c r="E74" s="43"/>
      <c r="F74" s="43"/>
      <c r="G74" s="43"/>
      <c r="H74" s="43"/>
      <c r="I74" s="114"/>
      <c r="J74" s="43"/>
      <c r="K74" s="46"/>
    </row>
    <row r="75" spans="2:12" s="1" customFormat="1" ht="6.95" customHeight="1">
      <c r="B75" s="57"/>
      <c r="C75" s="58"/>
      <c r="D75" s="58"/>
      <c r="E75" s="58"/>
      <c r="F75" s="58"/>
      <c r="G75" s="58"/>
      <c r="H75" s="58"/>
      <c r="I75" s="135"/>
      <c r="J75" s="58"/>
      <c r="K75" s="59"/>
    </row>
    <row r="79" spans="2:12" s="1" customFormat="1" ht="6.95" customHeight="1">
      <c r="B79" s="60"/>
      <c r="C79" s="61"/>
      <c r="D79" s="61"/>
      <c r="E79" s="61"/>
      <c r="F79" s="61"/>
      <c r="G79" s="61"/>
      <c r="H79" s="61"/>
      <c r="I79" s="136"/>
      <c r="J79" s="61"/>
      <c r="K79" s="61"/>
      <c r="L79" s="42"/>
    </row>
    <row r="80" spans="2:12" s="1" customFormat="1" ht="36.950000000000003" customHeight="1">
      <c r="B80" s="42"/>
      <c r="C80" s="62" t="s">
        <v>248</v>
      </c>
      <c r="L80" s="42"/>
    </row>
    <row r="81" spans="2:20" s="1" customFormat="1" ht="6.95" customHeight="1">
      <c r="B81" s="42"/>
      <c r="L81" s="42"/>
    </row>
    <row r="82" spans="2:20" s="1" customFormat="1" ht="14.45" customHeight="1">
      <c r="B82" s="42"/>
      <c r="C82" s="64" t="s">
        <v>19</v>
      </c>
      <c r="L82" s="42"/>
    </row>
    <row r="83" spans="2:20" s="1" customFormat="1" ht="16.5" customHeight="1">
      <c r="B83" s="42"/>
      <c r="E83" s="374" t="str">
        <f>E7</f>
        <v>Tehov - Odkanalizování a čištění vod</v>
      </c>
      <c r="F83" s="375"/>
      <c r="G83" s="375"/>
      <c r="H83" s="375"/>
      <c r="L83" s="42"/>
    </row>
    <row r="84" spans="2:20" ht="15">
      <c r="B84" s="29"/>
      <c r="C84" s="64" t="s">
        <v>227</v>
      </c>
      <c r="L84" s="29"/>
    </row>
    <row r="85" spans="2:20" ht="16.5" customHeight="1">
      <c r="B85" s="29"/>
      <c r="E85" s="374" t="s">
        <v>228</v>
      </c>
      <c r="F85" s="337"/>
      <c r="G85" s="337"/>
      <c r="H85" s="337"/>
      <c r="L85" s="29"/>
    </row>
    <row r="86" spans="2:20" ht="15">
      <c r="B86" s="29"/>
      <c r="C86" s="64" t="s">
        <v>229</v>
      </c>
      <c r="L86" s="29"/>
    </row>
    <row r="87" spans="2:20" s="1" customFormat="1" ht="16.5" customHeight="1">
      <c r="B87" s="42"/>
      <c r="E87" s="376" t="s">
        <v>230</v>
      </c>
      <c r="F87" s="377"/>
      <c r="G87" s="377"/>
      <c r="H87" s="377"/>
      <c r="L87" s="42"/>
    </row>
    <row r="88" spans="2:20" s="1" customFormat="1" ht="14.45" customHeight="1">
      <c r="B88" s="42"/>
      <c r="C88" s="64" t="s">
        <v>231</v>
      </c>
      <c r="L88" s="42"/>
    </row>
    <row r="89" spans="2:20" s="1" customFormat="1" ht="17.25" customHeight="1">
      <c r="B89" s="42"/>
      <c r="E89" s="349" t="str">
        <f>E13</f>
        <v>1012 - Lapák písku</v>
      </c>
      <c r="F89" s="377"/>
      <c r="G89" s="377"/>
      <c r="H89" s="377"/>
      <c r="L89" s="42"/>
    </row>
    <row r="90" spans="2:20" s="1" customFormat="1" ht="6.95" customHeight="1">
      <c r="B90" s="42"/>
      <c r="L90" s="42"/>
    </row>
    <row r="91" spans="2:20" s="1" customFormat="1" ht="18" customHeight="1">
      <c r="B91" s="42"/>
      <c r="C91" s="64" t="s">
        <v>25</v>
      </c>
      <c r="F91" s="157" t="str">
        <f>F16</f>
        <v>Tehov</v>
      </c>
      <c r="I91" s="158" t="s">
        <v>27</v>
      </c>
      <c r="J91" s="68" t="str">
        <f>IF(J16="","",J16)</f>
        <v>1.6.2017</v>
      </c>
      <c r="L91" s="42"/>
    </row>
    <row r="92" spans="2:20" s="1" customFormat="1" ht="6.95" customHeight="1">
      <c r="B92" s="42"/>
      <c r="L92" s="42"/>
    </row>
    <row r="93" spans="2:20" s="1" customFormat="1" ht="15">
      <c r="B93" s="42"/>
      <c r="C93" s="64" t="s">
        <v>31</v>
      </c>
      <c r="F93" s="157" t="str">
        <f>E19</f>
        <v>Obec Tehov</v>
      </c>
      <c r="I93" s="158" t="s">
        <v>38</v>
      </c>
      <c r="J93" s="157" t="str">
        <f>E25</f>
        <v>Ing. Pavel Douša</v>
      </c>
      <c r="L93" s="42"/>
    </row>
    <row r="94" spans="2:20" s="1" customFormat="1" ht="14.45" customHeight="1">
      <c r="B94" s="42"/>
      <c r="C94" s="64" t="s">
        <v>36</v>
      </c>
      <c r="F94" s="157" t="str">
        <f>IF(E22="","",E22)</f>
        <v/>
      </c>
      <c r="L94" s="42"/>
    </row>
    <row r="95" spans="2:20" s="1" customFormat="1" ht="10.35" customHeight="1">
      <c r="B95" s="42"/>
      <c r="L95" s="42"/>
    </row>
    <row r="96" spans="2:20" s="10" customFormat="1" ht="29.25" customHeight="1">
      <c r="B96" s="159"/>
      <c r="C96" s="160" t="s">
        <v>249</v>
      </c>
      <c r="D96" s="161" t="s">
        <v>62</v>
      </c>
      <c r="E96" s="161" t="s">
        <v>58</v>
      </c>
      <c r="F96" s="161" t="s">
        <v>250</v>
      </c>
      <c r="G96" s="161" t="s">
        <v>251</v>
      </c>
      <c r="H96" s="161" t="s">
        <v>252</v>
      </c>
      <c r="I96" s="162" t="s">
        <v>253</v>
      </c>
      <c r="J96" s="161" t="s">
        <v>236</v>
      </c>
      <c r="K96" s="163" t="s">
        <v>254</v>
      </c>
      <c r="L96" s="159"/>
      <c r="M96" s="74" t="s">
        <v>255</v>
      </c>
      <c r="N96" s="75" t="s">
        <v>47</v>
      </c>
      <c r="O96" s="75" t="s">
        <v>256</v>
      </c>
      <c r="P96" s="75" t="s">
        <v>257</v>
      </c>
      <c r="Q96" s="75" t="s">
        <v>258</v>
      </c>
      <c r="R96" s="75" t="s">
        <v>259</v>
      </c>
      <c r="S96" s="75" t="s">
        <v>260</v>
      </c>
      <c r="T96" s="76" t="s">
        <v>261</v>
      </c>
    </row>
    <row r="97" spans="2:65" s="1" customFormat="1" ht="29.25" customHeight="1">
      <c r="B97" s="42"/>
      <c r="C97" s="78" t="s">
        <v>237</v>
      </c>
      <c r="J97" s="164">
        <f>BK97</f>
        <v>0</v>
      </c>
      <c r="L97" s="42"/>
      <c r="M97" s="77"/>
      <c r="N97" s="69"/>
      <c r="O97" s="69"/>
      <c r="P97" s="165">
        <f>P98+P171</f>
        <v>0</v>
      </c>
      <c r="Q97" s="69"/>
      <c r="R97" s="165">
        <f>R98+R171</f>
        <v>15.685024369999999</v>
      </c>
      <c r="S97" s="69"/>
      <c r="T97" s="166">
        <f>T98+T171</f>
        <v>0</v>
      </c>
      <c r="AT97" s="25" t="s">
        <v>76</v>
      </c>
      <c r="AU97" s="25" t="s">
        <v>238</v>
      </c>
      <c r="BK97" s="167">
        <f>BK98+BK171</f>
        <v>0</v>
      </c>
    </row>
    <row r="98" spans="2:65" s="11" customFormat="1" ht="37.35" customHeight="1">
      <c r="B98" s="168"/>
      <c r="D98" s="169" t="s">
        <v>76</v>
      </c>
      <c r="E98" s="170" t="s">
        <v>262</v>
      </c>
      <c r="F98" s="170" t="s">
        <v>263</v>
      </c>
      <c r="I98" s="171"/>
      <c r="J98" s="172">
        <f>BK98</f>
        <v>0</v>
      </c>
      <c r="L98" s="168"/>
      <c r="M98" s="173"/>
      <c r="N98" s="174"/>
      <c r="O98" s="174"/>
      <c r="P98" s="175">
        <f>P99+P144+P148+P156+P169</f>
        <v>0</v>
      </c>
      <c r="Q98" s="174"/>
      <c r="R98" s="175">
        <f>R99+R144+R148+R156+R169</f>
        <v>15.610612369999998</v>
      </c>
      <c r="S98" s="174"/>
      <c r="T98" s="176">
        <f>T99+T144+T148+T156+T169</f>
        <v>0</v>
      </c>
      <c r="AR98" s="169" t="s">
        <v>24</v>
      </c>
      <c r="AT98" s="177" t="s">
        <v>76</v>
      </c>
      <c r="AU98" s="177" t="s">
        <v>77</v>
      </c>
      <c r="AY98" s="169" t="s">
        <v>264</v>
      </c>
      <c r="BK98" s="178">
        <f>BK99+BK144+BK148+BK156+BK169</f>
        <v>0</v>
      </c>
    </row>
    <row r="99" spans="2:65" s="11" customFormat="1" ht="19.899999999999999" customHeight="1">
      <c r="B99" s="168"/>
      <c r="D99" s="169" t="s">
        <v>76</v>
      </c>
      <c r="E99" s="179" t="s">
        <v>93</v>
      </c>
      <c r="F99" s="179" t="s">
        <v>275</v>
      </c>
      <c r="I99" s="171"/>
      <c r="J99" s="180">
        <f>BK99</f>
        <v>0</v>
      </c>
      <c r="L99" s="168"/>
      <c r="M99" s="173"/>
      <c r="N99" s="174"/>
      <c r="O99" s="174"/>
      <c r="P99" s="175">
        <f>SUM(P100:P143)</f>
        <v>0</v>
      </c>
      <c r="Q99" s="174"/>
      <c r="R99" s="175">
        <f>SUM(R100:R143)</f>
        <v>15.353735729999997</v>
      </c>
      <c r="S99" s="174"/>
      <c r="T99" s="176">
        <f>SUM(T100:T143)</f>
        <v>0</v>
      </c>
      <c r="AR99" s="169" t="s">
        <v>24</v>
      </c>
      <c r="AT99" s="177" t="s">
        <v>76</v>
      </c>
      <c r="AU99" s="177" t="s">
        <v>24</v>
      </c>
      <c r="AY99" s="169" t="s">
        <v>264</v>
      </c>
      <c r="BK99" s="178">
        <f>SUM(BK100:BK143)</f>
        <v>0</v>
      </c>
    </row>
    <row r="100" spans="2:65" s="1" customFormat="1" ht="38.25" customHeight="1">
      <c r="B100" s="181"/>
      <c r="C100" s="182" t="s">
        <v>24</v>
      </c>
      <c r="D100" s="182" t="s">
        <v>266</v>
      </c>
      <c r="E100" s="183" t="s">
        <v>276</v>
      </c>
      <c r="F100" s="184" t="s">
        <v>277</v>
      </c>
      <c r="G100" s="185" t="s">
        <v>269</v>
      </c>
      <c r="H100" s="186">
        <v>0.314</v>
      </c>
      <c r="I100" s="187"/>
      <c r="J100" s="188">
        <f>ROUND(I100*H100,2)</f>
        <v>0</v>
      </c>
      <c r="K100" s="184" t="s">
        <v>278</v>
      </c>
      <c r="L100" s="42"/>
      <c r="M100" s="189" t="s">
        <v>5</v>
      </c>
      <c r="N100" s="190" t="s">
        <v>48</v>
      </c>
      <c r="O100" s="43"/>
      <c r="P100" s="191">
        <f>O100*H100</f>
        <v>0</v>
      </c>
      <c r="Q100" s="191">
        <v>2.32884</v>
      </c>
      <c r="R100" s="191">
        <f>Q100*H100</f>
        <v>0.73125576000000003</v>
      </c>
      <c r="S100" s="191">
        <v>0</v>
      </c>
      <c r="T100" s="192">
        <f>S100*H100</f>
        <v>0</v>
      </c>
      <c r="AR100" s="25" t="s">
        <v>270</v>
      </c>
      <c r="AT100" s="25" t="s">
        <v>266</v>
      </c>
      <c r="AU100" s="25" t="s">
        <v>85</v>
      </c>
      <c r="AY100" s="25" t="s">
        <v>264</v>
      </c>
      <c r="BE100" s="193">
        <f>IF(N100="základní",J100,0)</f>
        <v>0</v>
      </c>
      <c r="BF100" s="193">
        <f>IF(N100="snížená",J100,0)</f>
        <v>0</v>
      </c>
      <c r="BG100" s="193">
        <f>IF(N100="zákl. přenesená",J100,0)</f>
        <v>0</v>
      </c>
      <c r="BH100" s="193">
        <f>IF(N100="sníž. přenesená",J100,0)</f>
        <v>0</v>
      </c>
      <c r="BI100" s="193">
        <f>IF(N100="nulová",J100,0)</f>
        <v>0</v>
      </c>
      <c r="BJ100" s="25" t="s">
        <v>24</v>
      </c>
      <c r="BK100" s="193">
        <f>ROUND(I100*H100,2)</f>
        <v>0</v>
      </c>
      <c r="BL100" s="25" t="s">
        <v>270</v>
      </c>
      <c r="BM100" s="25" t="s">
        <v>279</v>
      </c>
    </row>
    <row r="101" spans="2:65" s="12" customFormat="1">
      <c r="B101" s="194"/>
      <c r="D101" s="195" t="s">
        <v>272</v>
      </c>
      <c r="E101" s="196" t="s">
        <v>5</v>
      </c>
      <c r="F101" s="197" t="s">
        <v>280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3" customFormat="1">
      <c r="B102" s="202"/>
      <c r="D102" s="195" t="s">
        <v>272</v>
      </c>
      <c r="E102" s="203" t="s">
        <v>5</v>
      </c>
      <c r="F102" s="204" t="s">
        <v>417</v>
      </c>
      <c r="H102" s="205">
        <v>0.314</v>
      </c>
      <c r="I102" s="206"/>
      <c r="L102" s="202"/>
      <c r="M102" s="207"/>
      <c r="N102" s="208"/>
      <c r="O102" s="208"/>
      <c r="P102" s="208"/>
      <c r="Q102" s="208"/>
      <c r="R102" s="208"/>
      <c r="S102" s="208"/>
      <c r="T102" s="209"/>
      <c r="AT102" s="203" t="s">
        <v>272</v>
      </c>
      <c r="AU102" s="203" t="s">
        <v>85</v>
      </c>
      <c r="AV102" s="13" t="s">
        <v>85</v>
      </c>
      <c r="AW102" s="13" t="s">
        <v>41</v>
      </c>
      <c r="AX102" s="13" t="s">
        <v>24</v>
      </c>
      <c r="AY102" s="203" t="s">
        <v>264</v>
      </c>
    </row>
    <row r="103" spans="2:65" s="1" customFormat="1" ht="38.25" customHeight="1">
      <c r="B103" s="181"/>
      <c r="C103" s="182" t="s">
        <v>85</v>
      </c>
      <c r="D103" s="182" t="s">
        <v>266</v>
      </c>
      <c r="E103" s="183" t="s">
        <v>282</v>
      </c>
      <c r="F103" s="184" t="s">
        <v>283</v>
      </c>
      <c r="G103" s="185" t="s">
        <v>269</v>
      </c>
      <c r="H103" s="186">
        <v>5.6879999999999997</v>
      </c>
      <c r="I103" s="187"/>
      <c r="J103" s="188">
        <f>ROUND(I103*H103,2)</f>
        <v>0</v>
      </c>
      <c r="K103" s="184" t="s">
        <v>278</v>
      </c>
      <c r="L103" s="42"/>
      <c r="M103" s="189" t="s">
        <v>5</v>
      </c>
      <c r="N103" s="190" t="s">
        <v>48</v>
      </c>
      <c r="O103" s="43"/>
      <c r="P103" s="191">
        <f>O103*H103</f>
        <v>0</v>
      </c>
      <c r="Q103" s="191">
        <v>2.5143</v>
      </c>
      <c r="R103" s="191">
        <f>Q103*H103</f>
        <v>14.301338399999999</v>
      </c>
      <c r="S103" s="191">
        <v>0</v>
      </c>
      <c r="T103" s="192">
        <f>S103*H103</f>
        <v>0</v>
      </c>
      <c r="AR103" s="25" t="s">
        <v>270</v>
      </c>
      <c r="AT103" s="25" t="s">
        <v>266</v>
      </c>
      <c r="AU103" s="25" t="s">
        <v>85</v>
      </c>
      <c r="AY103" s="25" t="s">
        <v>264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5" t="s">
        <v>24</v>
      </c>
      <c r="BK103" s="193">
        <f>ROUND(I103*H103,2)</f>
        <v>0</v>
      </c>
      <c r="BL103" s="25" t="s">
        <v>270</v>
      </c>
      <c r="BM103" s="25" t="s">
        <v>284</v>
      </c>
    </row>
    <row r="104" spans="2:65" s="12" customFormat="1">
      <c r="B104" s="194"/>
      <c r="D104" s="195" t="s">
        <v>272</v>
      </c>
      <c r="E104" s="196" t="s">
        <v>5</v>
      </c>
      <c r="F104" s="197" t="s">
        <v>418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2" customFormat="1">
      <c r="B105" s="194"/>
      <c r="D105" s="195" t="s">
        <v>272</v>
      </c>
      <c r="E105" s="196" t="s">
        <v>5</v>
      </c>
      <c r="F105" s="197" t="s">
        <v>419</v>
      </c>
      <c r="H105" s="196" t="s">
        <v>5</v>
      </c>
      <c r="I105" s="198"/>
      <c r="L105" s="194"/>
      <c r="M105" s="199"/>
      <c r="N105" s="200"/>
      <c r="O105" s="200"/>
      <c r="P105" s="200"/>
      <c r="Q105" s="200"/>
      <c r="R105" s="200"/>
      <c r="S105" s="200"/>
      <c r="T105" s="201"/>
      <c r="AT105" s="196" t="s">
        <v>272</v>
      </c>
      <c r="AU105" s="196" t="s">
        <v>85</v>
      </c>
      <c r="AV105" s="12" t="s">
        <v>24</v>
      </c>
      <c r="AW105" s="12" t="s">
        <v>41</v>
      </c>
      <c r="AX105" s="12" t="s">
        <v>77</v>
      </c>
      <c r="AY105" s="196" t="s">
        <v>264</v>
      </c>
    </row>
    <row r="106" spans="2:65" s="13" customFormat="1">
      <c r="B106" s="202"/>
      <c r="D106" s="195" t="s">
        <v>272</v>
      </c>
      <c r="E106" s="203" t="s">
        <v>5</v>
      </c>
      <c r="F106" s="204" t="s">
        <v>420</v>
      </c>
      <c r="H106" s="205">
        <v>0.39800000000000002</v>
      </c>
      <c r="I106" s="206"/>
      <c r="L106" s="202"/>
      <c r="M106" s="207"/>
      <c r="N106" s="208"/>
      <c r="O106" s="208"/>
      <c r="P106" s="208"/>
      <c r="Q106" s="208"/>
      <c r="R106" s="208"/>
      <c r="S106" s="208"/>
      <c r="T106" s="209"/>
      <c r="AT106" s="203" t="s">
        <v>272</v>
      </c>
      <c r="AU106" s="203" t="s">
        <v>85</v>
      </c>
      <c r="AV106" s="13" t="s">
        <v>85</v>
      </c>
      <c r="AW106" s="13" t="s">
        <v>41</v>
      </c>
      <c r="AX106" s="13" t="s">
        <v>77</v>
      </c>
      <c r="AY106" s="203" t="s">
        <v>264</v>
      </c>
    </row>
    <row r="107" spans="2:65" s="12" customFormat="1">
      <c r="B107" s="194"/>
      <c r="D107" s="195" t="s">
        <v>272</v>
      </c>
      <c r="E107" s="196" t="s">
        <v>5</v>
      </c>
      <c r="F107" s="197" t="s">
        <v>421</v>
      </c>
      <c r="H107" s="196" t="s">
        <v>5</v>
      </c>
      <c r="I107" s="198"/>
      <c r="L107" s="194"/>
      <c r="M107" s="199"/>
      <c r="N107" s="200"/>
      <c r="O107" s="200"/>
      <c r="P107" s="200"/>
      <c r="Q107" s="200"/>
      <c r="R107" s="200"/>
      <c r="S107" s="200"/>
      <c r="T107" s="201"/>
      <c r="AT107" s="196" t="s">
        <v>272</v>
      </c>
      <c r="AU107" s="196" t="s">
        <v>85</v>
      </c>
      <c r="AV107" s="12" t="s">
        <v>24</v>
      </c>
      <c r="AW107" s="12" t="s">
        <v>41</v>
      </c>
      <c r="AX107" s="12" t="s">
        <v>77</v>
      </c>
      <c r="AY107" s="196" t="s">
        <v>264</v>
      </c>
    </row>
    <row r="108" spans="2:65" s="13" customFormat="1">
      <c r="B108" s="202"/>
      <c r="D108" s="195" t="s">
        <v>272</v>
      </c>
      <c r="E108" s="203" t="s">
        <v>5</v>
      </c>
      <c r="F108" s="204" t="s">
        <v>422</v>
      </c>
      <c r="H108" s="205">
        <v>3.0920000000000001</v>
      </c>
      <c r="I108" s="206"/>
      <c r="L108" s="202"/>
      <c r="M108" s="207"/>
      <c r="N108" s="208"/>
      <c r="O108" s="208"/>
      <c r="P108" s="208"/>
      <c r="Q108" s="208"/>
      <c r="R108" s="208"/>
      <c r="S108" s="208"/>
      <c r="T108" s="209"/>
      <c r="AT108" s="203" t="s">
        <v>272</v>
      </c>
      <c r="AU108" s="203" t="s">
        <v>85</v>
      </c>
      <c r="AV108" s="13" t="s">
        <v>85</v>
      </c>
      <c r="AW108" s="13" t="s">
        <v>41</v>
      </c>
      <c r="AX108" s="13" t="s">
        <v>77</v>
      </c>
      <c r="AY108" s="203" t="s">
        <v>264</v>
      </c>
    </row>
    <row r="109" spans="2:65" s="15" customFormat="1">
      <c r="B109" s="236"/>
      <c r="D109" s="195" t="s">
        <v>272</v>
      </c>
      <c r="E109" s="237" t="s">
        <v>5</v>
      </c>
      <c r="F109" s="238" t="s">
        <v>423</v>
      </c>
      <c r="H109" s="239">
        <v>3.49</v>
      </c>
      <c r="I109" s="240"/>
      <c r="L109" s="236"/>
      <c r="M109" s="241"/>
      <c r="N109" s="242"/>
      <c r="O109" s="242"/>
      <c r="P109" s="242"/>
      <c r="Q109" s="242"/>
      <c r="R109" s="242"/>
      <c r="S109" s="242"/>
      <c r="T109" s="243"/>
      <c r="AT109" s="237" t="s">
        <v>272</v>
      </c>
      <c r="AU109" s="237" t="s">
        <v>85</v>
      </c>
      <c r="AV109" s="15" t="s">
        <v>93</v>
      </c>
      <c r="AW109" s="15" t="s">
        <v>41</v>
      </c>
      <c r="AX109" s="15" t="s">
        <v>77</v>
      </c>
      <c r="AY109" s="237" t="s">
        <v>264</v>
      </c>
    </row>
    <row r="110" spans="2:65" s="12" customFormat="1">
      <c r="B110" s="194"/>
      <c r="D110" s="195" t="s">
        <v>272</v>
      </c>
      <c r="E110" s="196" t="s">
        <v>5</v>
      </c>
      <c r="F110" s="197" t="s">
        <v>424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425</v>
      </c>
      <c r="H111" s="205">
        <v>0.63700000000000001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77</v>
      </c>
      <c r="AY111" s="203" t="s">
        <v>264</v>
      </c>
    </row>
    <row r="112" spans="2:65" s="12" customFormat="1">
      <c r="B112" s="194"/>
      <c r="D112" s="195" t="s">
        <v>272</v>
      </c>
      <c r="E112" s="196" t="s">
        <v>5</v>
      </c>
      <c r="F112" s="197" t="s">
        <v>426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427</v>
      </c>
      <c r="H113" s="205">
        <v>1.5609999999999999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77</v>
      </c>
      <c r="AY113" s="203" t="s">
        <v>264</v>
      </c>
    </row>
    <row r="114" spans="2:65" s="15" customFormat="1">
      <c r="B114" s="236"/>
      <c r="D114" s="195" t="s">
        <v>272</v>
      </c>
      <c r="E114" s="237" t="s">
        <v>5</v>
      </c>
      <c r="F114" s="238" t="s">
        <v>423</v>
      </c>
      <c r="H114" s="239">
        <v>2.198</v>
      </c>
      <c r="I114" s="240"/>
      <c r="L114" s="236"/>
      <c r="M114" s="241"/>
      <c r="N114" s="242"/>
      <c r="O114" s="242"/>
      <c r="P114" s="242"/>
      <c r="Q114" s="242"/>
      <c r="R114" s="242"/>
      <c r="S114" s="242"/>
      <c r="T114" s="243"/>
      <c r="AT114" s="237" t="s">
        <v>272</v>
      </c>
      <c r="AU114" s="237" t="s">
        <v>85</v>
      </c>
      <c r="AV114" s="15" t="s">
        <v>93</v>
      </c>
      <c r="AW114" s="15" t="s">
        <v>41</v>
      </c>
      <c r="AX114" s="15" t="s">
        <v>77</v>
      </c>
      <c r="AY114" s="237" t="s">
        <v>264</v>
      </c>
    </row>
    <row r="115" spans="2:65" s="14" customFormat="1">
      <c r="B115" s="210"/>
      <c r="D115" s="195" t="s">
        <v>272</v>
      </c>
      <c r="E115" s="211" t="s">
        <v>5</v>
      </c>
      <c r="F115" s="212" t="s">
        <v>290</v>
      </c>
      <c r="H115" s="213">
        <v>5.6879999999999997</v>
      </c>
      <c r="I115" s="214"/>
      <c r="L115" s="210"/>
      <c r="M115" s="215"/>
      <c r="N115" s="216"/>
      <c r="O115" s="216"/>
      <c r="P115" s="216"/>
      <c r="Q115" s="216"/>
      <c r="R115" s="216"/>
      <c r="S115" s="216"/>
      <c r="T115" s="217"/>
      <c r="AT115" s="211" t="s">
        <v>272</v>
      </c>
      <c r="AU115" s="211" t="s">
        <v>85</v>
      </c>
      <c r="AV115" s="14" t="s">
        <v>270</v>
      </c>
      <c r="AW115" s="14" t="s">
        <v>41</v>
      </c>
      <c r="AX115" s="14" t="s">
        <v>24</v>
      </c>
      <c r="AY115" s="211" t="s">
        <v>264</v>
      </c>
    </row>
    <row r="116" spans="2:65" s="1" customFormat="1" ht="38.25" customHeight="1">
      <c r="B116" s="181"/>
      <c r="C116" s="182" t="s">
        <v>93</v>
      </c>
      <c r="D116" s="182" t="s">
        <v>266</v>
      </c>
      <c r="E116" s="183" t="s">
        <v>291</v>
      </c>
      <c r="F116" s="184" t="s">
        <v>292</v>
      </c>
      <c r="G116" s="185" t="s">
        <v>293</v>
      </c>
      <c r="H116" s="186">
        <v>28.6</v>
      </c>
      <c r="I116" s="187"/>
      <c r="J116" s="188">
        <f>ROUND(I116*H116,2)</f>
        <v>0</v>
      </c>
      <c r="K116" s="184" t="s">
        <v>278</v>
      </c>
      <c r="L116" s="42"/>
      <c r="M116" s="189" t="s">
        <v>5</v>
      </c>
      <c r="N116" s="190" t="s">
        <v>48</v>
      </c>
      <c r="O116" s="43"/>
      <c r="P116" s="191">
        <f>O116*H116</f>
        <v>0</v>
      </c>
      <c r="Q116" s="191">
        <v>2.65E-3</v>
      </c>
      <c r="R116" s="191">
        <f>Q116*H116</f>
        <v>7.579000000000001E-2</v>
      </c>
      <c r="S116" s="191">
        <v>0</v>
      </c>
      <c r="T116" s="192">
        <f>S116*H116</f>
        <v>0</v>
      </c>
      <c r="AR116" s="25" t="s">
        <v>270</v>
      </c>
      <c r="AT116" s="25" t="s">
        <v>266</v>
      </c>
      <c r="AU116" s="25" t="s">
        <v>85</v>
      </c>
      <c r="AY116" s="25" t="s">
        <v>264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5" t="s">
        <v>24</v>
      </c>
      <c r="BK116" s="193">
        <f>ROUND(I116*H116,2)</f>
        <v>0</v>
      </c>
      <c r="BL116" s="25" t="s">
        <v>270</v>
      </c>
      <c r="BM116" s="25" t="s">
        <v>294</v>
      </c>
    </row>
    <row r="117" spans="2:65" s="12" customFormat="1">
      <c r="B117" s="194"/>
      <c r="D117" s="195" t="s">
        <v>272</v>
      </c>
      <c r="E117" s="196" t="s">
        <v>5</v>
      </c>
      <c r="F117" s="197" t="s">
        <v>428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2" customFormat="1">
      <c r="B118" s="194"/>
      <c r="D118" s="195" t="s">
        <v>272</v>
      </c>
      <c r="E118" s="196" t="s">
        <v>5</v>
      </c>
      <c r="F118" s="197" t="s">
        <v>296</v>
      </c>
      <c r="H118" s="196" t="s">
        <v>5</v>
      </c>
      <c r="I118" s="198"/>
      <c r="L118" s="194"/>
      <c r="M118" s="199"/>
      <c r="N118" s="200"/>
      <c r="O118" s="200"/>
      <c r="P118" s="200"/>
      <c r="Q118" s="200"/>
      <c r="R118" s="200"/>
      <c r="S118" s="200"/>
      <c r="T118" s="201"/>
      <c r="AT118" s="196" t="s">
        <v>272</v>
      </c>
      <c r="AU118" s="196" t="s">
        <v>85</v>
      </c>
      <c r="AV118" s="12" t="s">
        <v>24</v>
      </c>
      <c r="AW118" s="12" t="s">
        <v>41</v>
      </c>
      <c r="AX118" s="12" t="s">
        <v>77</v>
      </c>
      <c r="AY118" s="196" t="s">
        <v>264</v>
      </c>
    </row>
    <row r="119" spans="2:65" s="13" customFormat="1">
      <c r="B119" s="202"/>
      <c r="D119" s="195" t="s">
        <v>272</v>
      </c>
      <c r="E119" s="203" t="s">
        <v>5</v>
      </c>
      <c r="F119" s="204" t="s">
        <v>429</v>
      </c>
      <c r="H119" s="205">
        <v>24.7</v>
      </c>
      <c r="I119" s="206"/>
      <c r="L119" s="202"/>
      <c r="M119" s="207"/>
      <c r="N119" s="208"/>
      <c r="O119" s="208"/>
      <c r="P119" s="208"/>
      <c r="Q119" s="208"/>
      <c r="R119" s="208"/>
      <c r="S119" s="208"/>
      <c r="T119" s="209"/>
      <c r="AT119" s="203" t="s">
        <v>272</v>
      </c>
      <c r="AU119" s="203" t="s">
        <v>85</v>
      </c>
      <c r="AV119" s="13" t="s">
        <v>85</v>
      </c>
      <c r="AW119" s="13" t="s">
        <v>41</v>
      </c>
      <c r="AX119" s="13" t="s">
        <v>77</v>
      </c>
      <c r="AY119" s="203" t="s">
        <v>264</v>
      </c>
    </row>
    <row r="120" spans="2:65" s="12" customFormat="1">
      <c r="B120" s="194"/>
      <c r="D120" s="195" t="s">
        <v>272</v>
      </c>
      <c r="E120" s="196" t="s">
        <v>5</v>
      </c>
      <c r="F120" s="197" t="s">
        <v>430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3" customFormat="1">
      <c r="B121" s="202"/>
      <c r="D121" s="195" t="s">
        <v>272</v>
      </c>
      <c r="E121" s="203" t="s">
        <v>5</v>
      </c>
      <c r="F121" s="204" t="s">
        <v>431</v>
      </c>
      <c r="H121" s="205">
        <v>3.9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41</v>
      </c>
      <c r="AX121" s="13" t="s">
        <v>77</v>
      </c>
      <c r="AY121" s="203" t="s">
        <v>264</v>
      </c>
    </row>
    <row r="122" spans="2:65" s="14" customFormat="1">
      <c r="B122" s="210"/>
      <c r="D122" s="195" t="s">
        <v>272</v>
      </c>
      <c r="E122" s="211" t="s">
        <v>5</v>
      </c>
      <c r="F122" s="212" t="s">
        <v>290</v>
      </c>
      <c r="H122" s="213">
        <v>28.6</v>
      </c>
      <c r="I122" s="214"/>
      <c r="L122" s="210"/>
      <c r="M122" s="215"/>
      <c r="N122" s="216"/>
      <c r="O122" s="216"/>
      <c r="P122" s="216"/>
      <c r="Q122" s="216"/>
      <c r="R122" s="216"/>
      <c r="S122" s="216"/>
      <c r="T122" s="217"/>
      <c r="AT122" s="211" t="s">
        <v>272</v>
      </c>
      <c r="AU122" s="211" t="s">
        <v>85</v>
      </c>
      <c r="AV122" s="14" t="s">
        <v>270</v>
      </c>
      <c r="AW122" s="14" t="s">
        <v>41</v>
      </c>
      <c r="AX122" s="14" t="s">
        <v>24</v>
      </c>
      <c r="AY122" s="211" t="s">
        <v>264</v>
      </c>
    </row>
    <row r="123" spans="2:65" s="1" customFormat="1" ht="38.25" customHeight="1">
      <c r="B123" s="181"/>
      <c r="C123" s="182" t="s">
        <v>270</v>
      </c>
      <c r="D123" s="182" t="s">
        <v>266</v>
      </c>
      <c r="E123" s="183" t="s">
        <v>301</v>
      </c>
      <c r="F123" s="184" t="s">
        <v>302</v>
      </c>
      <c r="G123" s="185" t="s">
        <v>293</v>
      </c>
      <c r="H123" s="186">
        <v>28.6</v>
      </c>
      <c r="I123" s="187"/>
      <c r="J123" s="188">
        <f>ROUND(I123*H123,2)</f>
        <v>0</v>
      </c>
      <c r="K123" s="184" t="s">
        <v>278</v>
      </c>
      <c r="L123" s="42"/>
      <c r="M123" s="189" t="s">
        <v>5</v>
      </c>
      <c r="N123" s="190" t="s">
        <v>48</v>
      </c>
      <c r="O123" s="43"/>
      <c r="P123" s="191">
        <f>O123*H123</f>
        <v>0</v>
      </c>
      <c r="Q123" s="191">
        <v>0</v>
      </c>
      <c r="R123" s="191">
        <f>Q123*H123</f>
        <v>0</v>
      </c>
      <c r="S123" s="191">
        <v>0</v>
      </c>
      <c r="T123" s="192">
        <f>S123*H123</f>
        <v>0</v>
      </c>
      <c r="AR123" s="25" t="s">
        <v>270</v>
      </c>
      <c r="AT123" s="25" t="s">
        <v>266</v>
      </c>
      <c r="AU123" s="25" t="s">
        <v>85</v>
      </c>
      <c r="AY123" s="25" t="s">
        <v>264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5" t="s">
        <v>24</v>
      </c>
      <c r="BK123" s="193">
        <f>ROUND(I123*H123,2)</f>
        <v>0</v>
      </c>
      <c r="BL123" s="25" t="s">
        <v>270</v>
      </c>
      <c r="BM123" s="25" t="s">
        <v>303</v>
      </c>
    </row>
    <row r="124" spans="2:65" s="12" customFormat="1">
      <c r="B124" s="194"/>
      <c r="D124" s="195" t="s">
        <v>272</v>
      </c>
      <c r="E124" s="196" t="s">
        <v>5</v>
      </c>
      <c r="F124" s="197" t="s">
        <v>432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2" customFormat="1">
      <c r="B125" s="194"/>
      <c r="D125" s="195" t="s">
        <v>272</v>
      </c>
      <c r="E125" s="196" t="s">
        <v>5</v>
      </c>
      <c r="F125" s="197" t="s">
        <v>296</v>
      </c>
      <c r="H125" s="196" t="s">
        <v>5</v>
      </c>
      <c r="I125" s="198"/>
      <c r="L125" s="194"/>
      <c r="M125" s="199"/>
      <c r="N125" s="200"/>
      <c r="O125" s="200"/>
      <c r="P125" s="200"/>
      <c r="Q125" s="200"/>
      <c r="R125" s="200"/>
      <c r="S125" s="200"/>
      <c r="T125" s="201"/>
      <c r="AT125" s="196" t="s">
        <v>272</v>
      </c>
      <c r="AU125" s="196" t="s">
        <v>85</v>
      </c>
      <c r="AV125" s="12" t="s">
        <v>24</v>
      </c>
      <c r="AW125" s="12" t="s">
        <v>41</v>
      </c>
      <c r="AX125" s="12" t="s">
        <v>77</v>
      </c>
      <c r="AY125" s="196" t="s">
        <v>264</v>
      </c>
    </row>
    <row r="126" spans="2:65" s="13" customFormat="1">
      <c r="B126" s="202"/>
      <c r="D126" s="195" t="s">
        <v>272</v>
      </c>
      <c r="E126" s="203" t="s">
        <v>5</v>
      </c>
      <c r="F126" s="204" t="s">
        <v>429</v>
      </c>
      <c r="H126" s="205">
        <v>24.7</v>
      </c>
      <c r="I126" s="206"/>
      <c r="L126" s="202"/>
      <c r="M126" s="207"/>
      <c r="N126" s="208"/>
      <c r="O126" s="208"/>
      <c r="P126" s="208"/>
      <c r="Q126" s="208"/>
      <c r="R126" s="208"/>
      <c r="S126" s="208"/>
      <c r="T126" s="209"/>
      <c r="AT126" s="203" t="s">
        <v>272</v>
      </c>
      <c r="AU126" s="203" t="s">
        <v>85</v>
      </c>
      <c r="AV126" s="13" t="s">
        <v>85</v>
      </c>
      <c r="AW126" s="13" t="s">
        <v>41</v>
      </c>
      <c r="AX126" s="13" t="s">
        <v>77</v>
      </c>
      <c r="AY126" s="203" t="s">
        <v>264</v>
      </c>
    </row>
    <row r="127" spans="2:65" s="12" customFormat="1">
      <c r="B127" s="194"/>
      <c r="D127" s="195" t="s">
        <v>272</v>
      </c>
      <c r="E127" s="196" t="s">
        <v>5</v>
      </c>
      <c r="F127" s="197" t="s">
        <v>430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3" customFormat="1">
      <c r="B128" s="202"/>
      <c r="D128" s="195" t="s">
        <v>272</v>
      </c>
      <c r="E128" s="203" t="s">
        <v>5</v>
      </c>
      <c r="F128" s="204" t="s">
        <v>431</v>
      </c>
      <c r="H128" s="205">
        <v>3.9</v>
      </c>
      <c r="I128" s="206"/>
      <c r="L128" s="202"/>
      <c r="M128" s="207"/>
      <c r="N128" s="208"/>
      <c r="O128" s="208"/>
      <c r="P128" s="208"/>
      <c r="Q128" s="208"/>
      <c r="R128" s="208"/>
      <c r="S128" s="208"/>
      <c r="T128" s="209"/>
      <c r="AT128" s="203" t="s">
        <v>272</v>
      </c>
      <c r="AU128" s="203" t="s">
        <v>85</v>
      </c>
      <c r="AV128" s="13" t="s">
        <v>85</v>
      </c>
      <c r="AW128" s="13" t="s">
        <v>41</v>
      </c>
      <c r="AX128" s="13" t="s">
        <v>77</v>
      </c>
      <c r="AY128" s="203" t="s">
        <v>264</v>
      </c>
    </row>
    <row r="129" spans="2:65" s="14" customFormat="1">
      <c r="B129" s="210"/>
      <c r="D129" s="195" t="s">
        <v>272</v>
      </c>
      <c r="E129" s="211" t="s">
        <v>5</v>
      </c>
      <c r="F129" s="212" t="s">
        <v>290</v>
      </c>
      <c r="H129" s="213">
        <v>28.6</v>
      </c>
      <c r="I129" s="214"/>
      <c r="L129" s="210"/>
      <c r="M129" s="215"/>
      <c r="N129" s="216"/>
      <c r="O129" s="216"/>
      <c r="P129" s="216"/>
      <c r="Q129" s="216"/>
      <c r="R129" s="216"/>
      <c r="S129" s="216"/>
      <c r="T129" s="217"/>
      <c r="AT129" s="211" t="s">
        <v>272</v>
      </c>
      <c r="AU129" s="211" t="s">
        <v>85</v>
      </c>
      <c r="AV129" s="14" t="s">
        <v>270</v>
      </c>
      <c r="AW129" s="14" t="s">
        <v>41</v>
      </c>
      <c r="AX129" s="14" t="s">
        <v>24</v>
      </c>
      <c r="AY129" s="211" t="s">
        <v>264</v>
      </c>
    </row>
    <row r="130" spans="2:65" s="1" customFormat="1" ht="16.5" customHeight="1">
      <c r="B130" s="181"/>
      <c r="C130" s="182" t="s">
        <v>300</v>
      </c>
      <c r="D130" s="182" t="s">
        <v>266</v>
      </c>
      <c r="E130" s="183" t="s">
        <v>306</v>
      </c>
      <c r="F130" s="184" t="s">
        <v>307</v>
      </c>
      <c r="G130" s="185" t="s">
        <v>308</v>
      </c>
      <c r="H130" s="186">
        <v>9.1110000000000007</v>
      </c>
      <c r="I130" s="187"/>
      <c r="J130" s="188">
        <f>ROUND(I130*H130,2)</f>
        <v>0</v>
      </c>
      <c r="K130" s="184" t="s">
        <v>5</v>
      </c>
      <c r="L130" s="42"/>
      <c r="M130" s="189" t="s">
        <v>5</v>
      </c>
      <c r="N130" s="190" t="s">
        <v>48</v>
      </c>
      <c r="O130" s="43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AR130" s="25" t="s">
        <v>270</v>
      </c>
      <c r="AT130" s="25" t="s">
        <v>266</v>
      </c>
      <c r="AU130" s="25" t="s">
        <v>85</v>
      </c>
      <c r="AY130" s="25" t="s">
        <v>264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5" t="s">
        <v>24</v>
      </c>
      <c r="BK130" s="193">
        <f>ROUND(I130*H130,2)</f>
        <v>0</v>
      </c>
      <c r="BL130" s="25" t="s">
        <v>270</v>
      </c>
      <c r="BM130" s="25" t="s">
        <v>433</v>
      </c>
    </row>
    <row r="131" spans="2:65" s="12" customFormat="1">
      <c r="B131" s="194"/>
      <c r="D131" s="195" t="s">
        <v>272</v>
      </c>
      <c r="E131" s="196" t="s">
        <v>5</v>
      </c>
      <c r="F131" s="197" t="s">
        <v>311</v>
      </c>
      <c r="H131" s="196" t="s">
        <v>5</v>
      </c>
      <c r="I131" s="198"/>
      <c r="L131" s="194"/>
      <c r="M131" s="199"/>
      <c r="N131" s="200"/>
      <c r="O131" s="200"/>
      <c r="P131" s="200"/>
      <c r="Q131" s="200"/>
      <c r="R131" s="200"/>
      <c r="S131" s="200"/>
      <c r="T131" s="201"/>
      <c r="AT131" s="196" t="s">
        <v>272</v>
      </c>
      <c r="AU131" s="196" t="s">
        <v>85</v>
      </c>
      <c r="AV131" s="12" t="s">
        <v>24</v>
      </c>
      <c r="AW131" s="12" t="s">
        <v>41</v>
      </c>
      <c r="AX131" s="12" t="s">
        <v>77</v>
      </c>
      <c r="AY131" s="196" t="s">
        <v>264</v>
      </c>
    </row>
    <row r="132" spans="2:65" s="13" customFormat="1">
      <c r="B132" s="202"/>
      <c r="D132" s="195" t="s">
        <v>272</v>
      </c>
      <c r="E132" s="203" t="s">
        <v>5</v>
      </c>
      <c r="F132" s="204" t="s">
        <v>434</v>
      </c>
      <c r="H132" s="205">
        <v>3.613</v>
      </c>
      <c r="I132" s="206"/>
      <c r="L132" s="202"/>
      <c r="M132" s="207"/>
      <c r="N132" s="208"/>
      <c r="O132" s="208"/>
      <c r="P132" s="208"/>
      <c r="Q132" s="208"/>
      <c r="R132" s="208"/>
      <c r="S132" s="208"/>
      <c r="T132" s="209"/>
      <c r="AT132" s="203" t="s">
        <v>272</v>
      </c>
      <c r="AU132" s="203" t="s">
        <v>85</v>
      </c>
      <c r="AV132" s="13" t="s">
        <v>85</v>
      </c>
      <c r="AW132" s="13" t="s">
        <v>41</v>
      </c>
      <c r="AX132" s="13" t="s">
        <v>77</v>
      </c>
      <c r="AY132" s="203" t="s">
        <v>264</v>
      </c>
    </row>
    <row r="133" spans="2:65" s="13" customFormat="1">
      <c r="B133" s="202"/>
      <c r="D133" s="195" t="s">
        <v>272</v>
      </c>
      <c r="E133" s="203" t="s">
        <v>5</v>
      </c>
      <c r="F133" s="204" t="s">
        <v>435</v>
      </c>
      <c r="H133" s="205">
        <v>5.4980000000000002</v>
      </c>
      <c r="I133" s="206"/>
      <c r="L133" s="202"/>
      <c r="M133" s="207"/>
      <c r="N133" s="208"/>
      <c r="O133" s="208"/>
      <c r="P133" s="208"/>
      <c r="Q133" s="208"/>
      <c r="R133" s="208"/>
      <c r="S133" s="208"/>
      <c r="T133" s="209"/>
      <c r="AT133" s="203" t="s">
        <v>272</v>
      </c>
      <c r="AU133" s="203" t="s">
        <v>85</v>
      </c>
      <c r="AV133" s="13" t="s">
        <v>85</v>
      </c>
      <c r="AW133" s="13" t="s">
        <v>41</v>
      </c>
      <c r="AX133" s="13" t="s">
        <v>77</v>
      </c>
      <c r="AY133" s="203" t="s">
        <v>264</v>
      </c>
    </row>
    <row r="134" spans="2:65" s="14" customFormat="1">
      <c r="B134" s="210"/>
      <c r="D134" s="195" t="s">
        <v>272</v>
      </c>
      <c r="E134" s="211" t="s">
        <v>5</v>
      </c>
      <c r="F134" s="212" t="s">
        <v>290</v>
      </c>
      <c r="H134" s="213">
        <v>9.1110000000000007</v>
      </c>
      <c r="I134" s="214"/>
      <c r="L134" s="210"/>
      <c r="M134" s="215"/>
      <c r="N134" s="216"/>
      <c r="O134" s="216"/>
      <c r="P134" s="216"/>
      <c r="Q134" s="216"/>
      <c r="R134" s="216"/>
      <c r="S134" s="216"/>
      <c r="T134" s="217"/>
      <c r="AT134" s="211" t="s">
        <v>272</v>
      </c>
      <c r="AU134" s="211" t="s">
        <v>85</v>
      </c>
      <c r="AV134" s="14" t="s">
        <v>270</v>
      </c>
      <c r="AW134" s="14" t="s">
        <v>41</v>
      </c>
      <c r="AX134" s="14" t="s">
        <v>24</v>
      </c>
      <c r="AY134" s="211" t="s">
        <v>264</v>
      </c>
    </row>
    <row r="135" spans="2:65" s="1" customFormat="1" ht="25.5" customHeight="1">
      <c r="B135" s="181"/>
      <c r="C135" s="182" t="s">
        <v>305</v>
      </c>
      <c r="D135" s="182" t="s">
        <v>266</v>
      </c>
      <c r="E135" s="183" t="s">
        <v>315</v>
      </c>
      <c r="F135" s="184" t="s">
        <v>316</v>
      </c>
      <c r="G135" s="185" t="s">
        <v>317</v>
      </c>
      <c r="H135" s="186">
        <v>0.20499999999999999</v>
      </c>
      <c r="I135" s="187"/>
      <c r="J135" s="188">
        <f>ROUND(I135*H135,2)</f>
        <v>0</v>
      </c>
      <c r="K135" s="184" t="s">
        <v>278</v>
      </c>
      <c r="L135" s="42"/>
      <c r="M135" s="189" t="s">
        <v>5</v>
      </c>
      <c r="N135" s="190" t="s">
        <v>48</v>
      </c>
      <c r="O135" s="43"/>
      <c r="P135" s="191">
        <f>O135*H135</f>
        <v>0</v>
      </c>
      <c r="Q135" s="191">
        <v>1.10951</v>
      </c>
      <c r="R135" s="191">
        <f>Q135*H135</f>
        <v>0.22744954999999997</v>
      </c>
      <c r="S135" s="191">
        <v>0</v>
      </c>
      <c r="T135" s="192">
        <f>S135*H135</f>
        <v>0</v>
      </c>
      <c r="AR135" s="25" t="s">
        <v>270</v>
      </c>
      <c r="AT135" s="25" t="s">
        <v>266</v>
      </c>
      <c r="AU135" s="25" t="s">
        <v>85</v>
      </c>
      <c r="AY135" s="25" t="s">
        <v>264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5" t="s">
        <v>24</v>
      </c>
      <c r="BK135" s="193">
        <f>ROUND(I135*H135,2)</f>
        <v>0</v>
      </c>
      <c r="BL135" s="25" t="s">
        <v>270</v>
      </c>
      <c r="BM135" s="25" t="s">
        <v>318</v>
      </c>
    </row>
    <row r="136" spans="2:65" s="12" customFormat="1">
      <c r="B136" s="194"/>
      <c r="D136" s="195" t="s">
        <v>272</v>
      </c>
      <c r="E136" s="196" t="s">
        <v>5</v>
      </c>
      <c r="F136" s="197" t="s">
        <v>319</v>
      </c>
      <c r="H136" s="196" t="s">
        <v>5</v>
      </c>
      <c r="I136" s="198"/>
      <c r="L136" s="194"/>
      <c r="M136" s="199"/>
      <c r="N136" s="200"/>
      <c r="O136" s="200"/>
      <c r="P136" s="200"/>
      <c r="Q136" s="200"/>
      <c r="R136" s="200"/>
      <c r="S136" s="200"/>
      <c r="T136" s="201"/>
      <c r="AT136" s="196" t="s">
        <v>272</v>
      </c>
      <c r="AU136" s="196" t="s">
        <v>85</v>
      </c>
      <c r="AV136" s="12" t="s">
        <v>24</v>
      </c>
      <c r="AW136" s="12" t="s">
        <v>41</v>
      </c>
      <c r="AX136" s="12" t="s">
        <v>77</v>
      </c>
      <c r="AY136" s="196" t="s">
        <v>264</v>
      </c>
    </row>
    <row r="137" spans="2:65" s="12" customFormat="1">
      <c r="B137" s="194"/>
      <c r="D137" s="195" t="s">
        <v>272</v>
      </c>
      <c r="E137" s="196" t="s">
        <v>5</v>
      </c>
      <c r="F137" s="197" t="s">
        <v>436</v>
      </c>
      <c r="H137" s="196" t="s">
        <v>5</v>
      </c>
      <c r="I137" s="198"/>
      <c r="L137" s="194"/>
      <c r="M137" s="199"/>
      <c r="N137" s="200"/>
      <c r="O137" s="200"/>
      <c r="P137" s="200"/>
      <c r="Q137" s="200"/>
      <c r="R137" s="200"/>
      <c r="S137" s="200"/>
      <c r="T137" s="201"/>
      <c r="AT137" s="196" t="s">
        <v>272</v>
      </c>
      <c r="AU137" s="196" t="s">
        <v>85</v>
      </c>
      <c r="AV137" s="12" t="s">
        <v>24</v>
      </c>
      <c r="AW137" s="12" t="s">
        <v>41</v>
      </c>
      <c r="AX137" s="12" t="s">
        <v>77</v>
      </c>
      <c r="AY137" s="196" t="s">
        <v>264</v>
      </c>
    </row>
    <row r="138" spans="2:65" s="13" customFormat="1">
      <c r="B138" s="202"/>
      <c r="D138" s="195" t="s">
        <v>272</v>
      </c>
      <c r="E138" s="203" t="s">
        <v>5</v>
      </c>
      <c r="F138" s="204" t="s">
        <v>437</v>
      </c>
      <c r="H138" s="205">
        <v>0.20499999999999999</v>
      </c>
      <c r="I138" s="206"/>
      <c r="L138" s="202"/>
      <c r="M138" s="207"/>
      <c r="N138" s="208"/>
      <c r="O138" s="208"/>
      <c r="P138" s="208"/>
      <c r="Q138" s="208"/>
      <c r="R138" s="208"/>
      <c r="S138" s="208"/>
      <c r="T138" s="209"/>
      <c r="AT138" s="203" t="s">
        <v>272</v>
      </c>
      <c r="AU138" s="203" t="s">
        <v>85</v>
      </c>
      <c r="AV138" s="13" t="s">
        <v>85</v>
      </c>
      <c r="AW138" s="13" t="s">
        <v>41</v>
      </c>
      <c r="AX138" s="13" t="s">
        <v>24</v>
      </c>
      <c r="AY138" s="203" t="s">
        <v>264</v>
      </c>
    </row>
    <row r="139" spans="2:65" s="1" customFormat="1" ht="25.5" customHeight="1">
      <c r="B139" s="181"/>
      <c r="C139" s="182" t="s">
        <v>314</v>
      </c>
      <c r="D139" s="182" t="s">
        <v>266</v>
      </c>
      <c r="E139" s="183" t="s">
        <v>323</v>
      </c>
      <c r="F139" s="184" t="s">
        <v>324</v>
      </c>
      <c r="G139" s="185" t="s">
        <v>317</v>
      </c>
      <c r="H139" s="186">
        <v>1.7000000000000001E-2</v>
      </c>
      <c r="I139" s="187"/>
      <c r="J139" s="188">
        <f>ROUND(I139*H139,2)</f>
        <v>0</v>
      </c>
      <c r="K139" s="184" t="s">
        <v>278</v>
      </c>
      <c r="L139" s="42"/>
      <c r="M139" s="189" t="s">
        <v>5</v>
      </c>
      <c r="N139" s="190" t="s">
        <v>48</v>
      </c>
      <c r="O139" s="43"/>
      <c r="P139" s="191">
        <f>O139*H139</f>
        <v>0</v>
      </c>
      <c r="Q139" s="191">
        <v>1.0530600000000001</v>
      </c>
      <c r="R139" s="191">
        <f>Q139*H139</f>
        <v>1.7902020000000005E-2</v>
      </c>
      <c r="S139" s="191">
        <v>0</v>
      </c>
      <c r="T139" s="192">
        <f>S139*H139</f>
        <v>0</v>
      </c>
      <c r="AR139" s="25" t="s">
        <v>270</v>
      </c>
      <c r="AT139" s="25" t="s">
        <v>266</v>
      </c>
      <c r="AU139" s="25" t="s">
        <v>85</v>
      </c>
      <c r="AY139" s="25" t="s">
        <v>264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5" t="s">
        <v>24</v>
      </c>
      <c r="BK139" s="193">
        <f>ROUND(I139*H139,2)</f>
        <v>0</v>
      </c>
      <c r="BL139" s="25" t="s">
        <v>270</v>
      </c>
      <c r="BM139" s="25" t="s">
        <v>325</v>
      </c>
    </row>
    <row r="140" spans="2:65" s="12" customFormat="1">
      <c r="B140" s="194"/>
      <c r="D140" s="195" t="s">
        <v>272</v>
      </c>
      <c r="E140" s="196" t="s">
        <v>5</v>
      </c>
      <c r="F140" s="197" t="s">
        <v>438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2" customFormat="1">
      <c r="B141" s="194"/>
      <c r="D141" s="195" t="s">
        <v>272</v>
      </c>
      <c r="E141" s="196" t="s">
        <v>5</v>
      </c>
      <c r="F141" s="197" t="s">
        <v>327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2" customFormat="1">
      <c r="B142" s="194"/>
      <c r="D142" s="195" t="s">
        <v>272</v>
      </c>
      <c r="E142" s="196" t="s">
        <v>5</v>
      </c>
      <c r="F142" s="197" t="s">
        <v>328</v>
      </c>
      <c r="H142" s="196" t="s">
        <v>5</v>
      </c>
      <c r="I142" s="198"/>
      <c r="L142" s="194"/>
      <c r="M142" s="199"/>
      <c r="N142" s="200"/>
      <c r="O142" s="200"/>
      <c r="P142" s="200"/>
      <c r="Q142" s="200"/>
      <c r="R142" s="200"/>
      <c r="S142" s="200"/>
      <c r="T142" s="201"/>
      <c r="AT142" s="196" t="s">
        <v>272</v>
      </c>
      <c r="AU142" s="196" t="s">
        <v>85</v>
      </c>
      <c r="AV142" s="12" t="s">
        <v>24</v>
      </c>
      <c r="AW142" s="12" t="s">
        <v>41</v>
      </c>
      <c r="AX142" s="12" t="s">
        <v>77</v>
      </c>
      <c r="AY142" s="196" t="s">
        <v>264</v>
      </c>
    </row>
    <row r="143" spans="2:65" s="13" customFormat="1">
      <c r="B143" s="202"/>
      <c r="D143" s="195" t="s">
        <v>272</v>
      </c>
      <c r="E143" s="203" t="s">
        <v>5</v>
      </c>
      <c r="F143" s="204" t="s">
        <v>439</v>
      </c>
      <c r="H143" s="205">
        <v>1.7000000000000001E-2</v>
      </c>
      <c r="I143" s="206"/>
      <c r="L143" s="202"/>
      <c r="M143" s="207"/>
      <c r="N143" s="208"/>
      <c r="O143" s="208"/>
      <c r="P143" s="208"/>
      <c r="Q143" s="208"/>
      <c r="R143" s="208"/>
      <c r="S143" s="208"/>
      <c r="T143" s="209"/>
      <c r="AT143" s="203" t="s">
        <v>272</v>
      </c>
      <c r="AU143" s="203" t="s">
        <v>85</v>
      </c>
      <c r="AV143" s="13" t="s">
        <v>85</v>
      </c>
      <c r="AW143" s="13" t="s">
        <v>41</v>
      </c>
      <c r="AX143" s="13" t="s">
        <v>24</v>
      </c>
      <c r="AY143" s="203" t="s">
        <v>264</v>
      </c>
    </row>
    <row r="144" spans="2:65" s="11" customFormat="1" ht="29.85" customHeight="1">
      <c r="B144" s="168"/>
      <c r="D144" s="169" t="s">
        <v>76</v>
      </c>
      <c r="E144" s="179" t="s">
        <v>270</v>
      </c>
      <c r="F144" s="179" t="s">
        <v>330</v>
      </c>
      <c r="I144" s="171"/>
      <c r="J144" s="180">
        <f>BK144</f>
        <v>0</v>
      </c>
      <c r="L144" s="168"/>
      <c r="M144" s="173"/>
      <c r="N144" s="174"/>
      <c r="O144" s="174"/>
      <c r="P144" s="175">
        <f>SUM(P145:P147)</f>
        <v>0</v>
      </c>
      <c r="Q144" s="174"/>
      <c r="R144" s="175">
        <f>SUM(R145:R147)</f>
        <v>0.20597114000000002</v>
      </c>
      <c r="S144" s="174"/>
      <c r="T144" s="176">
        <f>SUM(T145:T147)</f>
        <v>0</v>
      </c>
      <c r="AR144" s="169" t="s">
        <v>24</v>
      </c>
      <c r="AT144" s="177" t="s">
        <v>76</v>
      </c>
      <c r="AU144" s="177" t="s">
        <v>24</v>
      </c>
      <c r="AY144" s="169" t="s">
        <v>264</v>
      </c>
      <c r="BK144" s="178">
        <f>SUM(BK145:BK147)</f>
        <v>0</v>
      </c>
    </row>
    <row r="145" spans="2:65" s="1" customFormat="1" ht="16.5" customHeight="1">
      <c r="B145" s="181"/>
      <c r="C145" s="182" t="s">
        <v>322</v>
      </c>
      <c r="D145" s="182" t="s">
        <v>266</v>
      </c>
      <c r="E145" s="183" t="s">
        <v>332</v>
      </c>
      <c r="F145" s="184" t="s">
        <v>333</v>
      </c>
      <c r="G145" s="185" t="s">
        <v>269</v>
      </c>
      <c r="H145" s="186">
        <v>8.3000000000000004E-2</v>
      </c>
      <c r="I145" s="187"/>
      <c r="J145" s="188">
        <f>ROUND(I145*H145,2)</f>
        <v>0</v>
      </c>
      <c r="K145" s="184" t="s">
        <v>334</v>
      </c>
      <c r="L145" s="42"/>
      <c r="M145" s="189" t="s">
        <v>5</v>
      </c>
      <c r="N145" s="190" t="s">
        <v>48</v>
      </c>
      <c r="O145" s="43"/>
      <c r="P145" s="191">
        <f>O145*H145</f>
        <v>0</v>
      </c>
      <c r="Q145" s="191">
        <v>2.4815800000000001</v>
      </c>
      <c r="R145" s="191">
        <f>Q145*H145</f>
        <v>0.20597114000000002</v>
      </c>
      <c r="S145" s="191">
        <v>0</v>
      </c>
      <c r="T145" s="192">
        <f>S145*H145</f>
        <v>0</v>
      </c>
      <c r="AR145" s="25" t="s">
        <v>270</v>
      </c>
      <c r="AT145" s="25" t="s">
        <v>266</v>
      </c>
      <c r="AU145" s="25" t="s">
        <v>85</v>
      </c>
      <c r="AY145" s="25" t="s">
        <v>264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5" t="s">
        <v>24</v>
      </c>
      <c r="BK145" s="193">
        <f>ROUND(I145*H145,2)</f>
        <v>0</v>
      </c>
      <c r="BL145" s="25" t="s">
        <v>270</v>
      </c>
      <c r="BM145" s="25" t="s">
        <v>440</v>
      </c>
    </row>
    <row r="146" spans="2:65" s="12" customFormat="1">
      <c r="B146" s="194"/>
      <c r="D146" s="195" t="s">
        <v>272</v>
      </c>
      <c r="E146" s="196" t="s">
        <v>5</v>
      </c>
      <c r="F146" s="197" t="s">
        <v>441</v>
      </c>
      <c r="H146" s="196" t="s">
        <v>5</v>
      </c>
      <c r="I146" s="198"/>
      <c r="L146" s="194"/>
      <c r="M146" s="199"/>
      <c r="N146" s="200"/>
      <c r="O146" s="200"/>
      <c r="P146" s="200"/>
      <c r="Q146" s="200"/>
      <c r="R146" s="200"/>
      <c r="S146" s="200"/>
      <c r="T146" s="201"/>
      <c r="AT146" s="196" t="s">
        <v>272</v>
      </c>
      <c r="AU146" s="196" t="s">
        <v>85</v>
      </c>
      <c r="AV146" s="12" t="s">
        <v>24</v>
      </c>
      <c r="AW146" s="12" t="s">
        <v>41</v>
      </c>
      <c r="AX146" s="12" t="s">
        <v>77</v>
      </c>
      <c r="AY146" s="196" t="s">
        <v>264</v>
      </c>
    </row>
    <row r="147" spans="2:65" s="13" customFormat="1">
      <c r="B147" s="202"/>
      <c r="D147" s="195" t="s">
        <v>272</v>
      </c>
      <c r="E147" s="203" t="s">
        <v>5</v>
      </c>
      <c r="F147" s="204" t="s">
        <v>442</v>
      </c>
      <c r="H147" s="205">
        <v>8.3000000000000004E-2</v>
      </c>
      <c r="I147" s="206"/>
      <c r="L147" s="202"/>
      <c r="M147" s="207"/>
      <c r="N147" s="208"/>
      <c r="O147" s="208"/>
      <c r="P147" s="208"/>
      <c r="Q147" s="208"/>
      <c r="R147" s="208"/>
      <c r="S147" s="208"/>
      <c r="T147" s="209"/>
      <c r="AT147" s="203" t="s">
        <v>272</v>
      </c>
      <c r="AU147" s="203" t="s">
        <v>85</v>
      </c>
      <c r="AV147" s="13" t="s">
        <v>85</v>
      </c>
      <c r="AW147" s="13" t="s">
        <v>41</v>
      </c>
      <c r="AX147" s="13" t="s">
        <v>24</v>
      </c>
      <c r="AY147" s="203" t="s">
        <v>264</v>
      </c>
    </row>
    <row r="148" spans="2:65" s="11" customFormat="1" ht="29.85" customHeight="1">
      <c r="B148" s="168"/>
      <c r="D148" s="169" t="s">
        <v>76</v>
      </c>
      <c r="E148" s="179" t="s">
        <v>322</v>
      </c>
      <c r="F148" s="179" t="s">
        <v>338</v>
      </c>
      <c r="I148" s="171"/>
      <c r="J148" s="180">
        <f>BK148</f>
        <v>0</v>
      </c>
      <c r="L148" s="168"/>
      <c r="M148" s="173"/>
      <c r="N148" s="174"/>
      <c r="O148" s="174"/>
      <c r="P148" s="175">
        <f>SUM(P149:P155)</f>
        <v>0</v>
      </c>
      <c r="Q148" s="174"/>
      <c r="R148" s="175">
        <f>SUM(R149:R155)</f>
        <v>1.4E-3</v>
      </c>
      <c r="S148" s="174"/>
      <c r="T148" s="176">
        <f>SUM(T149:T155)</f>
        <v>0</v>
      </c>
      <c r="AR148" s="169" t="s">
        <v>24</v>
      </c>
      <c r="AT148" s="177" t="s">
        <v>76</v>
      </c>
      <c r="AU148" s="177" t="s">
        <v>24</v>
      </c>
      <c r="AY148" s="169" t="s">
        <v>264</v>
      </c>
      <c r="BK148" s="178">
        <f>SUM(BK149:BK155)</f>
        <v>0</v>
      </c>
    </row>
    <row r="149" spans="2:65" s="1" customFormat="1" ht="25.5" customHeight="1">
      <c r="B149" s="181"/>
      <c r="C149" s="182" t="s">
        <v>331</v>
      </c>
      <c r="D149" s="182" t="s">
        <v>266</v>
      </c>
      <c r="E149" s="183" t="s">
        <v>339</v>
      </c>
      <c r="F149" s="184" t="s">
        <v>340</v>
      </c>
      <c r="G149" s="185" t="s">
        <v>341</v>
      </c>
      <c r="H149" s="186">
        <v>2</v>
      </c>
      <c r="I149" s="187"/>
      <c r="J149" s="188">
        <f>ROUND(I149*H149,2)</f>
        <v>0</v>
      </c>
      <c r="K149" s="184" t="s">
        <v>278</v>
      </c>
      <c r="L149" s="42"/>
      <c r="M149" s="189" t="s">
        <v>5</v>
      </c>
      <c r="N149" s="190" t="s">
        <v>48</v>
      </c>
      <c r="O149" s="43"/>
      <c r="P149" s="191">
        <f>O149*H149</f>
        <v>0</v>
      </c>
      <c r="Q149" s="191">
        <v>1E-4</v>
      </c>
      <c r="R149" s="191">
        <f>Q149*H149</f>
        <v>2.0000000000000001E-4</v>
      </c>
      <c r="S149" s="191">
        <v>0</v>
      </c>
      <c r="T149" s="192">
        <f>S149*H149</f>
        <v>0</v>
      </c>
      <c r="AR149" s="25" t="s">
        <v>270</v>
      </c>
      <c r="AT149" s="25" t="s">
        <v>266</v>
      </c>
      <c r="AU149" s="25" t="s">
        <v>85</v>
      </c>
      <c r="AY149" s="25" t="s">
        <v>264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5" t="s">
        <v>24</v>
      </c>
      <c r="BK149" s="193">
        <f>ROUND(I149*H149,2)</f>
        <v>0</v>
      </c>
      <c r="BL149" s="25" t="s">
        <v>270</v>
      </c>
      <c r="BM149" s="25" t="s">
        <v>342</v>
      </c>
    </row>
    <row r="150" spans="2:65" s="12" customFormat="1">
      <c r="B150" s="194"/>
      <c r="D150" s="195" t="s">
        <v>272</v>
      </c>
      <c r="E150" s="196" t="s">
        <v>5</v>
      </c>
      <c r="F150" s="197" t="s">
        <v>443</v>
      </c>
      <c r="H150" s="196" t="s">
        <v>5</v>
      </c>
      <c r="I150" s="198"/>
      <c r="L150" s="194"/>
      <c r="M150" s="199"/>
      <c r="N150" s="200"/>
      <c r="O150" s="200"/>
      <c r="P150" s="200"/>
      <c r="Q150" s="200"/>
      <c r="R150" s="200"/>
      <c r="S150" s="200"/>
      <c r="T150" s="201"/>
      <c r="AT150" s="196" t="s">
        <v>272</v>
      </c>
      <c r="AU150" s="196" t="s">
        <v>85</v>
      </c>
      <c r="AV150" s="12" t="s">
        <v>24</v>
      </c>
      <c r="AW150" s="12" t="s">
        <v>41</v>
      </c>
      <c r="AX150" s="12" t="s">
        <v>77</v>
      </c>
      <c r="AY150" s="196" t="s">
        <v>264</v>
      </c>
    </row>
    <row r="151" spans="2:65" s="13" customFormat="1">
      <c r="B151" s="202"/>
      <c r="D151" s="195" t="s">
        <v>272</v>
      </c>
      <c r="E151" s="203" t="s">
        <v>5</v>
      </c>
      <c r="F151" s="204" t="s">
        <v>24</v>
      </c>
      <c r="H151" s="205">
        <v>1</v>
      </c>
      <c r="I151" s="206"/>
      <c r="L151" s="202"/>
      <c r="M151" s="207"/>
      <c r="N151" s="208"/>
      <c r="O151" s="208"/>
      <c r="P151" s="208"/>
      <c r="Q151" s="208"/>
      <c r="R151" s="208"/>
      <c r="S151" s="208"/>
      <c r="T151" s="209"/>
      <c r="AT151" s="203" t="s">
        <v>272</v>
      </c>
      <c r="AU151" s="203" t="s">
        <v>85</v>
      </c>
      <c r="AV151" s="13" t="s">
        <v>85</v>
      </c>
      <c r="AW151" s="13" t="s">
        <v>41</v>
      </c>
      <c r="AX151" s="13" t="s">
        <v>77</v>
      </c>
      <c r="AY151" s="203" t="s">
        <v>264</v>
      </c>
    </row>
    <row r="152" spans="2:65" s="12" customFormat="1">
      <c r="B152" s="194"/>
      <c r="D152" s="195" t="s">
        <v>272</v>
      </c>
      <c r="E152" s="196" t="s">
        <v>5</v>
      </c>
      <c r="F152" s="197" t="s">
        <v>444</v>
      </c>
      <c r="H152" s="196" t="s">
        <v>5</v>
      </c>
      <c r="I152" s="198"/>
      <c r="L152" s="194"/>
      <c r="M152" s="199"/>
      <c r="N152" s="200"/>
      <c r="O152" s="200"/>
      <c r="P152" s="200"/>
      <c r="Q152" s="200"/>
      <c r="R152" s="200"/>
      <c r="S152" s="200"/>
      <c r="T152" s="201"/>
      <c r="AT152" s="196" t="s">
        <v>272</v>
      </c>
      <c r="AU152" s="196" t="s">
        <v>85</v>
      </c>
      <c r="AV152" s="12" t="s">
        <v>24</v>
      </c>
      <c r="AW152" s="12" t="s">
        <v>41</v>
      </c>
      <c r="AX152" s="12" t="s">
        <v>77</v>
      </c>
      <c r="AY152" s="196" t="s">
        <v>264</v>
      </c>
    </row>
    <row r="153" spans="2:65" s="13" customFormat="1">
      <c r="B153" s="202"/>
      <c r="D153" s="195" t="s">
        <v>272</v>
      </c>
      <c r="E153" s="203" t="s">
        <v>5</v>
      </c>
      <c r="F153" s="204" t="s">
        <v>24</v>
      </c>
      <c r="H153" s="205">
        <v>1</v>
      </c>
      <c r="I153" s="206"/>
      <c r="L153" s="202"/>
      <c r="M153" s="207"/>
      <c r="N153" s="208"/>
      <c r="O153" s="208"/>
      <c r="P153" s="208"/>
      <c r="Q153" s="208"/>
      <c r="R153" s="208"/>
      <c r="S153" s="208"/>
      <c r="T153" s="209"/>
      <c r="AT153" s="203" t="s">
        <v>272</v>
      </c>
      <c r="AU153" s="203" t="s">
        <v>85</v>
      </c>
      <c r="AV153" s="13" t="s">
        <v>85</v>
      </c>
      <c r="AW153" s="13" t="s">
        <v>41</v>
      </c>
      <c r="AX153" s="13" t="s">
        <v>77</v>
      </c>
      <c r="AY153" s="203" t="s">
        <v>264</v>
      </c>
    </row>
    <row r="154" spans="2:65" s="14" customFormat="1">
      <c r="B154" s="210"/>
      <c r="D154" s="195" t="s">
        <v>272</v>
      </c>
      <c r="E154" s="211" t="s">
        <v>5</v>
      </c>
      <c r="F154" s="212" t="s">
        <v>290</v>
      </c>
      <c r="H154" s="213">
        <v>2</v>
      </c>
      <c r="I154" s="214"/>
      <c r="L154" s="210"/>
      <c r="M154" s="215"/>
      <c r="N154" s="216"/>
      <c r="O154" s="216"/>
      <c r="P154" s="216"/>
      <c r="Q154" s="216"/>
      <c r="R154" s="216"/>
      <c r="S154" s="216"/>
      <c r="T154" s="217"/>
      <c r="AT154" s="211" t="s">
        <v>272</v>
      </c>
      <c r="AU154" s="211" t="s">
        <v>85</v>
      </c>
      <c r="AV154" s="14" t="s">
        <v>270</v>
      </c>
      <c r="AW154" s="14" t="s">
        <v>41</v>
      </c>
      <c r="AX154" s="14" t="s">
        <v>24</v>
      </c>
      <c r="AY154" s="211" t="s">
        <v>264</v>
      </c>
    </row>
    <row r="155" spans="2:65" s="1" customFormat="1" ht="16.5" customHeight="1">
      <c r="B155" s="181"/>
      <c r="C155" s="218" t="s">
        <v>29</v>
      </c>
      <c r="D155" s="218" t="s">
        <v>345</v>
      </c>
      <c r="E155" s="219" t="s">
        <v>346</v>
      </c>
      <c r="F155" s="220" t="s">
        <v>347</v>
      </c>
      <c r="G155" s="221" t="s">
        <v>341</v>
      </c>
      <c r="H155" s="222">
        <v>2</v>
      </c>
      <c r="I155" s="223"/>
      <c r="J155" s="224">
        <f>ROUND(I155*H155,2)</f>
        <v>0</v>
      </c>
      <c r="K155" s="220" t="s">
        <v>278</v>
      </c>
      <c r="L155" s="225"/>
      <c r="M155" s="226" t="s">
        <v>5</v>
      </c>
      <c r="N155" s="227" t="s">
        <v>48</v>
      </c>
      <c r="O155" s="43"/>
      <c r="P155" s="191">
        <f>O155*H155</f>
        <v>0</v>
      </c>
      <c r="Q155" s="191">
        <v>5.9999999999999995E-4</v>
      </c>
      <c r="R155" s="191">
        <f>Q155*H155</f>
        <v>1.1999999999999999E-3</v>
      </c>
      <c r="S155" s="191">
        <v>0</v>
      </c>
      <c r="T155" s="192">
        <f>S155*H155</f>
        <v>0</v>
      </c>
      <c r="AR155" s="25" t="s">
        <v>322</v>
      </c>
      <c r="AT155" s="25" t="s">
        <v>345</v>
      </c>
      <c r="AU155" s="25" t="s">
        <v>85</v>
      </c>
      <c r="AY155" s="25" t="s">
        <v>264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5" t="s">
        <v>24</v>
      </c>
      <c r="BK155" s="193">
        <f>ROUND(I155*H155,2)</f>
        <v>0</v>
      </c>
      <c r="BL155" s="25" t="s">
        <v>270</v>
      </c>
      <c r="BM155" s="25" t="s">
        <v>348</v>
      </c>
    </row>
    <row r="156" spans="2:65" s="11" customFormat="1" ht="29.85" customHeight="1">
      <c r="B156" s="168"/>
      <c r="D156" s="169" t="s">
        <v>76</v>
      </c>
      <c r="E156" s="179" t="s">
        <v>331</v>
      </c>
      <c r="F156" s="179" t="s">
        <v>358</v>
      </c>
      <c r="I156" s="171"/>
      <c r="J156" s="180">
        <f>BK156</f>
        <v>0</v>
      </c>
      <c r="L156" s="168"/>
      <c r="M156" s="173"/>
      <c r="N156" s="174"/>
      <c r="O156" s="174"/>
      <c r="P156" s="175">
        <f>SUM(P157:P168)</f>
        <v>0</v>
      </c>
      <c r="Q156" s="174"/>
      <c r="R156" s="175">
        <f>SUM(R157:R168)</f>
        <v>4.9505500000000001E-2</v>
      </c>
      <c r="S156" s="174"/>
      <c r="T156" s="176">
        <f>SUM(T157:T168)</f>
        <v>0</v>
      </c>
      <c r="AR156" s="169" t="s">
        <v>24</v>
      </c>
      <c r="AT156" s="177" t="s">
        <v>76</v>
      </c>
      <c r="AU156" s="177" t="s">
        <v>24</v>
      </c>
      <c r="AY156" s="169" t="s">
        <v>264</v>
      </c>
      <c r="BK156" s="178">
        <f>SUM(BK157:BK168)</f>
        <v>0</v>
      </c>
    </row>
    <row r="157" spans="2:65" s="1" customFormat="1" ht="16.5" customHeight="1">
      <c r="B157" s="181"/>
      <c r="C157" s="182" t="s">
        <v>344</v>
      </c>
      <c r="D157" s="182" t="s">
        <v>266</v>
      </c>
      <c r="E157" s="183" t="s">
        <v>360</v>
      </c>
      <c r="F157" s="184" t="s">
        <v>361</v>
      </c>
      <c r="G157" s="185" t="s">
        <v>308</v>
      </c>
      <c r="H157" s="186">
        <v>4.5549999999999997</v>
      </c>
      <c r="I157" s="187"/>
      <c r="J157" s="188">
        <f>ROUND(I157*H157,2)</f>
        <v>0</v>
      </c>
      <c r="K157" s="184" t="s">
        <v>278</v>
      </c>
      <c r="L157" s="42"/>
      <c r="M157" s="189" t="s">
        <v>5</v>
      </c>
      <c r="N157" s="190" t="s">
        <v>48</v>
      </c>
      <c r="O157" s="43"/>
      <c r="P157" s="191">
        <f>O157*H157</f>
        <v>0</v>
      </c>
      <c r="Q157" s="191">
        <v>8.8500000000000002E-3</v>
      </c>
      <c r="R157" s="191">
        <f>Q157*H157</f>
        <v>4.031175E-2</v>
      </c>
      <c r="S157" s="191">
        <v>0</v>
      </c>
      <c r="T157" s="192">
        <f>S157*H157</f>
        <v>0</v>
      </c>
      <c r="AR157" s="25" t="s">
        <v>270</v>
      </c>
      <c r="AT157" s="25" t="s">
        <v>266</v>
      </c>
      <c r="AU157" s="25" t="s">
        <v>85</v>
      </c>
      <c r="AY157" s="25" t="s">
        <v>264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5" t="s">
        <v>24</v>
      </c>
      <c r="BK157" s="193">
        <f>ROUND(I157*H157,2)</f>
        <v>0</v>
      </c>
      <c r="BL157" s="25" t="s">
        <v>270</v>
      </c>
      <c r="BM157" s="25" t="s">
        <v>362</v>
      </c>
    </row>
    <row r="158" spans="2:65" s="12" customFormat="1">
      <c r="B158" s="194"/>
      <c r="D158" s="195" t="s">
        <v>272</v>
      </c>
      <c r="E158" s="196" t="s">
        <v>5</v>
      </c>
      <c r="F158" s="197" t="s">
        <v>363</v>
      </c>
      <c r="H158" s="196" t="s">
        <v>5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6" t="s">
        <v>272</v>
      </c>
      <c r="AU158" s="196" t="s">
        <v>85</v>
      </c>
      <c r="AV158" s="12" t="s">
        <v>24</v>
      </c>
      <c r="AW158" s="12" t="s">
        <v>41</v>
      </c>
      <c r="AX158" s="12" t="s">
        <v>77</v>
      </c>
      <c r="AY158" s="196" t="s">
        <v>264</v>
      </c>
    </row>
    <row r="159" spans="2:65" s="13" customFormat="1">
      <c r="B159" s="202"/>
      <c r="D159" s="195" t="s">
        <v>272</v>
      </c>
      <c r="E159" s="203" t="s">
        <v>5</v>
      </c>
      <c r="F159" s="204" t="s">
        <v>445</v>
      </c>
      <c r="H159" s="205">
        <v>4.5549999999999997</v>
      </c>
      <c r="I159" s="206"/>
      <c r="L159" s="202"/>
      <c r="M159" s="207"/>
      <c r="N159" s="208"/>
      <c r="O159" s="208"/>
      <c r="P159" s="208"/>
      <c r="Q159" s="208"/>
      <c r="R159" s="208"/>
      <c r="S159" s="208"/>
      <c r="T159" s="209"/>
      <c r="AT159" s="203" t="s">
        <v>272</v>
      </c>
      <c r="AU159" s="203" t="s">
        <v>85</v>
      </c>
      <c r="AV159" s="13" t="s">
        <v>85</v>
      </c>
      <c r="AW159" s="13" t="s">
        <v>41</v>
      </c>
      <c r="AX159" s="13" t="s">
        <v>24</v>
      </c>
      <c r="AY159" s="203" t="s">
        <v>264</v>
      </c>
    </row>
    <row r="160" spans="2:65" s="1" customFormat="1" ht="25.5" customHeight="1">
      <c r="B160" s="181"/>
      <c r="C160" s="218" t="s">
        <v>349</v>
      </c>
      <c r="D160" s="218" t="s">
        <v>345</v>
      </c>
      <c r="E160" s="219" t="s">
        <v>365</v>
      </c>
      <c r="F160" s="220" t="s">
        <v>366</v>
      </c>
      <c r="G160" s="221" t="s">
        <v>308</v>
      </c>
      <c r="H160" s="222">
        <v>4.7830000000000004</v>
      </c>
      <c r="I160" s="223"/>
      <c r="J160" s="224">
        <f>ROUND(I160*H160,2)</f>
        <v>0</v>
      </c>
      <c r="K160" s="220" t="s">
        <v>367</v>
      </c>
      <c r="L160" s="225"/>
      <c r="M160" s="226" t="s">
        <v>5</v>
      </c>
      <c r="N160" s="227" t="s">
        <v>48</v>
      </c>
      <c r="O160" s="43"/>
      <c r="P160" s="191">
        <f>O160*H160</f>
        <v>0</v>
      </c>
      <c r="Q160" s="191">
        <v>1.92E-3</v>
      </c>
      <c r="R160" s="191">
        <f>Q160*H160</f>
        <v>9.1833600000000015E-3</v>
      </c>
      <c r="S160" s="191">
        <v>0</v>
      </c>
      <c r="T160" s="192">
        <f>S160*H160</f>
        <v>0</v>
      </c>
      <c r="AR160" s="25" t="s">
        <v>322</v>
      </c>
      <c r="AT160" s="25" t="s">
        <v>345</v>
      </c>
      <c r="AU160" s="25" t="s">
        <v>85</v>
      </c>
      <c r="AY160" s="25" t="s">
        <v>264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5" t="s">
        <v>24</v>
      </c>
      <c r="BK160" s="193">
        <f>ROUND(I160*H160,2)</f>
        <v>0</v>
      </c>
      <c r="BL160" s="25" t="s">
        <v>270</v>
      </c>
      <c r="BM160" s="25" t="s">
        <v>368</v>
      </c>
    </row>
    <row r="161" spans="2:65" s="1" customFormat="1" ht="27">
      <c r="B161" s="42"/>
      <c r="D161" s="195" t="s">
        <v>369</v>
      </c>
      <c r="F161" s="228" t="s">
        <v>370</v>
      </c>
      <c r="I161" s="229"/>
      <c r="L161" s="42"/>
      <c r="M161" s="230"/>
      <c r="N161" s="43"/>
      <c r="O161" s="43"/>
      <c r="P161" s="43"/>
      <c r="Q161" s="43"/>
      <c r="R161" s="43"/>
      <c r="S161" s="43"/>
      <c r="T161" s="71"/>
      <c r="AT161" s="25" t="s">
        <v>369</v>
      </c>
      <c r="AU161" s="25" t="s">
        <v>85</v>
      </c>
    </row>
    <row r="162" spans="2:65" s="13" customFormat="1">
      <c r="B162" s="202"/>
      <c r="D162" s="195" t="s">
        <v>272</v>
      </c>
      <c r="F162" s="204" t="s">
        <v>446</v>
      </c>
      <c r="H162" s="205">
        <v>4.7830000000000004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272</v>
      </c>
      <c r="AU162" s="203" t="s">
        <v>85</v>
      </c>
      <c r="AV162" s="13" t="s">
        <v>85</v>
      </c>
      <c r="AW162" s="13" t="s">
        <v>6</v>
      </c>
      <c r="AX162" s="13" t="s">
        <v>24</v>
      </c>
      <c r="AY162" s="203" t="s">
        <v>264</v>
      </c>
    </row>
    <row r="163" spans="2:65" s="1" customFormat="1" ht="25.5" customHeight="1">
      <c r="B163" s="181"/>
      <c r="C163" s="182" t="s">
        <v>354</v>
      </c>
      <c r="D163" s="182" t="s">
        <v>266</v>
      </c>
      <c r="E163" s="183" t="s">
        <v>373</v>
      </c>
      <c r="F163" s="184" t="s">
        <v>374</v>
      </c>
      <c r="G163" s="185" t="s">
        <v>293</v>
      </c>
      <c r="H163" s="186">
        <v>1.0389999999999999</v>
      </c>
      <c r="I163" s="187"/>
      <c r="J163" s="188">
        <f>ROUND(I163*H163,2)</f>
        <v>0</v>
      </c>
      <c r="K163" s="184" t="s">
        <v>278</v>
      </c>
      <c r="L163" s="42"/>
      <c r="M163" s="189" t="s">
        <v>5</v>
      </c>
      <c r="N163" s="190" t="s">
        <v>48</v>
      </c>
      <c r="O163" s="43"/>
      <c r="P163" s="191">
        <f>O163*H163</f>
        <v>0</v>
      </c>
      <c r="Q163" s="191">
        <v>1.0000000000000001E-5</v>
      </c>
      <c r="R163" s="191">
        <f>Q163*H163</f>
        <v>1.039E-5</v>
      </c>
      <c r="S163" s="191">
        <v>0</v>
      </c>
      <c r="T163" s="192">
        <f>S163*H163</f>
        <v>0</v>
      </c>
      <c r="AR163" s="25" t="s">
        <v>270</v>
      </c>
      <c r="AT163" s="25" t="s">
        <v>266</v>
      </c>
      <c r="AU163" s="25" t="s">
        <v>85</v>
      </c>
      <c r="AY163" s="25" t="s">
        <v>264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5" t="s">
        <v>24</v>
      </c>
      <c r="BK163" s="193">
        <f>ROUND(I163*H163,2)</f>
        <v>0</v>
      </c>
      <c r="BL163" s="25" t="s">
        <v>270</v>
      </c>
      <c r="BM163" s="25" t="s">
        <v>375</v>
      </c>
    </row>
    <row r="164" spans="2:65" s="13" customFormat="1">
      <c r="B164" s="202"/>
      <c r="D164" s="195" t="s">
        <v>272</v>
      </c>
      <c r="E164" s="203" t="s">
        <v>5</v>
      </c>
      <c r="F164" s="204" t="s">
        <v>447</v>
      </c>
      <c r="H164" s="205">
        <v>1.0389999999999999</v>
      </c>
      <c r="I164" s="206"/>
      <c r="L164" s="202"/>
      <c r="M164" s="207"/>
      <c r="N164" s="208"/>
      <c r="O164" s="208"/>
      <c r="P164" s="208"/>
      <c r="Q164" s="208"/>
      <c r="R164" s="208"/>
      <c r="S164" s="208"/>
      <c r="T164" s="209"/>
      <c r="AT164" s="203" t="s">
        <v>272</v>
      </c>
      <c r="AU164" s="203" t="s">
        <v>85</v>
      </c>
      <c r="AV164" s="13" t="s">
        <v>85</v>
      </c>
      <c r="AW164" s="13" t="s">
        <v>41</v>
      </c>
      <c r="AX164" s="13" t="s">
        <v>24</v>
      </c>
      <c r="AY164" s="203" t="s">
        <v>264</v>
      </c>
    </row>
    <row r="165" spans="2:65" s="1" customFormat="1" ht="16.5" customHeight="1">
      <c r="B165" s="181"/>
      <c r="C165" s="182" t="s">
        <v>359</v>
      </c>
      <c r="D165" s="182" t="s">
        <v>266</v>
      </c>
      <c r="E165" s="183" t="s">
        <v>448</v>
      </c>
      <c r="F165" s="184" t="s">
        <v>449</v>
      </c>
      <c r="G165" s="185" t="s">
        <v>341</v>
      </c>
      <c r="H165" s="186">
        <v>1</v>
      </c>
      <c r="I165" s="187"/>
      <c r="J165" s="188">
        <f>ROUND(I165*H165,2)</f>
        <v>0</v>
      </c>
      <c r="K165" s="184" t="s">
        <v>309</v>
      </c>
      <c r="L165" s="42"/>
      <c r="M165" s="189" t="s">
        <v>5</v>
      </c>
      <c r="N165" s="190" t="s">
        <v>48</v>
      </c>
      <c r="O165" s="43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AR165" s="25" t="s">
        <v>270</v>
      </c>
      <c r="AT165" s="25" t="s">
        <v>266</v>
      </c>
      <c r="AU165" s="25" t="s">
        <v>85</v>
      </c>
      <c r="AY165" s="25" t="s">
        <v>264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5" t="s">
        <v>24</v>
      </c>
      <c r="BK165" s="193">
        <f>ROUND(I165*H165,2)</f>
        <v>0</v>
      </c>
      <c r="BL165" s="25" t="s">
        <v>270</v>
      </c>
      <c r="BM165" s="25" t="s">
        <v>450</v>
      </c>
    </row>
    <row r="166" spans="2:65" s="1" customFormat="1" ht="40.5">
      <c r="B166" s="42"/>
      <c r="D166" s="195" t="s">
        <v>369</v>
      </c>
      <c r="F166" s="228" t="s">
        <v>451</v>
      </c>
      <c r="I166" s="229"/>
      <c r="L166" s="42"/>
      <c r="M166" s="230"/>
      <c r="N166" s="43"/>
      <c r="O166" s="43"/>
      <c r="P166" s="43"/>
      <c r="Q166" s="43"/>
      <c r="R166" s="43"/>
      <c r="S166" s="43"/>
      <c r="T166" s="71"/>
      <c r="AT166" s="25" t="s">
        <v>369</v>
      </c>
      <c r="AU166" s="25" t="s">
        <v>85</v>
      </c>
    </row>
    <row r="167" spans="2:65" s="12" customFormat="1">
      <c r="B167" s="194"/>
      <c r="D167" s="195" t="s">
        <v>272</v>
      </c>
      <c r="E167" s="196" t="s">
        <v>5</v>
      </c>
      <c r="F167" s="197" t="s">
        <v>452</v>
      </c>
      <c r="H167" s="196" t="s">
        <v>5</v>
      </c>
      <c r="I167" s="198"/>
      <c r="L167" s="194"/>
      <c r="M167" s="199"/>
      <c r="N167" s="200"/>
      <c r="O167" s="200"/>
      <c r="P167" s="200"/>
      <c r="Q167" s="200"/>
      <c r="R167" s="200"/>
      <c r="S167" s="200"/>
      <c r="T167" s="201"/>
      <c r="AT167" s="196" t="s">
        <v>272</v>
      </c>
      <c r="AU167" s="196" t="s">
        <v>85</v>
      </c>
      <c r="AV167" s="12" t="s">
        <v>24</v>
      </c>
      <c r="AW167" s="12" t="s">
        <v>41</v>
      </c>
      <c r="AX167" s="12" t="s">
        <v>77</v>
      </c>
      <c r="AY167" s="196" t="s">
        <v>264</v>
      </c>
    </row>
    <row r="168" spans="2:65" s="13" customFormat="1">
      <c r="B168" s="202"/>
      <c r="D168" s="195" t="s">
        <v>272</v>
      </c>
      <c r="E168" s="203" t="s">
        <v>5</v>
      </c>
      <c r="F168" s="204" t="s">
        <v>24</v>
      </c>
      <c r="H168" s="205">
        <v>1</v>
      </c>
      <c r="I168" s="206"/>
      <c r="L168" s="202"/>
      <c r="M168" s="207"/>
      <c r="N168" s="208"/>
      <c r="O168" s="208"/>
      <c r="P168" s="208"/>
      <c r="Q168" s="208"/>
      <c r="R168" s="208"/>
      <c r="S168" s="208"/>
      <c r="T168" s="209"/>
      <c r="AT168" s="203" t="s">
        <v>272</v>
      </c>
      <c r="AU168" s="203" t="s">
        <v>85</v>
      </c>
      <c r="AV168" s="13" t="s">
        <v>85</v>
      </c>
      <c r="AW168" s="13" t="s">
        <v>41</v>
      </c>
      <c r="AX168" s="13" t="s">
        <v>24</v>
      </c>
      <c r="AY168" s="203" t="s">
        <v>264</v>
      </c>
    </row>
    <row r="169" spans="2:65" s="11" customFormat="1" ht="29.85" customHeight="1">
      <c r="B169" s="168"/>
      <c r="D169" s="169" t="s">
        <v>76</v>
      </c>
      <c r="E169" s="179" t="s">
        <v>377</v>
      </c>
      <c r="F169" s="179" t="s">
        <v>378</v>
      </c>
      <c r="I169" s="171"/>
      <c r="J169" s="180">
        <f>BK169</f>
        <v>0</v>
      </c>
      <c r="L169" s="168"/>
      <c r="M169" s="173"/>
      <c r="N169" s="174"/>
      <c r="O169" s="174"/>
      <c r="P169" s="175">
        <f>P170</f>
        <v>0</v>
      </c>
      <c r="Q169" s="174"/>
      <c r="R169" s="175">
        <f>R170</f>
        <v>0</v>
      </c>
      <c r="S169" s="174"/>
      <c r="T169" s="176">
        <f>T170</f>
        <v>0</v>
      </c>
      <c r="AR169" s="169" t="s">
        <v>24</v>
      </c>
      <c r="AT169" s="177" t="s">
        <v>76</v>
      </c>
      <c r="AU169" s="177" t="s">
        <v>24</v>
      </c>
      <c r="AY169" s="169" t="s">
        <v>264</v>
      </c>
      <c r="BK169" s="178">
        <f>BK170</f>
        <v>0</v>
      </c>
    </row>
    <row r="170" spans="2:65" s="1" customFormat="1" ht="38.25" customHeight="1">
      <c r="B170" s="181"/>
      <c r="C170" s="182" t="s">
        <v>11</v>
      </c>
      <c r="D170" s="182" t="s">
        <v>266</v>
      </c>
      <c r="E170" s="183" t="s">
        <v>380</v>
      </c>
      <c r="F170" s="184" t="s">
        <v>381</v>
      </c>
      <c r="G170" s="185" t="s">
        <v>317</v>
      </c>
      <c r="H170" s="186">
        <v>15.611000000000001</v>
      </c>
      <c r="I170" s="187"/>
      <c r="J170" s="188">
        <f>ROUND(I170*H170,2)</f>
        <v>0</v>
      </c>
      <c r="K170" s="184" t="s">
        <v>278</v>
      </c>
      <c r="L170" s="42"/>
      <c r="M170" s="189" t="s">
        <v>5</v>
      </c>
      <c r="N170" s="190" t="s">
        <v>48</v>
      </c>
      <c r="O170" s="43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AR170" s="25" t="s">
        <v>270</v>
      </c>
      <c r="AT170" s="25" t="s">
        <v>266</v>
      </c>
      <c r="AU170" s="25" t="s">
        <v>85</v>
      </c>
      <c r="AY170" s="25" t="s">
        <v>264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5" t="s">
        <v>24</v>
      </c>
      <c r="BK170" s="193">
        <f>ROUND(I170*H170,2)</f>
        <v>0</v>
      </c>
      <c r="BL170" s="25" t="s">
        <v>270</v>
      </c>
      <c r="BM170" s="25" t="s">
        <v>382</v>
      </c>
    </row>
    <row r="171" spans="2:65" s="11" customFormat="1" ht="37.35" customHeight="1">
      <c r="B171" s="168"/>
      <c r="D171" s="169" t="s">
        <v>76</v>
      </c>
      <c r="E171" s="170" t="s">
        <v>383</v>
      </c>
      <c r="F171" s="170" t="s">
        <v>384</v>
      </c>
      <c r="I171" s="171"/>
      <c r="J171" s="172">
        <f>BK171</f>
        <v>0</v>
      </c>
      <c r="L171" s="168"/>
      <c r="M171" s="173"/>
      <c r="N171" s="174"/>
      <c r="O171" s="174"/>
      <c r="P171" s="175">
        <f>P172+P192</f>
        <v>0</v>
      </c>
      <c r="Q171" s="174"/>
      <c r="R171" s="175">
        <f>R172+R192</f>
        <v>7.4412000000000006E-2</v>
      </c>
      <c r="S171" s="174"/>
      <c r="T171" s="176">
        <f>T172+T192</f>
        <v>0</v>
      </c>
      <c r="AR171" s="169" t="s">
        <v>85</v>
      </c>
      <c r="AT171" s="177" t="s">
        <v>76</v>
      </c>
      <c r="AU171" s="177" t="s">
        <v>77</v>
      </c>
      <c r="AY171" s="169" t="s">
        <v>264</v>
      </c>
      <c r="BK171" s="178">
        <f>BK172+BK192</f>
        <v>0</v>
      </c>
    </row>
    <row r="172" spans="2:65" s="11" customFormat="1" ht="19.899999999999999" customHeight="1">
      <c r="B172" s="168"/>
      <c r="D172" s="169" t="s">
        <v>76</v>
      </c>
      <c r="E172" s="179" t="s">
        <v>385</v>
      </c>
      <c r="F172" s="179" t="s">
        <v>386</v>
      </c>
      <c r="I172" s="171"/>
      <c r="J172" s="180">
        <f>BK172</f>
        <v>0</v>
      </c>
      <c r="L172" s="168"/>
      <c r="M172" s="173"/>
      <c r="N172" s="174"/>
      <c r="O172" s="174"/>
      <c r="P172" s="175">
        <f>SUM(P173:P191)</f>
        <v>0</v>
      </c>
      <c r="Q172" s="174"/>
      <c r="R172" s="175">
        <f>SUM(R173:R191)</f>
        <v>5.4412000000000002E-2</v>
      </c>
      <c r="S172" s="174"/>
      <c r="T172" s="176">
        <f>SUM(T173:T191)</f>
        <v>0</v>
      </c>
      <c r="AR172" s="169" t="s">
        <v>85</v>
      </c>
      <c r="AT172" s="177" t="s">
        <v>76</v>
      </c>
      <c r="AU172" s="177" t="s">
        <v>24</v>
      </c>
      <c r="AY172" s="169" t="s">
        <v>264</v>
      </c>
      <c r="BK172" s="178">
        <f>SUM(BK173:BK191)</f>
        <v>0</v>
      </c>
    </row>
    <row r="173" spans="2:65" s="1" customFormat="1" ht="25.5" customHeight="1">
      <c r="B173" s="181"/>
      <c r="C173" s="182" t="s">
        <v>372</v>
      </c>
      <c r="D173" s="182" t="s">
        <v>266</v>
      </c>
      <c r="E173" s="183" t="s">
        <v>388</v>
      </c>
      <c r="F173" s="184" t="s">
        <v>389</v>
      </c>
      <c r="G173" s="185" t="s">
        <v>293</v>
      </c>
      <c r="H173" s="186">
        <v>21.175999999999998</v>
      </c>
      <c r="I173" s="187"/>
      <c r="J173" s="188">
        <f>ROUND(I173*H173,2)</f>
        <v>0</v>
      </c>
      <c r="K173" s="184" t="s">
        <v>278</v>
      </c>
      <c r="L173" s="42"/>
      <c r="M173" s="189" t="s">
        <v>5</v>
      </c>
      <c r="N173" s="190" t="s">
        <v>48</v>
      </c>
      <c r="O173" s="43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AR173" s="25" t="s">
        <v>372</v>
      </c>
      <c r="AT173" s="25" t="s">
        <v>266</v>
      </c>
      <c r="AU173" s="25" t="s">
        <v>85</v>
      </c>
      <c r="AY173" s="25" t="s">
        <v>264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5" t="s">
        <v>24</v>
      </c>
      <c r="BK173" s="193">
        <f>ROUND(I173*H173,2)</f>
        <v>0</v>
      </c>
      <c r="BL173" s="25" t="s">
        <v>372</v>
      </c>
      <c r="BM173" s="25" t="s">
        <v>390</v>
      </c>
    </row>
    <row r="174" spans="2:65" s="12" customFormat="1">
      <c r="B174" s="194"/>
      <c r="D174" s="195" t="s">
        <v>272</v>
      </c>
      <c r="E174" s="196" t="s">
        <v>5</v>
      </c>
      <c r="F174" s="197" t="s">
        <v>391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2" customFormat="1">
      <c r="B175" s="194"/>
      <c r="D175" s="195" t="s">
        <v>272</v>
      </c>
      <c r="E175" s="196" t="s">
        <v>5</v>
      </c>
      <c r="F175" s="197" t="s">
        <v>453</v>
      </c>
      <c r="H175" s="196" t="s">
        <v>5</v>
      </c>
      <c r="I175" s="198"/>
      <c r="L175" s="194"/>
      <c r="M175" s="199"/>
      <c r="N175" s="200"/>
      <c r="O175" s="200"/>
      <c r="P175" s="200"/>
      <c r="Q175" s="200"/>
      <c r="R175" s="200"/>
      <c r="S175" s="200"/>
      <c r="T175" s="201"/>
      <c r="AT175" s="196" t="s">
        <v>272</v>
      </c>
      <c r="AU175" s="196" t="s">
        <v>85</v>
      </c>
      <c r="AV175" s="12" t="s">
        <v>24</v>
      </c>
      <c r="AW175" s="12" t="s">
        <v>41</v>
      </c>
      <c r="AX175" s="12" t="s">
        <v>77</v>
      </c>
      <c r="AY175" s="196" t="s">
        <v>264</v>
      </c>
    </row>
    <row r="176" spans="2:65" s="13" customFormat="1">
      <c r="B176" s="202"/>
      <c r="D176" s="195" t="s">
        <v>272</v>
      </c>
      <c r="E176" s="203" t="s">
        <v>5</v>
      </c>
      <c r="F176" s="204" t="s">
        <v>454</v>
      </c>
      <c r="H176" s="205">
        <v>13.314</v>
      </c>
      <c r="I176" s="206"/>
      <c r="L176" s="202"/>
      <c r="M176" s="207"/>
      <c r="N176" s="208"/>
      <c r="O176" s="208"/>
      <c r="P176" s="208"/>
      <c r="Q176" s="208"/>
      <c r="R176" s="208"/>
      <c r="S176" s="208"/>
      <c r="T176" s="209"/>
      <c r="AT176" s="203" t="s">
        <v>272</v>
      </c>
      <c r="AU176" s="203" t="s">
        <v>85</v>
      </c>
      <c r="AV176" s="13" t="s">
        <v>85</v>
      </c>
      <c r="AW176" s="13" t="s">
        <v>41</v>
      </c>
      <c r="AX176" s="13" t="s">
        <v>77</v>
      </c>
      <c r="AY176" s="203" t="s">
        <v>264</v>
      </c>
    </row>
    <row r="177" spans="2:65" s="12" customFormat="1">
      <c r="B177" s="194"/>
      <c r="D177" s="195" t="s">
        <v>272</v>
      </c>
      <c r="E177" s="196" t="s">
        <v>5</v>
      </c>
      <c r="F177" s="197" t="s">
        <v>455</v>
      </c>
      <c r="H177" s="196" t="s">
        <v>5</v>
      </c>
      <c r="I177" s="198"/>
      <c r="L177" s="194"/>
      <c r="M177" s="199"/>
      <c r="N177" s="200"/>
      <c r="O177" s="200"/>
      <c r="P177" s="200"/>
      <c r="Q177" s="200"/>
      <c r="R177" s="200"/>
      <c r="S177" s="200"/>
      <c r="T177" s="201"/>
      <c r="AT177" s="196" t="s">
        <v>272</v>
      </c>
      <c r="AU177" s="196" t="s">
        <v>85</v>
      </c>
      <c r="AV177" s="12" t="s">
        <v>24</v>
      </c>
      <c r="AW177" s="12" t="s">
        <v>41</v>
      </c>
      <c r="AX177" s="12" t="s">
        <v>77</v>
      </c>
      <c r="AY177" s="196" t="s">
        <v>264</v>
      </c>
    </row>
    <row r="178" spans="2:65" s="13" customFormat="1">
      <c r="B178" s="202"/>
      <c r="D178" s="195" t="s">
        <v>272</v>
      </c>
      <c r="E178" s="203" t="s">
        <v>5</v>
      </c>
      <c r="F178" s="204" t="s">
        <v>456</v>
      </c>
      <c r="H178" s="205">
        <v>7.8620000000000001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272</v>
      </c>
      <c r="AU178" s="203" t="s">
        <v>85</v>
      </c>
      <c r="AV178" s="13" t="s">
        <v>85</v>
      </c>
      <c r="AW178" s="13" t="s">
        <v>41</v>
      </c>
      <c r="AX178" s="13" t="s">
        <v>77</v>
      </c>
      <c r="AY178" s="203" t="s">
        <v>264</v>
      </c>
    </row>
    <row r="179" spans="2:65" s="14" customFormat="1">
      <c r="B179" s="210"/>
      <c r="D179" s="195" t="s">
        <v>272</v>
      </c>
      <c r="E179" s="211" t="s">
        <v>5</v>
      </c>
      <c r="F179" s="212" t="s">
        <v>290</v>
      </c>
      <c r="H179" s="213">
        <v>21.175999999999998</v>
      </c>
      <c r="I179" s="214"/>
      <c r="L179" s="210"/>
      <c r="M179" s="215"/>
      <c r="N179" s="216"/>
      <c r="O179" s="216"/>
      <c r="P179" s="216"/>
      <c r="Q179" s="216"/>
      <c r="R179" s="216"/>
      <c r="S179" s="216"/>
      <c r="T179" s="217"/>
      <c r="AT179" s="211" t="s">
        <v>272</v>
      </c>
      <c r="AU179" s="211" t="s">
        <v>85</v>
      </c>
      <c r="AV179" s="14" t="s">
        <v>270</v>
      </c>
      <c r="AW179" s="14" t="s">
        <v>41</v>
      </c>
      <c r="AX179" s="14" t="s">
        <v>24</v>
      </c>
      <c r="AY179" s="211" t="s">
        <v>264</v>
      </c>
    </row>
    <row r="180" spans="2:65" s="1" customFormat="1" ht="16.5" customHeight="1">
      <c r="B180" s="181"/>
      <c r="C180" s="218" t="s">
        <v>379</v>
      </c>
      <c r="D180" s="218" t="s">
        <v>345</v>
      </c>
      <c r="E180" s="219" t="s">
        <v>394</v>
      </c>
      <c r="F180" s="220" t="s">
        <v>395</v>
      </c>
      <c r="G180" s="221" t="s">
        <v>396</v>
      </c>
      <c r="H180" s="222">
        <v>7.4119999999999999</v>
      </c>
      <c r="I180" s="223"/>
      <c r="J180" s="224">
        <f>ROUND(I180*H180,2)</f>
        <v>0</v>
      </c>
      <c r="K180" s="220" t="s">
        <v>278</v>
      </c>
      <c r="L180" s="225"/>
      <c r="M180" s="226" t="s">
        <v>5</v>
      </c>
      <c r="N180" s="227" t="s">
        <v>48</v>
      </c>
      <c r="O180" s="43"/>
      <c r="P180" s="191">
        <f>O180*H180</f>
        <v>0</v>
      </c>
      <c r="Q180" s="191">
        <v>1E-3</v>
      </c>
      <c r="R180" s="191">
        <f>Q180*H180</f>
        <v>7.4120000000000002E-3</v>
      </c>
      <c r="S180" s="191">
        <v>0</v>
      </c>
      <c r="T180" s="192">
        <f>S180*H180</f>
        <v>0</v>
      </c>
      <c r="AR180" s="25" t="s">
        <v>397</v>
      </c>
      <c r="AT180" s="25" t="s">
        <v>345</v>
      </c>
      <c r="AU180" s="25" t="s">
        <v>85</v>
      </c>
      <c r="AY180" s="25" t="s">
        <v>264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5" t="s">
        <v>24</v>
      </c>
      <c r="BK180" s="193">
        <f>ROUND(I180*H180,2)</f>
        <v>0</v>
      </c>
      <c r="BL180" s="25" t="s">
        <v>372</v>
      </c>
      <c r="BM180" s="25" t="s">
        <v>398</v>
      </c>
    </row>
    <row r="181" spans="2:65" s="13" customFormat="1">
      <c r="B181" s="202"/>
      <c r="D181" s="195" t="s">
        <v>272</v>
      </c>
      <c r="F181" s="204" t="s">
        <v>457</v>
      </c>
      <c r="H181" s="205">
        <v>7.4119999999999999</v>
      </c>
      <c r="I181" s="206"/>
      <c r="L181" s="202"/>
      <c r="M181" s="207"/>
      <c r="N181" s="208"/>
      <c r="O181" s="208"/>
      <c r="P181" s="208"/>
      <c r="Q181" s="208"/>
      <c r="R181" s="208"/>
      <c r="S181" s="208"/>
      <c r="T181" s="209"/>
      <c r="AT181" s="203" t="s">
        <v>272</v>
      </c>
      <c r="AU181" s="203" t="s">
        <v>85</v>
      </c>
      <c r="AV181" s="13" t="s">
        <v>85</v>
      </c>
      <c r="AW181" s="13" t="s">
        <v>6</v>
      </c>
      <c r="AX181" s="13" t="s">
        <v>24</v>
      </c>
      <c r="AY181" s="203" t="s">
        <v>264</v>
      </c>
    </row>
    <row r="182" spans="2:65" s="1" customFormat="1" ht="25.5" customHeight="1">
      <c r="B182" s="181"/>
      <c r="C182" s="182" t="s">
        <v>387</v>
      </c>
      <c r="D182" s="182" t="s">
        <v>266</v>
      </c>
      <c r="E182" s="183" t="s">
        <v>401</v>
      </c>
      <c r="F182" s="184" t="s">
        <v>402</v>
      </c>
      <c r="G182" s="185" t="s">
        <v>293</v>
      </c>
      <c r="H182" s="186">
        <v>42.351999999999997</v>
      </c>
      <c r="I182" s="187"/>
      <c r="J182" s="188">
        <f>ROUND(I182*H182,2)</f>
        <v>0</v>
      </c>
      <c r="K182" s="184" t="s">
        <v>278</v>
      </c>
      <c r="L182" s="42"/>
      <c r="M182" s="189" t="s">
        <v>5</v>
      </c>
      <c r="N182" s="190" t="s">
        <v>48</v>
      </c>
      <c r="O182" s="43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AR182" s="25" t="s">
        <v>372</v>
      </c>
      <c r="AT182" s="25" t="s">
        <v>266</v>
      </c>
      <c r="AU182" s="25" t="s">
        <v>85</v>
      </c>
      <c r="AY182" s="25" t="s">
        <v>264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5" t="s">
        <v>24</v>
      </c>
      <c r="BK182" s="193">
        <f>ROUND(I182*H182,2)</f>
        <v>0</v>
      </c>
      <c r="BL182" s="25" t="s">
        <v>372</v>
      </c>
      <c r="BM182" s="25" t="s">
        <v>403</v>
      </c>
    </row>
    <row r="183" spans="2:65" s="12" customFormat="1">
      <c r="B183" s="194"/>
      <c r="D183" s="195" t="s">
        <v>272</v>
      </c>
      <c r="E183" s="196" t="s">
        <v>5</v>
      </c>
      <c r="F183" s="197" t="s">
        <v>404</v>
      </c>
      <c r="H183" s="196" t="s">
        <v>5</v>
      </c>
      <c r="I183" s="198"/>
      <c r="L183" s="194"/>
      <c r="M183" s="199"/>
      <c r="N183" s="200"/>
      <c r="O183" s="200"/>
      <c r="P183" s="200"/>
      <c r="Q183" s="200"/>
      <c r="R183" s="200"/>
      <c r="S183" s="200"/>
      <c r="T183" s="201"/>
      <c r="AT183" s="196" t="s">
        <v>272</v>
      </c>
      <c r="AU183" s="196" t="s">
        <v>85</v>
      </c>
      <c r="AV183" s="12" t="s">
        <v>24</v>
      </c>
      <c r="AW183" s="12" t="s">
        <v>41</v>
      </c>
      <c r="AX183" s="12" t="s">
        <v>77</v>
      </c>
      <c r="AY183" s="196" t="s">
        <v>264</v>
      </c>
    </row>
    <row r="184" spans="2:65" s="12" customFormat="1">
      <c r="B184" s="194"/>
      <c r="D184" s="195" t="s">
        <v>272</v>
      </c>
      <c r="E184" s="196" t="s">
        <v>5</v>
      </c>
      <c r="F184" s="197" t="s">
        <v>453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3" customFormat="1">
      <c r="B185" s="202"/>
      <c r="D185" s="195" t="s">
        <v>272</v>
      </c>
      <c r="E185" s="203" t="s">
        <v>5</v>
      </c>
      <c r="F185" s="204" t="s">
        <v>458</v>
      </c>
      <c r="H185" s="205">
        <v>26.628</v>
      </c>
      <c r="I185" s="206"/>
      <c r="L185" s="202"/>
      <c r="M185" s="207"/>
      <c r="N185" s="208"/>
      <c r="O185" s="208"/>
      <c r="P185" s="208"/>
      <c r="Q185" s="208"/>
      <c r="R185" s="208"/>
      <c r="S185" s="208"/>
      <c r="T185" s="209"/>
      <c r="AT185" s="203" t="s">
        <v>272</v>
      </c>
      <c r="AU185" s="203" t="s">
        <v>85</v>
      </c>
      <c r="AV185" s="13" t="s">
        <v>85</v>
      </c>
      <c r="AW185" s="13" t="s">
        <v>41</v>
      </c>
      <c r="AX185" s="13" t="s">
        <v>77</v>
      </c>
      <c r="AY185" s="203" t="s">
        <v>264</v>
      </c>
    </row>
    <row r="186" spans="2:65" s="12" customFormat="1">
      <c r="B186" s="194"/>
      <c r="D186" s="195" t="s">
        <v>272</v>
      </c>
      <c r="E186" s="196" t="s">
        <v>5</v>
      </c>
      <c r="F186" s="197" t="s">
        <v>455</v>
      </c>
      <c r="H186" s="196" t="s">
        <v>5</v>
      </c>
      <c r="I186" s="198"/>
      <c r="L186" s="194"/>
      <c r="M186" s="199"/>
      <c r="N186" s="200"/>
      <c r="O186" s="200"/>
      <c r="P186" s="200"/>
      <c r="Q186" s="200"/>
      <c r="R186" s="200"/>
      <c r="S186" s="200"/>
      <c r="T186" s="201"/>
      <c r="AT186" s="196" t="s">
        <v>272</v>
      </c>
      <c r="AU186" s="196" t="s">
        <v>85</v>
      </c>
      <c r="AV186" s="12" t="s">
        <v>24</v>
      </c>
      <c r="AW186" s="12" t="s">
        <v>41</v>
      </c>
      <c r="AX186" s="12" t="s">
        <v>77</v>
      </c>
      <c r="AY186" s="196" t="s">
        <v>264</v>
      </c>
    </row>
    <row r="187" spans="2:65" s="13" customFormat="1">
      <c r="B187" s="202"/>
      <c r="D187" s="195" t="s">
        <v>272</v>
      </c>
      <c r="E187" s="203" t="s">
        <v>5</v>
      </c>
      <c r="F187" s="204" t="s">
        <v>459</v>
      </c>
      <c r="H187" s="205">
        <v>15.724</v>
      </c>
      <c r="I187" s="206"/>
      <c r="L187" s="202"/>
      <c r="M187" s="207"/>
      <c r="N187" s="208"/>
      <c r="O187" s="208"/>
      <c r="P187" s="208"/>
      <c r="Q187" s="208"/>
      <c r="R187" s="208"/>
      <c r="S187" s="208"/>
      <c r="T187" s="209"/>
      <c r="AT187" s="203" t="s">
        <v>272</v>
      </c>
      <c r="AU187" s="203" t="s">
        <v>85</v>
      </c>
      <c r="AV187" s="13" t="s">
        <v>85</v>
      </c>
      <c r="AW187" s="13" t="s">
        <v>41</v>
      </c>
      <c r="AX187" s="13" t="s">
        <v>77</v>
      </c>
      <c r="AY187" s="203" t="s">
        <v>264</v>
      </c>
    </row>
    <row r="188" spans="2:65" s="14" customFormat="1">
      <c r="B188" s="210"/>
      <c r="D188" s="195" t="s">
        <v>272</v>
      </c>
      <c r="E188" s="211" t="s">
        <v>5</v>
      </c>
      <c r="F188" s="212" t="s">
        <v>290</v>
      </c>
      <c r="H188" s="213">
        <v>42.351999999999997</v>
      </c>
      <c r="I188" s="214"/>
      <c r="L188" s="210"/>
      <c r="M188" s="215"/>
      <c r="N188" s="216"/>
      <c r="O188" s="216"/>
      <c r="P188" s="216"/>
      <c r="Q188" s="216"/>
      <c r="R188" s="216"/>
      <c r="S188" s="216"/>
      <c r="T188" s="217"/>
      <c r="AT188" s="211" t="s">
        <v>272</v>
      </c>
      <c r="AU188" s="211" t="s">
        <v>85</v>
      </c>
      <c r="AV188" s="14" t="s">
        <v>270</v>
      </c>
      <c r="AW188" s="14" t="s">
        <v>41</v>
      </c>
      <c r="AX188" s="14" t="s">
        <v>24</v>
      </c>
      <c r="AY188" s="211" t="s">
        <v>264</v>
      </c>
    </row>
    <row r="189" spans="2:65" s="1" customFormat="1" ht="16.5" customHeight="1">
      <c r="B189" s="181"/>
      <c r="C189" s="218" t="s">
        <v>393</v>
      </c>
      <c r="D189" s="218" t="s">
        <v>345</v>
      </c>
      <c r="E189" s="219" t="s">
        <v>406</v>
      </c>
      <c r="F189" s="220" t="s">
        <v>407</v>
      </c>
      <c r="G189" s="221" t="s">
        <v>317</v>
      </c>
      <c r="H189" s="222">
        <v>4.7E-2</v>
      </c>
      <c r="I189" s="223"/>
      <c r="J189" s="224">
        <f>ROUND(I189*H189,2)</f>
        <v>0</v>
      </c>
      <c r="K189" s="220" t="s">
        <v>278</v>
      </c>
      <c r="L189" s="225"/>
      <c r="M189" s="226" t="s">
        <v>5</v>
      </c>
      <c r="N189" s="227" t="s">
        <v>48</v>
      </c>
      <c r="O189" s="43"/>
      <c r="P189" s="191">
        <f>O189*H189</f>
        <v>0</v>
      </c>
      <c r="Q189" s="191">
        <v>1</v>
      </c>
      <c r="R189" s="191">
        <f>Q189*H189</f>
        <v>4.7E-2</v>
      </c>
      <c r="S189" s="191">
        <v>0</v>
      </c>
      <c r="T189" s="192">
        <f>S189*H189</f>
        <v>0</v>
      </c>
      <c r="AR189" s="25" t="s">
        <v>397</v>
      </c>
      <c r="AT189" s="25" t="s">
        <v>345</v>
      </c>
      <c r="AU189" s="25" t="s">
        <v>85</v>
      </c>
      <c r="AY189" s="25" t="s">
        <v>264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5" t="s">
        <v>24</v>
      </c>
      <c r="BK189" s="193">
        <f>ROUND(I189*H189,2)</f>
        <v>0</v>
      </c>
      <c r="BL189" s="25" t="s">
        <v>372</v>
      </c>
      <c r="BM189" s="25" t="s">
        <v>408</v>
      </c>
    </row>
    <row r="190" spans="2:65" s="13" customFormat="1">
      <c r="B190" s="202"/>
      <c r="D190" s="195" t="s">
        <v>272</v>
      </c>
      <c r="F190" s="204" t="s">
        <v>460</v>
      </c>
      <c r="H190" s="205">
        <v>4.7E-2</v>
      </c>
      <c r="I190" s="206"/>
      <c r="L190" s="202"/>
      <c r="M190" s="207"/>
      <c r="N190" s="208"/>
      <c r="O190" s="208"/>
      <c r="P190" s="208"/>
      <c r="Q190" s="208"/>
      <c r="R190" s="208"/>
      <c r="S190" s="208"/>
      <c r="T190" s="209"/>
      <c r="AT190" s="203" t="s">
        <v>272</v>
      </c>
      <c r="AU190" s="203" t="s">
        <v>85</v>
      </c>
      <c r="AV190" s="13" t="s">
        <v>85</v>
      </c>
      <c r="AW190" s="13" t="s">
        <v>6</v>
      </c>
      <c r="AX190" s="13" t="s">
        <v>24</v>
      </c>
      <c r="AY190" s="203" t="s">
        <v>264</v>
      </c>
    </row>
    <row r="191" spans="2:65" s="1" customFormat="1" ht="38.25" customHeight="1">
      <c r="B191" s="181"/>
      <c r="C191" s="182" t="s">
        <v>400</v>
      </c>
      <c r="D191" s="182" t="s">
        <v>266</v>
      </c>
      <c r="E191" s="183" t="s">
        <v>411</v>
      </c>
      <c r="F191" s="184" t="s">
        <v>412</v>
      </c>
      <c r="G191" s="185" t="s">
        <v>413</v>
      </c>
      <c r="H191" s="231"/>
      <c r="I191" s="187"/>
      <c r="J191" s="188">
        <f>ROUND(I191*H191,2)</f>
        <v>0</v>
      </c>
      <c r="K191" s="184" t="s">
        <v>278</v>
      </c>
      <c r="L191" s="42"/>
      <c r="M191" s="189" t="s">
        <v>5</v>
      </c>
      <c r="N191" s="190" t="s">
        <v>48</v>
      </c>
      <c r="O191" s="43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AR191" s="25" t="s">
        <v>372</v>
      </c>
      <c r="AT191" s="25" t="s">
        <v>266</v>
      </c>
      <c r="AU191" s="25" t="s">
        <v>85</v>
      </c>
      <c r="AY191" s="25" t="s">
        <v>264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5" t="s">
        <v>24</v>
      </c>
      <c r="BK191" s="193">
        <f>ROUND(I191*H191,2)</f>
        <v>0</v>
      </c>
      <c r="BL191" s="25" t="s">
        <v>372</v>
      </c>
      <c r="BM191" s="25" t="s">
        <v>414</v>
      </c>
    </row>
    <row r="192" spans="2:65" s="11" customFormat="1" ht="29.85" customHeight="1">
      <c r="B192" s="168"/>
      <c r="D192" s="169" t="s">
        <v>76</v>
      </c>
      <c r="E192" s="179" t="s">
        <v>461</v>
      </c>
      <c r="F192" s="179" t="s">
        <v>462</v>
      </c>
      <c r="I192" s="171"/>
      <c r="J192" s="180">
        <f>BK192</f>
        <v>0</v>
      </c>
      <c r="L192" s="168"/>
      <c r="M192" s="173"/>
      <c r="N192" s="174"/>
      <c r="O192" s="174"/>
      <c r="P192" s="175">
        <f>SUM(P193:P198)</f>
        <v>0</v>
      </c>
      <c r="Q192" s="174"/>
      <c r="R192" s="175">
        <f>SUM(R193:R198)</f>
        <v>0.02</v>
      </c>
      <c r="S192" s="174"/>
      <c r="T192" s="176">
        <f>SUM(T193:T198)</f>
        <v>0</v>
      </c>
      <c r="AR192" s="169" t="s">
        <v>85</v>
      </c>
      <c r="AT192" s="177" t="s">
        <v>76</v>
      </c>
      <c r="AU192" s="177" t="s">
        <v>24</v>
      </c>
      <c r="AY192" s="169" t="s">
        <v>264</v>
      </c>
      <c r="BK192" s="178">
        <f>SUM(BK193:BK198)</f>
        <v>0</v>
      </c>
    </row>
    <row r="193" spans="2:65" s="1" customFormat="1" ht="16.5" customHeight="1">
      <c r="B193" s="181"/>
      <c r="C193" s="182" t="s">
        <v>10</v>
      </c>
      <c r="D193" s="182" t="s">
        <v>266</v>
      </c>
      <c r="E193" s="183" t="s">
        <v>463</v>
      </c>
      <c r="F193" s="184" t="s">
        <v>464</v>
      </c>
      <c r="G193" s="185" t="s">
        <v>341</v>
      </c>
      <c r="H193" s="186">
        <v>2</v>
      </c>
      <c r="I193" s="187"/>
      <c r="J193" s="188">
        <f>ROUND(I193*H193,2)</f>
        <v>0</v>
      </c>
      <c r="K193" s="184" t="s">
        <v>309</v>
      </c>
      <c r="L193" s="42"/>
      <c r="M193" s="189" t="s">
        <v>5</v>
      </c>
      <c r="N193" s="190" t="s">
        <v>48</v>
      </c>
      <c r="O193" s="43"/>
      <c r="P193" s="191">
        <f>O193*H193</f>
        <v>0</v>
      </c>
      <c r="Q193" s="191">
        <v>0.01</v>
      </c>
      <c r="R193" s="191">
        <f>Q193*H193</f>
        <v>0.02</v>
      </c>
      <c r="S193" s="191">
        <v>0</v>
      </c>
      <c r="T193" s="192">
        <f>S193*H193</f>
        <v>0</v>
      </c>
      <c r="AR193" s="25" t="s">
        <v>372</v>
      </c>
      <c r="AT193" s="25" t="s">
        <v>266</v>
      </c>
      <c r="AU193" s="25" t="s">
        <v>85</v>
      </c>
      <c r="AY193" s="25" t="s">
        <v>264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25" t="s">
        <v>24</v>
      </c>
      <c r="BK193" s="193">
        <f>ROUND(I193*H193,2)</f>
        <v>0</v>
      </c>
      <c r="BL193" s="25" t="s">
        <v>372</v>
      </c>
      <c r="BM193" s="25" t="s">
        <v>465</v>
      </c>
    </row>
    <row r="194" spans="2:65" s="1" customFormat="1" ht="54">
      <c r="B194" s="42"/>
      <c r="D194" s="195" t="s">
        <v>369</v>
      </c>
      <c r="F194" s="228" t="s">
        <v>466</v>
      </c>
      <c r="I194" s="229"/>
      <c r="L194" s="42"/>
      <c r="M194" s="230"/>
      <c r="N194" s="43"/>
      <c r="O194" s="43"/>
      <c r="P194" s="43"/>
      <c r="Q194" s="43"/>
      <c r="R194" s="43"/>
      <c r="S194" s="43"/>
      <c r="T194" s="71"/>
      <c r="AT194" s="25" t="s">
        <v>369</v>
      </c>
      <c r="AU194" s="25" t="s">
        <v>85</v>
      </c>
    </row>
    <row r="195" spans="2:65" s="12" customFormat="1">
      <c r="B195" s="194"/>
      <c r="D195" s="195" t="s">
        <v>272</v>
      </c>
      <c r="E195" s="196" t="s">
        <v>5</v>
      </c>
      <c r="F195" s="197" t="s">
        <v>467</v>
      </c>
      <c r="H195" s="196" t="s">
        <v>5</v>
      </c>
      <c r="I195" s="198"/>
      <c r="L195" s="194"/>
      <c r="M195" s="199"/>
      <c r="N195" s="200"/>
      <c r="O195" s="200"/>
      <c r="P195" s="200"/>
      <c r="Q195" s="200"/>
      <c r="R195" s="200"/>
      <c r="S195" s="200"/>
      <c r="T195" s="201"/>
      <c r="AT195" s="196" t="s">
        <v>272</v>
      </c>
      <c r="AU195" s="196" t="s">
        <v>85</v>
      </c>
      <c r="AV195" s="12" t="s">
        <v>24</v>
      </c>
      <c r="AW195" s="12" t="s">
        <v>41</v>
      </c>
      <c r="AX195" s="12" t="s">
        <v>77</v>
      </c>
      <c r="AY195" s="196" t="s">
        <v>264</v>
      </c>
    </row>
    <row r="196" spans="2:65" s="12" customFormat="1">
      <c r="B196" s="194"/>
      <c r="D196" s="195" t="s">
        <v>272</v>
      </c>
      <c r="E196" s="196" t="s">
        <v>5</v>
      </c>
      <c r="F196" s="197" t="s">
        <v>468</v>
      </c>
      <c r="H196" s="196" t="s">
        <v>5</v>
      </c>
      <c r="I196" s="198"/>
      <c r="L196" s="194"/>
      <c r="M196" s="199"/>
      <c r="N196" s="200"/>
      <c r="O196" s="200"/>
      <c r="P196" s="200"/>
      <c r="Q196" s="200"/>
      <c r="R196" s="200"/>
      <c r="S196" s="200"/>
      <c r="T196" s="201"/>
      <c r="AT196" s="196" t="s">
        <v>272</v>
      </c>
      <c r="AU196" s="196" t="s">
        <v>85</v>
      </c>
      <c r="AV196" s="12" t="s">
        <v>24</v>
      </c>
      <c r="AW196" s="12" t="s">
        <v>41</v>
      </c>
      <c r="AX196" s="12" t="s">
        <v>77</v>
      </c>
      <c r="AY196" s="196" t="s">
        <v>264</v>
      </c>
    </row>
    <row r="197" spans="2:65" s="13" customFormat="1">
      <c r="B197" s="202"/>
      <c r="D197" s="195" t="s">
        <v>272</v>
      </c>
      <c r="E197" s="203" t="s">
        <v>5</v>
      </c>
      <c r="F197" s="204" t="s">
        <v>85</v>
      </c>
      <c r="H197" s="205">
        <v>2</v>
      </c>
      <c r="I197" s="206"/>
      <c r="L197" s="202"/>
      <c r="M197" s="207"/>
      <c r="N197" s="208"/>
      <c r="O197" s="208"/>
      <c r="P197" s="208"/>
      <c r="Q197" s="208"/>
      <c r="R197" s="208"/>
      <c r="S197" s="208"/>
      <c r="T197" s="209"/>
      <c r="AT197" s="203" t="s">
        <v>272</v>
      </c>
      <c r="AU197" s="203" t="s">
        <v>85</v>
      </c>
      <c r="AV197" s="13" t="s">
        <v>85</v>
      </c>
      <c r="AW197" s="13" t="s">
        <v>41</v>
      </c>
      <c r="AX197" s="13" t="s">
        <v>24</v>
      </c>
      <c r="AY197" s="203" t="s">
        <v>264</v>
      </c>
    </row>
    <row r="198" spans="2:65" s="1" customFormat="1" ht="25.5" customHeight="1">
      <c r="B198" s="181"/>
      <c r="C198" s="182" t="s">
        <v>410</v>
      </c>
      <c r="D198" s="182" t="s">
        <v>266</v>
      </c>
      <c r="E198" s="183" t="s">
        <v>469</v>
      </c>
      <c r="F198" s="184" t="s">
        <v>470</v>
      </c>
      <c r="G198" s="185" t="s">
        <v>413</v>
      </c>
      <c r="H198" s="231"/>
      <c r="I198" s="187"/>
      <c r="J198" s="188">
        <f>ROUND(I198*H198,2)</f>
        <v>0</v>
      </c>
      <c r="K198" s="184" t="s">
        <v>278</v>
      </c>
      <c r="L198" s="42"/>
      <c r="M198" s="189" t="s">
        <v>5</v>
      </c>
      <c r="N198" s="232" t="s">
        <v>48</v>
      </c>
      <c r="O198" s="233"/>
      <c r="P198" s="234">
        <f>O198*H198</f>
        <v>0</v>
      </c>
      <c r="Q198" s="234">
        <v>0</v>
      </c>
      <c r="R198" s="234">
        <f>Q198*H198</f>
        <v>0</v>
      </c>
      <c r="S198" s="234">
        <v>0</v>
      </c>
      <c r="T198" s="235">
        <f>S198*H198</f>
        <v>0</v>
      </c>
      <c r="AR198" s="25" t="s">
        <v>372</v>
      </c>
      <c r="AT198" s="25" t="s">
        <v>266</v>
      </c>
      <c r="AU198" s="25" t="s">
        <v>85</v>
      </c>
      <c r="AY198" s="25" t="s">
        <v>264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5" t="s">
        <v>24</v>
      </c>
      <c r="BK198" s="193">
        <f>ROUND(I198*H198,2)</f>
        <v>0</v>
      </c>
      <c r="BL198" s="25" t="s">
        <v>372</v>
      </c>
      <c r="BM198" s="25" t="s">
        <v>471</v>
      </c>
    </row>
    <row r="199" spans="2:65" s="1" customFormat="1" ht="6.95" customHeight="1">
      <c r="B199" s="57"/>
      <c r="C199" s="58"/>
      <c r="D199" s="58"/>
      <c r="E199" s="58"/>
      <c r="F199" s="58"/>
      <c r="G199" s="58"/>
      <c r="H199" s="58"/>
      <c r="I199" s="135"/>
      <c r="J199" s="58"/>
      <c r="K199" s="58"/>
      <c r="L199" s="42"/>
    </row>
  </sheetData>
  <autoFilter ref="C96:K198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3:H83"/>
    <mergeCell ref="E87:H87"/>
    <mergeCell ref="E85:H85"/>
    <mergeCell ref="E89:H89"/>
    <mergeCell ref="J59:J60"/>
  </mergeCells>
  <hyperlinks>
    <hyperlink ref="F1:G1" location="C2" display="1) Krycí list soupisu"/>
    <hyperlink ref="G1:H1" location="C62" display="2) Rekapitulace"/>
    <hyperlink ref="J1" location="C96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88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213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s="1" customFormat="1" ht="15">
      <c r="B8" s="42"/>
      <c r="C8" s="43"/>
      <c r="D8" s="38" t="s">
        <v>227</v>
      </c>
      <c r="E8" s="43"/>
      <c r="F8" s="43"/>
      <c r="G8" s="43"/>
      <c r="H8" s="43"/>
      <c r="I8" s="114"/>
      <c r="J8" s="43"/>
      <c r="K8" s="46"/>
    </row>
    <row r="9" spans="1:70" s="1" customFormat="1" ht="36.950000000000003" customHeight="1">
      <c r="B9" s="42"/>
      <c r="C9" s="43"/>
      <c r="D9" s="43"/>
      <c r="E9" s="382" t="s">
        <v>3593</v>
      </c>
      <c r="F9" s="381"/>
      <c r="G9" s="381"/>
      <c r="H9" s="381"/>
      <c r="I9" s="114"/>
      <c r="J9" s="43"/>
      <c r="K9" s="46"/>
    </row>
    <row r="10" spans="1:70" s="1" customFormat="1">
      <c r="B10" s="42"/>
      <c r="C10" s="43"/>
      <c r="D10" s="43"/>
      <c r="E10" s="43"/>
      <c r="F10" s="43"/>
      <c r="G10" s="43"/>
      <c r="H10" s="43"/>
      <c r="I10" s="114"/>
      <c r="J10" s="43"/>
      <c r="K10" s="46"/>
    </row>
    <row r="11" spans="1:70" s="1" customFormat="1" ht="14.45" customHeight="1">
      <c r="B11" s="42"/>
      <c r="C11" s="43"/>
      <c r="D11" s="38" t="s">
        <v>22</v>
      </c>
      <c r="E11" s="43"/>
      <c r="F11" s="36" t="s">
        <v>5</v>
      </c>
      <c r="G11" s="43"/>
      <c r="H11" s="43"/>
      <c r="I11" s="115" t="s">
        <v>23</v>
      </c>
      <c r="J11" s="36" t="s">
        <v>5</v>
      </c>
      <c r="K11" s="46"/>
    </row>
    <row r="12" spans="1:70" s="1" customFormat="1" ht="14.45" customHeight="1">
      <c r="B12" s="42"/>
      <c r="C12" s="43"/>
      <c r="D12" s="38" t="s">
        <v>25</v>
      </c>
      <c r="E12" s="43"/>
      <c r="F12" s="36" t="s">
        <v>26</v>
      </c>
      <c r="G12" s="43"/>
      <c r="H12" s="43"/>
      <c r="I12" s="115" t="s">
        <v>27</v>
      </c>
      <c r="J12" s="116" t="str">
        <f>'Rekapitulace stavby'!AN8</f>
        <v>1.6.2017</v>
      </c>
      <c r="K12" s="46"/>
    </row>
    <row r="13" spans="1:70" s="1" customFormat="1" ht="10.9" customHeight="1">
      <c r="B13" s="42"/>
      <c r="C13" s="43"/>
      <c r="D13" s="43"/>
      <c r="E13" s="43"/>
      <c r="F13" s="43"/>
      <c r="G13" s="43"/>
      <c r="H13" s="43"/>
      <c r="I13" s="114"/>
      <c r="J13" s="43"/>
      <c r="K13" s="46"/>
    </row>
    <row r="14" spans="1:70" s="1" customFormat="1" ht="14.45" customHeight="1">
      <c r="B14" s="42"/>
      <c r="C14" s="43"/>
      <c r="D14" s="38" t="s">
        <v>31</v>
      </c>
      <c r="E14" s="43"/>
      <c r="F14" s="43"/>
      <c r="G14" s="43"/>
      <c r="H14" s="43"/>
      <c r="I14" s="115" t="s">
        <v>32</v>
      </c>
      <c r="J14" s="36" t="s">
        <v>33</v>
      </c>
      <c r="K14" s="46"/>
    </row>
    <row r="15" spans="1:70" s="1" customFormat="1" ht="18" customHeight="1">
      <c r="B15" s="42"/>
      <c r="C15" s="43"/>
      <c r="D15" s="43"/>
      <c r="E15" s="36" t="s">
        <v>34</v>
      </c>
      <c r="F15" s="43"/>
      <c r="G15" s="43"/>
      <c r="H15" s="43"/>
      <c r="I15" s="115" t="s">
        <v>35</v>
      </c>
      <c r="J15" s="36" t="s">
        <v>5</v>
      </c>
      <c r="K15" s="46"/>
    </row>
    <row r="16" spans="1:70" s="1" customFormat="1" ht="6.95" customHeight="1">
      <c r="B16" s="42"/>
      <c r="C16" s="43"/>
      <c r="D16" s="43"/>
      <c r="E16" s="43"/>
      <c r="F16" s="43"/>
      <c r="G16" s="43"/>
      <c r="H16" s="43"/>
      <c r="I16" s="114"/>
      <c r="J16" s="43"/>
      <c r="K16" s="46"/>
    </row>
    <row r="17" spans="2:11" s="1" customFormat="1" ht="14.45" customHeight="1">
      <c r="B17" s="42"/>
      <c r="C17" s="43"/>
      <c r="D17" s="38" t="s">
        <v>36</v>
      </c>
      <c r="E17" s="43"/>
      <c r="F17" s="43"/>
      <c r="G17" s="43"/>
      <c r="H17" s="43"/>
      <c r="I17" s="115" t="s">
        <v>32</v>
      </c>
      <c r="J17" s="36" t="str">
        <f>IF('Rekapitulace stavby'!AN13="Vyplň údaj","",IF('Rekapitulace stavby'!AN13="","",'Rekapitulace stavby'!AN13))</f>
        <v/>
      </c>
      <c r="K17" s="46"/>
    </row>
    <row r="18" spans="2:11" s="1" customFormat="1" ht="18" customHeight="1">
      <c r="B18" s="42"/>
      <c r="C18" s="43"/>
      <c r="D18" s="43"/>
      <c r="E18" s="36" t="str">
        <f>IF('Rekapitulace stavby'!E14="Vyplň údaj","",IF('Rekapitulace stavby'!E14="","",'Rekapitulace stavby'!E14))</f>
        <v/>
      </c>
      <c r="F18" s="43"/>
      <c r="G18" s="43"/>
      <c r="H18" s="43"/>
      <c r="I18" s="115" t="s">
        <v>35</v>
      </c>
      <c r="J18" s="36" t="str">
        <f>IF('Rekapitulace stavby'!AN14="Vyplň údaj","",IF('Rekapitulace stavby'!AN14="","",'Rekapitulace stavby'!AN14))</f>
        <v/>
      </c>
      <c r="K18" s="46"/>
    </row>
    <row r="19" spans="2:11" s="1" customFormat="1" ht="6.95" customHeight="1">
      <c r="B19" s="42"/>
      <c r="C19" s="43"/>
      <c r="D19" s="43"/>
      <c r="E19" s="43"/>
      <c r="F19" s="43"/>
      <c r="G19" s="43"/>
      <c r="H19" s="43"/>
      <c r="I19" s="114"/>
      <c r="J19" s="43"/>
      <c r="K19" s="46"/>
    </row>
    <row r="20" spans="2:11" s="1" customFormat="1" ht="14.45" customHeight="1">
      <c r="B20" s="42"/>
      <c r="C20" s="43"/>
      <c r="D20" s="38" t="s">
        <v>38</v>
      </c>
      <c r="E20" s="43"/>
      <c r="F20" s="43"/>
      <c r="G20" s="43"/>
      <c r="H20" s="43"/>
      <c r="I20" s="115" t="s">
        <v>32</v>
      </c>
      <c r="J20" s="36" t="s">
        <v>39</v>
      </c>
      <c r="K20" s="46"/>
    </row>
    <row r="21" spans="2:11" s="1" customFormat="1" ht="18" customHeight="1">
      <c r="B21" s="42"/>
      <c r="C21" s="43"/>
      <c r="D21" s="43"/>
      <c r="E21" s="36" t="s">
        <v>40</v>
      </c>
      <c r="F21" s="43"/>
      <c r="G21" s="43"/>
      <c r="H21" s="43"/>
      <c r="I21" s="115" t="s">
        <v>35</v>
      </c>
      <c r="J21" s="36" t="s">
        <v>5</v>
      </c>
      <c r="K21" s="46"/>
    </row>
    <row r="22" spans="2:11" s="1" customFormat="1" ht="6.95" customHeight="1">
      <c r="B22" s="42"/>
      <c r="C22" s="43"/>
      <c r="D22" s="43"/>
      <c r="E22" s="43"/>
      <c r="F22" s="43"/>
      <c r="G22" s="43"/>
      <c r="H22" s="43"/>
      <c r="I22" s="114"/>
      <c r="J22" s="43"/>
      <c r="K22" s="46"/>
    </row>
    <row r="23" spans="2:11" s="1" customFormat="1" ht="14.45" customHeight="1">
      <c r="B23" s="42"/>
      <c r="C23" s="43"/>
      <c r="D23" s="38" t="s">
        <v>42</v>
      </c>
      <c r="E23" s="43"/>
      <c r="F23" s="43"/>
      <c r="G23" s="43"/>
      <c r="H23" s="43"/>
      <c r="I23" s="114"/>
      <c r="J23" s="43"/>
      <c r="K23" s="46"/>
    </row>
    <row r="24" spans="2:11" s="7" customFormat="1" ht="16.5" customHeight="1">
      <c r="B24" s="117"/>
      <c r="C24" s="118"/>
      <c r="D24" s="118"/>
      <c r="E24" s="383" t="s">
        <v>5</v>
      </c>
      <c r="F24" s="383"/>
      <c r="G24" s="383"/>
      <c r="H24" s="383"/>
      <c r="I24" s="119"/>
      <c r="J24" s="118"/>
      <c r="K24" s="120"/>
    </row>
    <row r="25" spans="2:11" s="1" customFormat="1" ht="6.95" customHeight="1">
      <c r="B25" s="42"/>
      <c r="C25" s="43"/>
      <c r="D25" s="43"/>
      <c r="E25" s="43"/>
      <c r="F25" s="43"/>
      <c r="G25" s="43"/>
      <c r="H25" s="43"/>
      <c r="I25" s="114"/>
      <c r="J25" s="43"/>
      <c r="K25" s="46"/>
    </row>
    <row r="26" spans="2:11" s="1" customFormat="1" ht="6.95" customHeight="1">
      <c r="B26" s="42"/>
      <c r="C26" s="43"/>
      <c r="D26" s="69"/>
      <c r="E26" s="69"/>
      <c r="F26" s="69"/>
      <c r="G26" s="69"/>
      <c r="H26" s="69"/>
      <c r="I26" s="121"/>
      <c r="J26" s="69"/>
      <c r="K26" s="122"/>
    </row>
    <row r="27" spans="2:11" s="1" customFormat="1" ht="25.35" customHeight="1">
      <c r="B27" s="42"/>
      <c r="C27" s="43"/>
      <c r="D27" s="123" t="s">
        <v>43</v>
      </c>
      <c r="E27" s="43"/>
      <c r="F27" s="43"/>
      <c r="G27" s="43"/>
      <c r="H27" s="43"/>
      <c r="I27" s="114"/>
      <c r="J27" s="124">
        <f>ROUND(J78,2)</f>
        <v>0</v>
      </c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14.45" customHeight="1">
      <c r="B29" s="42"/>
      <c r="C29" s="43"/>
      <c r="D29" s="43"/>
      <c r="E29" s="43"/>
      <c r="F29" s="47" t="s">
        <v>45</v>
      </c>
      <c r="G29" s="43"/>
      <c r="H29" s="43"/>
      <c r="I29" s="125" t="s">
        <v>44</v>
      </c>
      <c r="J29" s="47" t="s">
        <v>46</v>
      </c>
      <c r="K29" s="46"/>
    </row>
    <row r="30" spans="2:11" s="1" customFormat="1" ht="14.45" customHeight="1">
      <c r="B30" s="42"/>
      <c r="C30" s="43"/>
      <c r="D30" s="50" t="s">
        <v>47</v>
      </c>
      <c r="E30" s="50" t="s">
        <v>48</v>
      </c>
      <c r="F30" s="126">
        <f>ROUND(SUM(BE78:BE87), 2)</f>
        <v>0</v>
      </c>
      <c r="G30" s="43"/>
      <c r="H30" s="43"/>
      <c r="I30" s="127">
        <v>0.21</v>
      </c>
      <c r="J30" s="126">
        <f>ROUND(ROUND((SUM(BE78:BE87)), 2)*I30, 2)</f>
        <v>0</v>
      </c>
      <c r="K30" s="46"/>
    </row>
    <row r="31" spans="2:11" s="1" customFormat="1" ht="14.45" customHeight="1">
      <c r="B31" s="42"/>
      <c r="C31" s="43"/>
      <c r="D31" s="43"/>
      <c r="E31" s="50" t="s">
        <v>49</v>
      </c>
      <c r="F31" s="126">
        <f>ROUND(SUM(BF78:BF87), 2)</f>
        <v>0</v>
      </c>
      <c r="G31" s="43"/>
      <c r="H31" s="43"/>
      <c r="I31" s="127">
        <v>0.15</v>
      </c>
      <c r="J31" s="126">
        <f>ROUND(ROUND((SUM(BF78:BF87)), 2)*I31, 2)</f>
        <v>0</v>
      </c>
      <c r="K31" s="46"/>
    </row>
    <row r="32" spans="2:11" s="1" customFormat="1" ht="14.45" hidden="1" customHeight="1">
      <c r="B32" s="42"/>
      <c r="C32" s="43"/>
      <c r="D32" s="43"/>
      <c r="E32" s="50" t="s">
        <v>50</v>
      </c>
      <c r="F32" s="126">
        <f>ROUND(SUM(BG78:BG87), 2)</f>
        <v>0</v>
      </c>
      <c r="G32" s="43"/>
      <c r="H32" s="43"/>
      <c r="I32" s="127">
        <v>0.21</v>
      </c>
      <c r="J32" s="126">
        <v>0</v>
      </c>
      <c r="K32" s="46"/>
    </row>
    <row r="33" spans="2:11" s="1" customFormat="1" ht="14.45" hidden="1" customHeight="1">
      <c r="B33" s="42"/>
      <c r="C33" s="43"/>
      <c r="D33" s="43"/>
      <c r="E33" s="50" t="s">
        <v>51</v>
      </c>
      <c r="F33" s="126">
        <f>ROUND(SUM(BH78:BH87), 2)</f>
        <v>0</v>
      </c>
      <c r="G33" s="43"/>
      <c r="H33" s="43"/>
      <c r="I33" s="127">
        <v>0.15</v>
      </c>
      <c r="J33" s="126"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52</v>
      </c>
      <c r="F34" s="126">
        <f>ROUND(SUM(BI78:BI87), 2)</f>
        <v>0</v>
      </c>
      <c r="G34" s="43"/>
      <c r="H34" s="43"/>
      <c r="I34" s="127">
        <v>0</v>
      </c>
      <c r="J34" s="126">
        <v>0</v>
      </c>
      <c r="K34" s="46"/>
    </row>
    <row r="35" spans="2:11" s="1" customFormat="1" ht="6.95" customHeight="1">
      <c r="B35" s="42"/>
      <c r="C35" s="43"/>
      <c r="D35" s="43"/>
      <c r="E35" s="43"/>
      <c r="F35" s="43"/>
      <c r="G35" s="43"/>
      <c r="H35" s="43"/>
      <c r="I35" s="114"/>
      <c r="J35" s="43"/>
      <c r="K35" s="46"/>
    </row>
    <row r="36" spans="2:11" s="1" customFormat="1" ht="25.35" customHeight="1">
      <c r="B36" s="42"/>
      <c r="C36" s="128"/>
      <c r="D36" s="129" t="s">
        <v>53</v>
      </c>
      <c r="E36" s="72"/>
      <c r="F36" s="72"/>
      <c r="G36" s="130" t="s">
        <v>54</v>
      </c>
      <c r="H36" s="131" t="s">
        <v>55</v>
      </c>
      <c r="I36" s="132"/>
      <c r="J36" s="133">
        <f>SUM(J27:J34)</f>
        <v>0</v>
      </c>
      <c r="K36" s="134"/>
    </row>
    <row r="37" spans="2:11" s="1" customFormat="1" ht="14.45" customHeight="1">
      <c r="B37" s="57"/>
      <c r="C37" s="58"/>
      <c r="D37" s="58"/>
      <c r="E37" s="58"/>
      <c r="F37" s="58"/>
      <c r="G37" s="58"/>
      <c r="H37" s="58"/>
      <c r="I37" s="135"/>
      <c r="J37" s="58"/>
      <c r="K37" s="59"/>
    </row>
    <row r="41" spans="2:11" s="1" customFormat="1" ht="6.95" customHeight="1">
      <c r="B41" s="60"/>
      <c r="C41" s="61"/>
      <c r="D41" s="61"/>
      <c r="E41" s="61"/>
      <c r="F41" s="61"/>
      <c r="G41" s="61"/>
      <c r="H41" s="61"/>
      <c r="I41" s="136"/>
      <c r="J41" s="61"/>
      <c r="K41" s="137"/>
    </row>
    <row r="42" spans="2:11" s="1" customFormat="1" ht="36.950000000000003" customHeight="1">
      <c r="B42" s="42"/>
      <c r="C42" s="31" t="s">
        <v>234</v>
      </c>
      <c r="D42" s="43"/>
      <c r="E42" s="43"/>
      <c r="F42" s="43"/>
      <c r="G42" s="43"/>
      <c r="H42" s="43"/>
      <c r="I42" s="114"/>
      <c r="J42" s="43"/>
      <c r="K42" s="46"/>
    </row>
    <row r="43" spans="2:11" s="1" customFormat="1" ht="6.95" customHeight="1">
      <c r="B43" s="42"/>
      <c r="C43" s="43"/>
      <c r="D43" s="43"/>
      <c r="E43" s="43"/>
      <c r="F43" s="43"/>
      <c r="G43" s="43"/>
      <c r="H43" s="43"/>
      <c r="I43" s="114"/>
      <c r="J43" s="43"/>
      <c r="K43" s="46"/>
    </row>
    <row r="44" spans="2:11" s="1" customFormat="1" ht="14.45" customHeight="1">
      <c r="B44" s="42"/>
      <c r="C44" s="38" t="s">
        <v>19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16.5" customHeight="1">
      <c r="B45" s="42"/>
      <c r="C45" s="43"/>
      <c r="D45" s="43"/>
      <c r="E45" s="379" t="str">
        <f>E7</f>
        <v>Tehov - Odkanalizování a čištění vod</v>
      </c>
      <c r="F45" s="380"/>
      <c r="G45" s="380"/>
      <c r="H45" s="380"/>
      <c r="I45" s="114"/>
      <c r="J45" s="43"/>
      <c r="K45" s="46"/>
    </row>
    <row r="46" spans="2:11" s="1" customFormat="1" ht="14.45" customHeight="1">
      <c r="B46" s="42"/>
      <c r="C46" s="38" t="s">
        <v>227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7.25" customHeight="1">
      <c r="B47" s="42"/>
      <c r="C47" s="43"/>
      <c r="D47" s="43"/>
      <c r="E47" s="382" t="str">
        <f>E9</f>
        <v>005 - PS-02, PS-03 Technologická elektroinstalace a MaR ČOV</v>
      </c>
      <c r="F47" s="381"/>
      <c r="G47" s="381"/>
      <c r="H47" s="381"/>
      <c r="I47" s="114"/>
      <c r="J47" s="43"/>
      <c r="K47" s="46"/>
    </row>
    <row r="48" spans="2:11" s="1" customFormat="1" ht="6.95" customHeight="1">
      <c r="B48" s="42"/>
      <c r="C48" s="43"/>
      <c r="D48" s="43"/>
      <c r="E48" s="43"/>
      <c r="F48" s="43"/>
      <c r="G48" s="43"/>
      <c r="H48" s="43"/>
      <c r="I48" s="114"/>
      <c r="J48" s="43"/>
      <c r="K48" s="46"/>
    </row>
    <row r="49" spans="2:47" s="1" customFormat="1" ht="18" customHeight="1">
      <c r="B49" s="42"/>
      <c r="C49" s="38" t="s">
        <v>25</v>
      </c>
      <c r="D49" s="43"/>
      <c r="E49" s="43"/>
      <c r="F49" s="36" t="str">
        <f>F12</f>
        <v>Tehov</v>
      </c>
      <c r="G49" s="43"/>
      <c r="H49" s="43"/>
      <c r="I49" s="115" t="s">
        <v>27</v>
      </c>
      <c r="J49" s="116" t="str">
        <f>IF(J12="","",J12)</f>
        <v>1.6.2017</v>
      </c>
      <c r="K49" s="46"/>
    </row>
    <row r="50" spans="2:47" s="1" customFormat="1" ht="6.95" customHeight="1">
      <c r="B50" s="42"/>
      <c r="C50" s="43"/>
      <c r="D50" s="43"/>
      <c r="E50" s="43"/>
      <c r="F50" s="43"/>
      <c r="G50" s="43"/>
      <c r="H50" s="43"/>
      <c r="I50" s="114"/>
      <c r="J50" s="43"/>
      <c r="K50" s="46"/>
    </row>
    <row r="51" spans="2:47" s="1" customFormat="1" ht="15">
      <c r="B51" s="42"/>
      <c r="C51" s="38" t="s">
        <v>31</v>
      </c>
      <c r="D51" s="43"/>
      <c r="E51" s="43"/>
      <c r="F51" s="36" t="str">
        <f>E15</f>
        <v>Obec Tehov</v>
      </c>
      <c r="G51" s="43"/>
      <c r="H51" s="43"/>
      <c r="I51" s="115" t="s">
        <v>38</v>
      </c>
      <c r="J51" s="383" t="str">
        <f>E21</f>
        <v>Ing. Pavel Douša</v>
      </c>
      <c r="K51" s="46"/>
    </row>
    <row r="52" spans="2:47" s="1" customFormat="1" ht="14.45" customHeight="1">
      <c r="B52" s="42"/>
      <c r="C52" s="38" t="s">
        <v>36</v>
      </c>
      <c r="D52" s="43"/>
      <c r="E52" s="43"/>
      <c r="F52" s="36" t="str">
        <f>IF(E18="","",E18)</f>
        <v/>
      </c>
      <c r="G52" s="43"/>
      <c r="H52" s="43"/>
      <c r="I52" s="114"/>
      <c r="J52" s="384"/>
      <c r="K52" s="46"/>
    </row>
    <row r="53" spans="2:47" s="1" customFormat="1" ht="10.35" customHeight="1">
      <c r="B53" s="42"/>
      <c r="C53" s="43"/>
      <c r="D53" s="43"/>
      <c r="E53" s="43"/>
      <c r="F53" s="43"/>
      <c r="G53" s="43"/>
      <c r="H53" s="43"/>
      <c r="I53" s="114"/>
      <c r="J53" s="43"/>
      <c r="K53" s="46"/>
    </row>
    <row r="54" spans="2:47" s="1" customFormat="1" ht="29.25" customHeight="1">
      <c r="B54" s="42"/>
      <c r="C54" s="138" t="s">
        <v>235</v>
      </c>
      <c r="D54" s="128"/>
      <c r="E54" s="128"/>
      <c r="F54" s="128"/>
      <c r="G54" s="128"/>
      <c r="H54" s="128"/>
      <c r="I54" s="139"/>
      <c r="J54" s="140" t="s">
        <v>236</v>
      </c>
      <c r="K54" s="141"/>
    </row>
    <row r="55" spans="2:47" s="1" customFormat="1" ht="10.35" customHeight="1">
      <c r="B55" s="42"/>
      <c r="C55" s="43"/>
      <c r="D55" s="43"/>
      <c r="E55" s="43"/>
      <c r="F55" s="43"/>
      <c r="G55" s="43"/>
      <c r="H55" s="43"/>
      <c r="I55" s="114"/>
      <c r="J55" s="43"/>
      <c r="K55" s="46"/>
    </row>
    <row r="56" spans="2:47" s="1" customFormat="1" ht="29.25" customHeight="1">
      <c r="B56" s="42"/>
      <c r="C56" s="142" t="s">
        <v>237</v>
      </c>
      <c r="D56" s="43"/>
      <c r="E56" s="43"/>
      <c r="F56" s="43"/>
      <c r="G56" s="43"/>
      <c r="H56" s="43"/>
      <c r="I56" s="114"/>
      <c r="J56" s="124">
        <f>J78</f>
        <v>0</v>
      </c>
      <c r="K56" s="46"/>
      <c r="AU56" s="25" t="s">
        <v>238</v>
      </c>
    </row>
    <row r="57" spans="2:47" s="8" customFormat="1" ht="24.95" customHeight="1">
      <c r="B57" s="143"/>
      <c r="C57" s="144"/>
      <c r="D57" s="145" t="s">
        <v>1296</v>
      </c>
      <c r="E57" s="146"/>
      <c r="F57" s="146"/>
      <c r="G57" s="146"/>
      <c r="H57" s="146"/>
      <c r="I57" s="147"/>
      <c r="J57" s="148">
        <f>J79</f>
        <v>0</v>
      </c>
      <c r="K57" s="149"/>
    </row>
    <row r="58" spans="2:47" s="9" customFormat="1" ht="19.899999999999999" customHeight="1">
      <c r="B58" s="150"/>
      <c r="C58" s="151"/>
      <c r="D58" s="152" t="s">
        <v>3594</v>
      </c>
      <c r="E58" s="153"/>
      <c r="F58" s="153"/>
      <c r="G58" s="153"/>
      <c r="H58" s="153"/>
      <c r="I58" s="154"/>
      <c r="J58" s="155">
        <f>J80</f>
        <v>0</v>
      </c>
      <c r="K58" s="156"/>
    </row>
    <row r="59" spans="2:47" s="1" customFormat="1" ht="21.7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6.95" customHeight="1">
      <c r="B60" s="57"/>
      <c r="C60" s="58"/>
      <c r="D60" s="58"/>
      <c r="E60" s="58"/>
      <c r="F60" s="58"/>
      <c r="G60" s="58"/>
      <c r="H60" s="58"/>
      <c r="I60" s="135"/>
      <c r="J60" s="58"/>
      <c r="K60" s="59"/>
    </row>
    <row r="64" spans="2:47" s="1" customFormat="1" ht="6.95" customHeight="1">
      <c r="B64" s="60"/>
      <c r="C64" s="61"/>
      <c r="D64" s="61"/>
      <c r="E64" s="61"/>
      <c r="F64" s="61"/>
      <c r="G64" s="61"/>
      <c r="H64" s="61"/>
      <c r="I64" s="136"/>
      <c r="J64" s="61"/>
      <c r="K64" s="61"/>
      <c r="L64" s="42"/>
    </row>
    <row r="65" spans="2:63" s="1" customFormat="1" ht="36.950000000000003" customHeight="1">
      <c r="B65" s="42"/>
      <c r="C65" s="62" t="s">
        <v>248</v>
      </c>
      <c r="L65" s="42"/>
    </row>
    <row r="66" spans="2:63" s="1" customFormat="1" ht="6.95" customHeight="1">
      <c r="B66" s="42"/>
      <c r="L66" s="42"/>
    </row>
    <row r="67" spans="2:63" s="1" customFormat="1" ht="14.45" customHeight="1">
      <c r="B67" s="42"/>
      <c r="C67" s="64" t="s">
        <v>19</v>
      </c>
      <c r="L67" s="42"/>
    </row>
    <row r="68" spans="2:63" s="1" customFormat="1" ht="16.5" customHeight="1">
      <c r="B68" s="42"/>
      <c r="E68" s="374" t="str">
        <f>E7</f>
        <v>Tehov - Odkanalizování a čištění vod</v>
      </c>
      <c r="F68" s="375"/>
      <c r="G68" s="375"/>
      <c r="H68" s="375"/>
      <c r="L68" s="42"/>
    </row>
    <row r="69" spans="2:63" s="1" customFormat="1" ht="14.45" customHeight="1">
      <c r="B69" s="42"/>
      <c r="C69" s="64" t="s">
        <v>227</v>
      </c>
      <c r="L69" s="42"/>
    </row>
    <row r="70" spans="2:63" s="1" customFormat="1" ht="17.25" customHeight="1">
      <c r="B70" s="42"/>
      <c r="E70" s="349" t="str">
        <f>E9</f>
        <v>005 - PS-02, PS-03 Technologická elektroinstalace a MaR ČOV</v>
      </c>
      <c r="F70" s="377"/>
      <c r="G70" s="377"/>
      <c r="H70" s="377"/>
      <c r="L70" s="42"/>
    </row>
    <row r="71" spans="2:63" s="1" customFormat="1" ht="6.95" customHeight="1">
      <c r="B71" s="42"/>
      <c r="L71" s="42"/>
    </row>
    <row r="72" spans="2:63" s="1" customFormat="1" ht="18" customHeight="1">
      <c r="B72" s="42"/>
      <c r="C72" s="64" t="s">
        <v>25</v>
      </c>
      <c r="F72" s="157" t="str">
        <f>F12</f>
        <v>Tehov</v>
      </c>
      <c r="I72" s="158" t="s">
        <v>27</v>
      </c>
      <c r="J72" s="68" t="str">
        <f>IF(J12="","",J12)</f>
        <v>1.6.2017</v>
      </c>
      <c r="L72" s="42"/>
    </row>
    <row r="73" spans="2:63" s="1" customFormat="1" ht="6.95" customHeight="1">
      <c r="B73" s="42"/>
      <c r="L73" s="42"/>
    </row>
    <row r="74" spans="2:63" s="1" customFormat="1" ht="15">
      <c r="B74" s="42"/>
      <c r="C74" s="64" t="s">
        <v>31</v>
      </c>
      <c r="F74" s="157" t="str">
        <f>E15</f>
        <v>Obec Tehov</v>
      </c>
      <c r="I74" s="158" t="s">
        <v>38</v>
      </c>
      <c r="J74" s="157" t="str">
        <f>E21</f>
        <v>Ing. Pavel Douša</v>
      </c>
      <c r="L74" s="42"/>
    </row>
    <row r="75" spans="2:63" s="1" customFormat="1" ht="14.45" customHeight="1">
      <c r="B75" s="42"/>
      <c r="C75" s="64" t="s">
        <v>36</v>
      </c>
      <c r="F75" s="157" t="str">
        <f>IF(E18="","",E18)</f>
        <v/>
      </c>
      <c r="L75" s="42"/>
    </row>
    <row r="76" spans="2:63" s="1" customFormat="1" ht="10.35" customHeight="1">
      <c r="B76" s="42"/>
      <c r="L76" s="42"/>
    </row>
    <row r="77" spans="2:63" s="10" customFormat="1" ht="29.25" customHeight="1">
      <c r="B77" s="159"/>
      <c r="C77" s="160" t="s">
        <v>249</v>
      </c>
      <c r="D77" s="161" t="s">
        <v>62</v>
      </c>
      <c r="E77" s="161" t="s">
        <v>58</v>
      </c>
      <c r="F77" s="161" t="s">
        <v>250</v>
      </c>
      <c r="G77" s="161" t="s">
        <v>251</v>
      </c>
      <c r="H77" s="161" t="s">
        <v>252</v>
      </c>
      <c r="I77" s="162" t="s">
        <v>253</v>
      </c>
      <c r="J77" s="161" t="s">
        <v>236</v>
      </c>
      <c r="K77" s="163" t="s">
        <v>254</v>
      </c>
      <c r="L77" s="159"/>
      <c r="M77" s="74" t="s">
        <v>255</v>
      </c>
      <c r="N77" s="75" t="s">
        <v>47</v>
      </c>
      <c r="O77" s="75" t="s">
        <v>256</v>
      </c>
      <c r="P77" s="75" t="s">
        <v>257</v>
      </c>
      <c r="Q77" s="75" t="s">
        <v>258</v>
      </c>
      <c r="R77" s="75" t="s">
        <v>259</v>
      </c>
      <c r="S77" s="75" t="s">
        <v>260</v>
      </c>
      <c r="T77" s="76" t="s">
        <v>261</v>
      </c>
    </row>
    <row r="78" spans="2:63" s="1" customFormat="1" ht="29.25" customHeight="1">
      <c r="B78" s="42"/>
      <c r="C78" s="78" t="s">
        <v>237</v>
      </c>
      <c r="J78" s="164">
        <f>BK78</f>
        <v>0</v>
      </c>
      <c r="L78" s="42"/>
      <c r="M78" s="77"/>
      <c r="N78" s="69"/>
      <c r="O78" s="69"/>
      <c r="P78" s="165">
        <f>P79</f>
        <v>0</v>
      </c>
      <c r="Q78" s="69"/>
      <c r="R78" s="165">
        <f>R79</f>
        <v>0</v>
      </c>
      <c r="S78" s="69"/>
      <c r="T78" s="166">
        <f>T79</f>
        <v>0</v>
      </c>
      <c r="AT78" s="25" t="s">
        <v>76</v>
      </c>
      <c r="AU78" s="25" t="s">
        <v>238</v>
      </c>
      <c r="BK78" s="167">
        <f>BK79</f>
        <v>0</v>
      </c>
    </row>
    <row r="79" spans="2:63" s="11" customFormat="1" ht="37.35" customHeight="1">
      <c r="B79" s="168"/>
      <c r="D79" s="169" t="s">
        <v>76</v>
      </c>
      <c r="E79" s="170" t="s">
        <v>345</v>
      </c>
      <c r="F79" s="170" t="s">
        <v>1389</v>
      </c>
      <c r="I79" s="171"/>
      <c r="J79" s="172">
        <f>BK79</f>
        <v>0</v>
      </c>
      <c r="L79" s="168"/>
      <c r="M79" s="173"/>
      <c r="N79" s="174"/>
      <c r="O79" s="174"/>
      <c r="P79" s="175">
        <f>P80</f>
        <v>0</v>
      </c>
      <c r="Q79" s="174"/>
      <c r="R79" s="175">
        <f>R80</f>
        <v>0</v>
      </c>
      <c r="S79" s="174"/>
      <c r="T79" s="176">
        <f>T80</f>
        <v>0</v>
      </c>
      <c r="AR79" s="169" t="s">
        <v>93</v>
      </c>
      <c r="AT79" s="177" t="s">
        <v>76</v>
      </c>
      <c r="AU79" s="177" t="s">
        <v>77</v>
      </c>
      <c r="AY79" s="169" t="s">
        <v>264</v>
      </c>
      <c r="BK79" s="178">
        <f>BK80</f>
        <v>0</v>
      </c>
    </row>
    <row r="80" spans="2:63" s="11" customFormat="1" ht="19.899999999999999" customHeight="1">
      <c r="B80" s="168"/>
      <c r="D80" s="169" t="s">
        <v>76</v>
      </c>
      <c r="E80" s="179" t="s">
        <v>3595</v>
      </c>
      <c r="F80" s="179" t="s">
        <v>3596</v>
      </c>
      <c r="I80" s="171"/>
      <c r="J80" s="180">
        <f>BK80</f>
        <v>0</v>
      </c>
      <c r="L80" s="168"/>
      <c r="M80" s="173"/>
      <c r="N80" s="174"/>
      <c r="O80" s="174"/>
      <c r="P80" s="175">
        <f>SUM(P81:P87)</f>
        <v>0</v>
      </c>
      <c r="Q80" s="174"/>
      <c r="R80" s="175">
        <f>SUM(R81:R87)</f>
        <v>0</v>
      </c>
      <c r="S80" s="174"/>
      <c r="T80" s="176">
        <f>SUM(T81:T87)</f>
        <v>0</v>
      </c>
      <c r="AR80" s="169" t="s">
        <v>93</v>
      </c>
      <c r="AT80" s="177" t="s">
        <v>76</v>
      </c>
      <c r="AU80" s="177" t="s">
        <v>24</v>
      </c>
      <c r="AY80" s="169" t="s">
        <v>264</v>
      </c>
      <c r="BK80" s="178">
        <f>SUM(BK81:BK87)</f>
        <v>0</v>
      </c>
    </row>
    <row r="81" spans="2:65" s="1" customFormat="1" ht="16.5" customHeight="1">
      <c r="B81" s="181"/>
      <c r="C81" s="218" t="s">
        <v>24</v>
      </c>
      <c r="D81" s="218" t="s">
        <v>345</v>
      </c>
      <c r="E81" s="219" t="s">
        <v>3597</v>
      </c>
      <c r="F81" s="220" t="s">
        <v>3598</v>
      </c>
      <c r="G81" s="221" t="s">
        <v>341</v>
      </c>
      <c r="H81" s="222">
        <v>1</v>
      </c>
      <c r="I81" s="223"/>
      <c r="J81" s="224">
        <f t="shared" ref="J81:J87" si="0">ROUND(I81*H81,2)</f>
        <v>0</v>
      </c>
      <c r="K81" s="220" t="s">
        <v>367</v>
      </c>
      <c r="L81" s="225"/>
      <c r="M81" s="226" t="s">
        <v>5</v>
      </c>
      <c r="N81" s="227" t="s">
        <v>48</v>
      </c>
      <c r="O81" s="43"/>
      <c r="P81" s="191">
        <f t="shared" ref="P81:P87" si="1">O81*H81</f>
        <v>0</v>
      </c>
      <c r="Q81" s="191">
        <v>0</v>
      </c>
      <c r="R81" s="191">
        <f t="shared" ref="R81:R87" si="2">Q81*H81</f>
        <v>0</v>
      </c>
      <c r="S81" s="191">
        <v>0</v>
      </c>
      <c r="T81" s="192">
        <f t="shared" ref="T81:T87" si="3">S81*H81</f>
        <v>0</v>
      </c>
      <c r="AR81" s="25" t="s">
        <v>1503</v>
      </c>
      <c r="AT81" s="25" t="s">
        <v>345</v>
      </c>
      <c r="AU81" s="25" t="s">
        <v>85</v>
      </c>
      <c r="AY81" s="25" t="s">
        <v>264</v>
      </c>
      <c r="BE81" s="193">
        <f t="shared" ref="BE81:BE87" si="4">IF(N81="základní",J81,0)</f>
        <v>0</v>
      </c>
      <c r="BF81" s="193">
        <f t="shared" ref="BF81:BF87" si="5">IF(N81="snížená",J81,0)</f>
        <v>0</v>
      </c>
      <c r="BG81" s="193">
        <f t="shared" ref="BG81:BG87" si="6">IF(N81="zákl. přenesená",J81,0)</f>
        <v>0</v>
      </c>
      <c r="BH81" s="193">
        <f t="shared" ref="BH81:BH87" si="7">IF(N81="sníž. přenesená",J81,0)</f>
        <v>0</v>
      </c>
      <c r="BI81" s="193">
        <f t="shared" ref="BI81:BI87" si="8">IF(N81="nulová",J81,0)</f>
        <v>0</v>
      </c>
      <c r="BJ81" s="25" t="s">
        <v>24</v>
      </c>
      <c r="BK81" s="193">
        <f t="shared" ref="BK81:BK87" si="9">ROUND(I81*H81,2)</f>
        <v>0</v>
      </c>
      <c r="BL81" s="25" t="s">
        <v>972</v>
      </c>
      <c r="BM81" s="25" t="s">
        <v>929</v>
      </c>
    </row>
    <row r="82" spans="2:65" s="1" customFormat="1" ht="16.5" customHeight="1">
      <c r="B82" s="181"/>
      <c r="C82" s="218" t="s">
        <v>85</v>
      </c>
      <c r="D82" s="218" t="s">
        <v>345</v>
      </c>
      <c r="E82" s="219" t="s">
        <v>3599</v>
      </c>
      <c r="F82" s="220" t="s">
        <v>3600</v>
      </c>
      <c r="G82" s="221" t="s">
        <v>2010</v>
      </c>
      <c r="H82" s="222">
        <v>1</v>
      </c>
      <c r="I82" s="223"/>
      <c r="J82" s="224">
        <f t="shared" si="0"/>
        <v>0</v>
      </c>
      <c r="K82" s="220" t="s">
        <v>367</v>
      </c>
      <c r="L82" s="225"/>
      <c r="M82" s="226" t="s">
        <v>5</v>
      </c>
      <c r="N82" s="227" t="s">
        <v>48</v>
      </c>
      <c r="O82" s="43"/>
      <c r="P82" s="191">
        <f t="shared" si="1"/>
        <v>0</v>
      </c>
      <c r="Q82" s="191">
        <v>0</v>
      </c>
      <c r="R82" s="191">
        <f t="shared" si="2"/>
        <v>0</v>
      </c>
      <c r="S82" s="191">
        <v>0</v>
      </c>
      <c r="T82" s="192">
        <f t="shared" si="3"/>
        <v>0</v>
      </c>
      <c r="AR82" s="25" t="s">
        <v>1503</v>
      </c>
      <c r="AT82" s="25" t="s">
        <v>345</v>
      </c>
      <c r="AU82" s="25" t="s">
        <v>85</v>
      </c>
      <c r="AY82" s="25" t="s">
        <v>264</v>
      </c>
      <c r="BE82" s="193">
        <f t="shared" si="4"/>
        <v>0</v>
      </c>
      <c r="BF82" s="193">
        <f t="shared" si="5"/>
        <v>0</v>
      </c>
      <c r="BG82" s="193">
        <f t="shared" si="6"/>
        <v>0</v>
      </c>
      <c r="BH82" s="193">
        <f t="shared" si="7"/>
        <v>0</v>
      </c>
      <c r="BI82" s="193">
        <f t="shared" si="8"/>
        <v>0</v>
      </c>
      <c r="BJ82" s="25" t="s">
        <v>24</v>
      </c>
      <c r="BK82" s="193">
        <f t="shared" si="9"/>
        <v>0</v>
      </c>
      <c r="BL82" s="25" t="s">
        <v>972</v>
      </c>
      <c r="BM82" s="25" t="s">
        <v>940</v>
      </c>
    </row>
    <row r="83" spans="2:65" s="1" customFormat="1" ht="16.5" customHeight="1">
      <c r="B83" s="181"/>
      <c r="C83" s="218" t="s">
        <v>93</v>
      </c>
      <c r="D83" s="218" t="s">
        <v>345</v>
      </c>
      <c r="E83" s="219" t="s">
        <v>3601</v>
      </c>
      <c r="F83" s="220" t="s">
        <v>3602</v>
      </c>
      <c r="G83" s="221" t="s">
        <v>2010</v>
      </c>
      <c r="H83" s="222">
        <v>1</v>
      </c>
      <c r="I83" s="223"/>
      <c r="J83" s="224">
        <f t="shared" si="0"/>
        <v>0</v>
      </c>
      <c r="K83" s="220" t="s">
        <v>367</v>
      </c>
      <c r="L83" s="225"/>
      <c r="M83" s="226" t="s">
        <v>5</v>
      </c>
      <c r="N83" s="227" t="s">
        <v>48</v>
      </c>
      <c r="O83" s="43"/>
      <c r="P83" s="191">
        <f t="shared" si="1"/>
        <v>0</v>
      </c>
      <c r="Q83" s="191">
        <v>0</v>
      </c>
      <c r="R83" s="191">
        <f t="shared" si="2"/>
        <v>0</v>
      </c>
      <c r="S83" s="191">
        <v>0</v>
      </c>
      <c r="T83" s="192">
        <f t="shared" si="3"/>
        <v>0</v>
      </c>
      <c r="AR83" s="25" t="s">
        <v>1503</v>
      </c>
      <c r="AT83" s="25" t="s">
        <v>345</v>
      </c>
      <c r="AU83" s="25" t="s">
        <v>85</v>
      </c>
      <c r="AY83" s="25" t="s">
        <v>264</v>
      </c>
      <c r="BE83" s="193">
        <f t="shared" si="4"/>
        <v>0</v>
      </c>
      <c r="BF83" s="193">
        <f t="shared" si="5"/>
        <v>0</v>
      </c>
      <c r="BG83" s="193">
        <f t="shared" si="6"/>
        <v>0</v>
      </c>
      <c r="BH83" s="193">
        <f t="shared" si="7"/>
        <v>0</v>
      </c>
      <c r="BI83" s="193">
        <f t="shared" si="8"/>
        <v>0</v>
      </c>
      <c r="BJ83" s="25" t="s">
        <v>24</v>
      </c>
      <c r="BK83" s="193">
        <f t="shared" si="9"/>
        <v>0</v>
      </c>
      <c r="BL83" s="25" t="s">
        <v>972</v>
      </c>
      <c r="BM83" s="25" t="s">
        <v>954</v>
      </c>
    </row>
    <row r="84" spans="2:65" s="1" customFormat="1" ht="16.5" customHeight="1">
      <c r="B84" s="181"/>
      <c r="C84" s="218" t="s">
        <v>270</v>
      </c>
      <c r="D84" s="218" t="s">
        <v>345</v>
      </c>
      <c r="E84" s="219" t="s">
        <v>3603</v>
      </c>
      <c r="F84" s="220" t="s">
        <v>3604</v>
      </c>
      <c r="G84" s="221" t="s">
        <v>2010</v>
      </c>
      <c r="H84" s="222">
        <v>1</v>
      </c>
      <c r="I84" s="223"/>
      <c r="J84" s="224">
        <f t="shared" si="0"/>
        <v>0</v>
      </c>
      <c r="K84" s="220" t="s">
        <v>367</v>
      </c>
      <c r="L84" s="225"/>
      <c r="M84" s="226" t="s">
        <v>5</v>
      </c>
      <c r="N84" s="227" t="s">
        <v>48</v>
      </c>
      <c r="O84" s="43"/>
      <c r="P84" s="191">
        <f t="shared" si="1"/>
        <v>0</v>
      </c>
      <c r="Q84" s="191">
        <v>0</v>
      </c>
      <c r="R84" s="191">
        <f t="shared" si="2"/>
        <v>0</v>
      </c>
      <c r="S84" s="191">
        <v>0</v>
      </c>
      <c r="T84" s="192">
        <f t="shared" si="3"/>
        <v>0</v>
      </c>
      <c r="AR84" s="25" t="s">
        <v>1503</v>
      </c>
      <c r="AT84" s="25" t="s">
        <v>345</v>
      </c>
      <c r="AU84" s="25" t="s">
        <v>85</v>
      </c>
      <c r="AY84" s="25" t="s">
        <v>264</v>
      </c>
      <c r="BE84" s="193">
        <f t="shared" si="4"/>
        <v>0</v>
      </c>
      <c r="BF84" s="193">
        <f t="shared" si="5"/>
        <v>0</v>
      </c>
      <c r="BG84" s="193">
        <f t="shared" si="6"/>
        <v>0</v>
      </c>
      <c r="BH84" s="193">
        <f t="shared" si="7"/>
        <v>0</v>
      </c>
      <c r="BI84" s="193">
        <f t="shared" si="8"/>
        <v>0</v>
      </c>
      <c r="BJ84" s="25" t="s">
        <v>24</v>
      </c>
      <c r="BK84" s="193">
        <f t="shared" si="9"/>
        <v>0</v>
      </c>
      <c r="BL84" s="25" t="s">
        <v>972</v>
      </c>
      <c r="BM84" s="25" t="s">
        <v>972</v>
      </c>
    </row>
    <row r="85" spans="2:65" s="1" customFormat="1" ht="16.5" customHeight="1">
      <c r="B85" s="181"/>
      <c r="C85" s="218" t="s">
        <v>300</v>
      </c>
      <c r="D85" s="218" t="s">
        <v>345</v>
      </c>
      <c r="E85" s="219" t="s">
        <v>3605</v>
      </c>
      <c r="F85" s="220" t="s">
        <v>3606</v>
      </c>
      <c r="G85" s="221" t="s">
        <v>2010</v>
      </c>
      <c r="H85" s="222">
        <v>1</v>
      </c>
      <c r="I85" s="223"/>
      <c r="J85" s="224">
        <f t="shared" si="0"/>
        <v>0</v>
      </c>
      <c r="K85" s="220" t="s">
        <v>367</v>
      </c>
      <c r="L85" s="225"/>
      <c r="M85" s="226" t="s">
        <v>5</v>
      </c>
      <c r="N85" s="227" t="s">
        <v>48</v>
      </c>
      <c r="O85" s="43"/>
      <c r="P85" s="191">
        <f t="shared" si="1"/>
        <v>0</v>
      </c>
      <c r="Q85" s="191">
        <v>0</v>
      </c>
      <c r="R85" s="191">
        <f t="shared" si="2"/>
        <v>0</v>
      </c>
      <c r="S85" s="191">
        <v>0</v>
      </c>
      <c r="T85" s="192">
        <f t="shared" si="3"/>
        <v>0</v>
      </c>
      <c r="AR85" s="25" t="s">
        <v>1503</v>
      </c>
      <c r="AT85" s="25" t="s">
        <v>345</v>
      </c>
      <c r="AU85" s="25" t="s">
        <v>85</v>
      </c>
      <c r="AY85" s="25" t="s">
        <v>264</v>
      </c>
      <c r="BE85" s="193">
        <f t="shared" si="4"/>
        <v>0</v>
      </c>
      <c r="BF85" s="193">
        <f t="shared" si="5"/>
        <v>0</v>
      </c>
      <c r="BG85" s="193">
        <f t="shared" si="6"/>
        <v>0</v>
      </c>
      <c r="BH85" s="193">
        <f t="shared" si="7"/>
        <v>0</v>
      </c>
      <c r="BI85" s="193">
        <f t="shared" si="8"/>
        <v>0</v>
      </c>
      <c r="BJ85" s="25" t="s">
        <v>24</v>
      </c>
      <c r="BK85" s="193">
        <f t="shared" si="9"/>
        <v>0</v>
      </c>
      <c r="BL85" s="25" t="s">
        <v>972</v>
      </c>
      <c r="BM85" s="25" t="s">
        <v>984</v>
      </c>
    </row>
    <row r="86" spans="2:65" s="1" customFormat="1" ht="16.5" customHeight="1">
      <c r="B86" s="181"/>
      <c r="C86" s="182" t="s">
        <v>305</v>
      </c>
      <c r="D86" s="182" t="s">
        <v>266</v>
      </c>
      <c r="E86" s="183" t="s">
        <v>3607</v>
      </c>
      <c r="F86" s="184" t="s">
        <v>3608</v>
      </c>
      <c r="G86" s="185" t="s">
        <v>2010</v>
      </c>
      <c r="H86" s="186">
        <v>1</v>
      </c>
      <c r="I86" s="187"/>
      <c r="J86" s="188">
        <f t="shared" si="0"/>
        <v>0</v>
      </c>
      <c r="K86" s="184" t="s">
        <v>309</v>
      </c>
      <c r="L86" s="42"/>
      <c r="M86" s="189" t="s">
        <v>5</v>
      </c>
      <c r="N86" s="190" t="s">
        <v>48</v>
      </c>
      <c r="O86" s="43"/>
      <c r="P86" s="191">
        <f t="shared" si="1"/>
        <v>0</v>
      </c>
      <c r="Q86" s="191">
        <v>0</v>
      </c>
      <c r="R86" s="191">
        <f t="shared" si="2"/>
        <v>0</v>
      </c>
      <c r="S86" s="191">
        <v>0</v>
      </c>
      <c r="T86" s="192">
        <f t="shared" si="3"/>
        <v>0</v>
      </c>
      <c r="AR86" s="25" t="s">
        <v>972</v>
      </c>
      <c r="AT86" s="25" t="s">
        <v>266</v>
      </c>
      <c r="AU86" s="25" t="s">
        <v>85</v>
      </c>
      <c r="AY86" s="25" t="s">
        <v>264</v>
      </c>
      <c r="BE86" s="193">
        <f t="shared" si="4"/>
        <v>0</v>
      </c>
      <c r="BF86" s="193">
        <f t="shared" si="5"/>
        <v>0</v>
      </c>
      <c r="BG86" s="193">
        <f t="shared" si="6"/>
        <v>0</v>
      </c>
      <c r="BH86" s="193">
        <f t="shared" si="7"/>
        <v>0</v>
      </c>
      <c r="BI86" s="193">
        <f t="shared" si="8"/>
        <v>0</v>
      </c>
      <c r="BJ86" s="25" t="s">
        <v>24</v>
      </c>
      <c r="BK86" s="193">
        <f t="shared" si="9"/>
        <v>0</v>
      </c>
      <c r="BL86" s="25" t="s">
        <v>972</v>
      </c>
      <c r="BM86" s="25" t="s">
        <v>997</v>
      </c>
    </row>
    <row r="87" spans="2:65" s="1" customFormat="1" ht="16.5" customHeight="1">
      <c r="B87" s="181"/>
      <c r="C87" s="182" t="s">
        <v>314</v>
      </c>
      <c r="D87" s="182" t="s">
        <v>266</v>
      </c>
      <c r="E87" s="183" t="s">
        <v>3609</v>
      </c>
      <c r="F87" s="184" t="s">
        <v>3610</v>
      </c>
      <c r="G87" s="185" t="s">
        <v>2010</v>
      </c>
      <c r="H87" s="186">
        <v>1</v>
      </c>
      <c r="I87" s="187"/>
      <c r="J87" s="188">
        <f t="shared" si="0"/>
        <v>0</v>
      </c>
      <c r="K87" s="184" t="s">
        <v>309</v>
      </c>
      <c r="L87" s="42"/>
      <c r="M87" s="189" t="s">
        <v>5</v>
      </c>
      <c r="N87" s="232" t="s">
        <v>48</v>
      </c>
      <c r="O87" s="233"/>
      <c r="P87" s="234">
        <f t="shared" si="1"/>
        <v>0</v>
      </c>
      <c r="Q87" s="234">
        <v>0</v>
      </c>
      <c r="R87" s="234">
        <f t="shared" si="2"/>
        <v>0</v>
      </c>
      <c r="S87" s="234">
        <v>0</v>
      </c>
      <c r="T87" s="235">
        <f t="shared" si="3"/>
        <v>0</v>
      </c>
      <c r="AR87" s="25" t="s">
        <v>972</v>
      </c>
      <c r="AT87" s="25" t="s">
        <v>266</v>
      </c>
      <c r="AU87" s="25" t="s">
        <v>85</v>
      </c>
      <c r="AY87" s="25" t="s">
        <v>264</v>
      </c>
      <c r="BE87" s="193">
        <f t="shared" si="4"/>
        <v>0</v>
      </c>
      <c r="BF87" s="193">
        <f t="shared" si="5"/>
        <v>0</v>
      </c>
      <c r="BG87" s="193">
        <f t="shared" si="6"/>
        <v>0</v>
      </c>
      <c r="BH87" s="193">
        <f t="shared" si="7"/>
        <v>0</v>
      </c>
      <c r="BI87" s="193">
        <f t="shared" si="8"/>
        <v>0</v>
      </c>
      <c r="BJ87" s="25" t="s">
        <v>24</v>
      </c>
      <c r="BK87" s="193">
        <f t="shared" si="9"/>
        <v>0</v>
      </c>
      <c r="BL87" s="25" t="s">
        <v>972</v>
      </c>
      <c r="BM87" s="25" t="s">
        <v>1006</v>
      </c>
    </row>
    <row r="88" spans="2:65" s="1" customFormat="1" ht="6.95" customHeight="1">
      <c r="B88" s="57"/>
      <c r="C88" s="58"/>
      <c r="D88" s="58"/>
      <c r="E88" s="58"/>
      <c r="F88" s="58"/>
      <c r="G88" s="58"/>
      <c r="H88" s="58"/>
      <c r="I88" s="135"/>
      <c r="J88" s="58"/>
      <c r="K88" s="58"/>
      <c r="L88" s="42"/>
    </row>
  </sheetData>
  <autoFilter ref="C77:K87"/>
  <mergeCells count="10">
    <mergeCell ref="J51:J52"/>
    <mergeCell ref="E68:H68"/>
    <mergeCell ref="E70:H70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77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89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217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s="1" customFormat="1" ht="15">
      <c r="B8" s="42"/>
      <c r="C8" s="43"/>
      <c r="D8" s="38" t="s">
        <v>227</v>
      </c>
      <c r="E8" s="43"/>
      <c r="F8" s="43"/>
      <c r="G8" s="43"/>
      <c r="H8" s="43"/>
      <c r="I8" s="114"/>
      <c r="J8" s="43"/>
      <c r="K8" s="46"/>
    </row>
    <row r="9" spans="1:70" s="1" customFormat="1" ht="36.950000000000003" customHeight="1">
      <c r="B9" s="42"/>
      <c r="C9" s="43"/>
      <c r="D9" s="43"/>
      <c r="E9" s="382" t="s">
        <v>3611</v>
      </c>
      <c r="F9" s="381"/>
      <c r="G9" s="381"/>
      <c r="H9" s="381"/>
      <c r="I9" s="114"/>
      <c r="J9" s="43"/>
      <c r="K9" s="46"/>
    </row>
    <row r="10" spans="1:70" s="1" customFormat="1">
      <c r="B10" s="42"/>
      <c r="C10" s="43"/>
      <c r="D10" s="43"/>
      <c r="E10" s="43"/>
      <c r="F10" s="43"/>
      <c r="G10" s="43"/>
      <c r="H10" s="43"/>
      <c r="I10" s="114"/>
      <c r="J10" s="43"/>
      <c r="K10" s="46"/>
    </row>
    <row r="11" spans="1:70" s="1" customFormat="1" ht="14.45" customHeight="1">
      <c r="B11" s="42"/>
      <c r="C11" s="43"/>
      <c r="D11" s="38" t="s">
        <v>22</v>
      </c>
      <c r="E11" s="43"/>
      <c r="F11" s="36" t="s">
        <v>5</v>
      </c>
      <c r="G11" s="43"/>
      <c r="H11" s="43"/>
      <c r="I11" s="115" t="s">
        <v>23</v>
      </c>
      <c r="J11" s="36" t="s">
        <v>5</v>
      </c>
      <c r="K11" s="46"/>
    </row>
    <row r="12" spans="1:70" s="1" customFormat="1" ht="14.45" customHeight="1">
      <c r="B12" s="42"/>
      <c r="C12" s="43"/>
      <c r="D12" s="38" t="s">
        <v>25</v>
      </c>
      <c r="E12" s="43"/>
      <c r="F12" s="36" t="s">
        <v>26</v>
      </c>
      <c r="G12" s="43"/>
      <c r="H12" s="43"/>
      <c r="I12" s="115" t="s">
        <v>27</v>
      </c>
      <c r="J12" s="116" t="str">
        <f>'Rekapitulace stavby'!AN8</f>
        <v>1.6.2017</v>
      </c>
      <c r="K12" s="46"/>
    </row>
    <row r="13" spans="1:70" s="1" customFormat="1" ht="10.9" customHeight="1">
      <c r="B13" s="42"/>
      <c r="C13" s="43"/>
      <c r="D13" s="43"/>
      <c r="E13" s="43"/>
      <c r="F13" s="43"/>
      <c r="G13" s="43"/>
      <c r="H13" s="43"/>
      <c r="I13" s="114"/>
      <c r="J13" s="43"/>
      <c r="K13" s="46"/>
    </row>
    <row r="14" spans="1:70" s="1" customFormat="1" ht="14.45" customHeight="1">
      <c r="B14" s="42"/>
      <c r="C14" s="43"/>
      <c r="D14" s="38" t="s">
        <v>31</v>
      </c>
      <c r="E14" s="43"/>
      <c r="F14" s="43"/>
      <c r="G14" s="43"/>
      <c r="H14" s="43"/>
      <c r="I14" s="115" t="s">
        <v>32</v>
      </c>
      <c r="J14" s="36" t="s">
        <v>33</v>
      </c>
      <c r="K14" s="46"/>
    </row>
    <row r="15" spans="1:70" s="1" customFormat="1" ht="18" customHeight="1">
      <c r="B15" s="42"/>
      <c r="C15" s="43"/>
      <c r="D15" s="43"/>
      <c r="E15" s="36" t="s">
        <v>34</v>
      </c>
      <c r="F15" s="43"/>
      <c r="G15" s="43"/>
      <c r="H15" s="43"/>
      <c r="I15" s="115" t="s">
        <v>35</v>
      </c>
      <c r="J15" s="36" t="s">
        <v>5</v>
      </c>
      <c r="K15" s="46"/>
    </row>
    <row r="16" spans="1:70" s="1" customFormat="1" ht="6.95" customHeight="1">
      <c r="B16" s="42"/>
      <c r="C16" s="43"/>
      <c r="D16" s="43"/>
      <c r="E16" s="43"/>
      <c r="F16" s="43"/>
      <c r="G16" s="43"/>
      <c r="H16" s="43"/>
      <c r="I16" s="114"/>
      <c r="J16" s="43"/>
      <c r="K16" s="46"/>
    </row>
    <row r="17" spans="2:11" s="1" customFormat="1" ht="14.45" customHeight="1">
      <c r="B17" s="42"/>
      <c r="C17" s="43"/>
      <c r="D17" s="38" t="s">
        <v>36</v>
      </c>
      <c r="E17" s="43"/>
      <c r="F17" s="43"/>
      <c r="G17" s="43"/>
      <c r="H17" s="43"/>
      <c r="I17" s="115" t="s">
        <v>32</v>
      </c>
      <c r="J17" s="36" t="str">
        <f>IF('Rekapitulace stavby'!AN13="Vyplň údaj","",IF('Rekapitulace stavby'!AN13="","",'Rekapitulace stavby'!AN13))</f>
        <v/>
      </c>
      <c r="K17" s="46"/>
    </row>
    <row r="18" spans="2:11" s="1" customFormat="1" ht="18" customHeight="1">
      <c r="B18" s="42"/>
      <c r="C18" s="43"/>
      <c r="D18" s="43"/>
      <c r="E18" s="36" t="str">
        <f>IF('Rekapitulace stavby'!E14="Vyplň údaj","",IF('Rekapitulace stavby'!E14="","",'Rekapitulace stavby'!E14))</f>
        <v/>
      </c>
      <c r="F18" s="43"/>
      <c r="G18" s="43"/>
      <c r="H18" s="43"/>
      <c r="I18" s="115" t="s">
        <v>35</v>
      </c>
      <c r="J18" s="36" t="str">
        <f>IF('Rekapitulace stavby'!AN14="Vyplň údaj","",IF('Rekapitulace stavby'!AN14="","",'Rekapitulace stavby'!AN14))</f>
        <v/>
      </c>
      <c r="K18" s="46"/>
    </row>
    <row r="19" spans="2:11" s="1" customFormat="1" ht="6.95" customHeight="1">
      <c r="B19" s="42"/>
      <c r="C19" s="43"/>
      <c r="D19" s="43"/>
      <c r="E19" s="43"/>
      <c r="F19" s="43"/>
      <c r="G19" s="43"/>
      <c r="H19" s="43"/>
      <c r="I19" s="114"/>
      <c r="J19" s="43"/>
      <c r="K19" s="46"/>
    </row>
    <row r="20" spans="2:11" s="1" customFormat="1" ht="14.45" customHeight="1">
      <c r="B20" s="42"/>
      <c r="C20" s="43"/>
      <c r="D20" s="38" t="s">
        <v>38</v>
      </c>
      <c r="E20" s="43"/>
      <c r="F20" s="43"/>
      <c r="G20" s="43"/>
      <c r="H20" s="43"/>
      <c r="I20" s="115" t="s">
        <v>32</v>
      </c>
      <c r="J20" s="36" t="s">
        <v>39</v>
      </c>
      <c r="K20" s="46"/>
    </row>
    <row r="21" spans="2:11" s="1" customFormat="1" ht="18" customHeight="1">
      <c r="B21" s="42"/>
      <c r="C21" s="43"/>
      <c r="D21" s="43"/>
      <c r="E21" s="36" t="s">
        <v>40</v>
      </c>
      <c r="F21" s="43"/>
      <c r="G21" s="43"/>
      <c r="H21" s="43"/>
      <c r="I21" s="115" t="s">
        <v>35</v>
      </c>
      <c r="J21" s="36" t="s">
        <v>5</v>
      </c>
      <c r="K21" s="46"/>
    </row>
    <row r="22" spans="2:11" s="1" customFormat="1" ht="6.95" customHeight="1">
      <c r="B22" s="42"/>
      <c r="C22" s="43"/>
      <c r="D22" s="43"/>
      <c r="E22" s="43"/>
      <c r="F22" s="43"/>
      <c r="G22" s="43"/>
      <c r="H22" s="43"/>
      <c r="I22" s="114"/>
      <c r="J22" s="43"/>
      <c r="K22" s="46"/>
    </row>
    <row r="23" spans="2:11" s="1" customFormat="1" ht="14.45" customHeight="1">
      <c r="B23" s="42"/>
      <c r="C23" s="43"/>
      <c r="D23" s="38" t="s">
        <v>42</v>
      </c>
      <c r="E23" s="43"/>
      <c r="F23" s="43"/>
      <c r="G23" s="43"/>
      <c r="H23" s="43"/>
      <c r="I23" s="114"/>
      <c r="J23" s="43"/>
      <c r="K23" s="46"/>
    </row>
    <row r="24" spans="2:11" s="7" customFormat="1" ht="16.5" customHeight="1">
      <c r="B24" s="117"/>
      <c r="C24" s="118"/>
      <c r="D24" s="118"/>
      <c r="E24" s="383" t="s">
        <v>5</v>
      </c>
      <c r="F24" s="383"/>
      <c r="G24" s="383"/>
      <c r="H24" s="383"/>
      <c r="I24" s="119"/>
      <c r="J24" s="118"/>
      <c r="K24" s="120"/>
    </row>
    <row r="25" spans="2:11" s="1" customFormat="1" ht="6.95" customHeight="1">
      <c r="B25" s="42"/>
      <c r="C25" s="43"/>
      <c r="D25" s="43"/>
      <c r="E25" s="43"/>
      <c r="F25" s="43"/>
      <c r="G25" s="43"/>
      <c r="H25" s="43"/>
      <c r="I25" s="114"/>
      <c r="J25" s="43"/>
      <c r="K25" s="46"/>
    </row>
    <row r="26" spans="2:11" s="1" customFormat="1" ht="6.95" customHeight="1">
      <c r="B26" s="42"/>
      <c r="C26" s="43"/>
      <c r="D26" s="69"/>
      <c r="E26" s="69"/>
      <c r="F26" s="69"/>
      <c r="G26" s="69"/>
      <c r="H26" s="69"/>
      <c r="I26" s="121"/>
      <c r="J26" s="69"/>
      <c r="K26" s="122"/>
    </row>
    <row r="27" spans="2:11" s="1" customFormat="1" ht="25.35" customHeight="1">
      <c r="B27" s="42"/>
      <c r="C27" s="43"/>
      <c r="D27" s="123" t="s">
        <v>43</v>
      </c>
      <c r="E27" s="43"/>
      <c r="F27" s="43"/>
      <c r="G27" s="43"/>
      <c r="H27" s="43"/>
      <c r="I27" s="114"/>
      <c r="J27" s="124">
        <f>ROUND(J77,2)</f>
        <v>0</v>
      </c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14.45" customHeight="1">
      <c r="B29" s="42"/>
      <c r="C29" s="43"/>
      <c r="D29" s="43"/>
      <c r="E29" s="43"/>
      <c r="F29" s="47" t="s">
        <v>45</v>
      </c>
      <c r="G29" s="43"/>
      <c r="H29" s="43"/>
      <c r="I29" s="125" t="s">
        <v>44</v>
      </c>
      <c r="J29" s="47" t="s">
        <v>46</v>
      </c>
      <c r="K29" s="46"/>
    </row>
    <row r="30" spans="2:11" s="1" customFormat="1" ht="14.45" customHeight="1">
      <c r="B30" s="42"/>
      <c r="C30" s="43"/>
      <c r="D30" s="50" t="s">
        <v>47</v>
      </c>
      <c r="E30" s="50" t="s">
        <v>48</v>
      </c>
      <c r="F30" s="126">
        <f>ROUND(SUM(BE77:BE88), 2)</f>
        <v>0</v>
      </c>
      <c r="G30" s="43"/>
      <c r="H30" s="43"/>
      <c r="I30" s="127">
        <v>0.21</v>
      </c>
      <c r="J30" s="126">
        <f>ROUND(ROUND((SUM(BE77:BE88)), 2)*I30, 2)</f>
        <v>0</v>
      </c>
      <c r="K30" s="46"/>
    </row>
    <row r="31" spans="2:11" s="1" customFormat="1" ht="14.45" customHeight="1">
      <c r="B31" s="42"/>
      <c r="C31" s="43"/>
      <c r="D31" s="43"/>
      <c r="E31" s="50" t="s">
        <v>49</v>
      </c>
      <c r="F31" s="126">
        <f>ROUND(SUM(BF77:BF88), 2)</f>
        <v>0</v>
      </c>
      <c r="G31" s="43"/>
      <c r="H31" s="43"/>
      <c r="I31" s="127">
        <v>0.15</v>
      </c>
      <c r="J31" s="126">
        <f>ROUND(ROUND((SUM(BF77:BF88)), 2)*I31, 2)</f>
        <v>0</v>
      </c>
      <c r="K31" s="46"/>
    </row>
    <row r="32" spans="2:11" s="1" customFormat="1" ht="14.45" hidden="1" customHeight="1">
      <c r="B32" s="42"/>
      <c r="C32" s="43"/>
      <c r="D32" s="43"/>
      <c r="E32" s="50" t="s">
        <v>50</v>
      </c>
      <c r="F32" s="126">
        <f>ROUND(SUM(BG77:BG88), 2)</f>
        <v>0</v>
      </c>
      <c r="G32" s="43"/>
      <c r="H32" s="43"/>
      <c r="I32" s="127">
        <v>0.21</v>
      </c>
      <c r="J32" s="126">
        <v>0</v>
      </c>
      <c r="K32" s="46"/>
    </row>
    <row r="33" spans="2:11" s="1" customFormat="1" ht="14.45" hidden="1" customHeight="1">
      <c r="B33" s="42"/>
      <c r="C33" s="43"/>
      <c r="D33" s="43"/>
      <c r="E33" s="50" t="s">
        <v>51</v>
      </c>
      <c r="F33" s="126">
        <f>ROUND(SUM(BH77:BH88), 2)</f>
        <v>0</v>
      </c>
      <c r="G33" s="43"/>
      <c r="H33" s="43"/>
      <c r="I33" s="127">
        <v>0.15</v>
      </c>
      <c r="J33" s="126"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52</v>
      </c>
      <c r="F34" s="126">
        <f>ROUND(SUM(BI77:BI88), 2)</f>
        <v>0</v>
      </c>
      <c r="G34" s="43"/>
      <c r="H34" s="43"/>
      <c r="I34" s="127">
        <v>0</v>
      </c>
      <c r="J34" s="126">
        <v>0</v>
      </c>
      <c r="K34" s="46"/>
    </row>
    <row r="35" spans="2:11" s="1" customFormat="1" ht="6.95" customHeight="1">
      <c r="B35" s="42"/>
      <c r="C35" s="43"/>
      <c r="D35" s="43"/>
      <c r="E35" s="43"/>
      <c r="F35" s="43"/>
      <c r="G35" s="43"/>
      <c r="H35" s="43"/>
      <c r="I35" s="114"/>
      <c r="J35" s="43"/>
      <c r="K35" s="46"/>
    </row>
    <row r="36" spans="2:11" s="1" customFormat="1" ht="25.35" customHeight="1">
      <c r="B36" s="42"/>
      <c r="C36" s="128"/>
      <c r="D36" s="129" t="s">
        <v>53</v>
      </c>
      <c r="E36" s="72"/>
      <c r="F36" s="72"/>
      <c r="G36" s="130" t="s">
        <v>54</v>
      </c>
      <c r="H36" s="131" t="s">
        <v>55</v>
      </c>
      <c r="I36" s="132"/>
      <c r="J36" s="133">
        <f>SUM(J27:J34)</f>
        <v>0</v>
      </c>
      <c r="K36" s="134"/>
    </row>
    <row r="37" spans="2:11" s="1" customFormat="1" ht="14.45" customHeight="1">
      <c r="B37" s="57"/>
      <c r="C37" s="58"/>
      <c r="D37" s="58"/>
      <c r="E37" s="58"/>
      <c r="F37" s="58"/>
      <c r="G37" s="58"/>
      <c r="H37" s="58"/>
      <c r="I37" s="135"/>
      <c r="J37" s="58"/>
      <c r="K37" s="59"/>
    </row>
    <row r="41" spans="2:11" s="1" customFormat="1" ht="6.95" customHeight="1">
      <c r="B41" s="60"/>
      <c r="C41" s="61"/>
      <c r="D41" s="61"/>
      <c r="E41" s="61"/>
      <c r="F41" s="61"/>
      <c r="G41" s="61"/>
      <c r="H41" s="61"/>
      <c r="I41" s="136"/>
      <c r="J41" s="61"/>
      <c r="K41" s="137"/>
    </row>
    <row r="42" spans="2:11" s="1" customFormat="1" ht="36.950000000000003" customHeight="1">
      <c r="B42" s="42"/>
      <c r="C42" s="31" t="s">
        <v>234</v>
      </c>
      <c r="D42" s="43"/>
      <c r="E42" s="43"/>
      <c r="F42" s="43"/>
      <c r="G42" s="43"/>
      <c r="H42" s="43"/>
      <c r="I42" s="114"/>
      <c r="J42" s="43"/>
      <c r="K42" s="46"/>
    </row>
    <row r="43" spans="2:11" s="1" customFormat="1" ht="6.95" customHeight="1">
      <c r="B43" s="42"/>
      <c r="C43" s="43"/>
      <c r="D43" s="43"/>
      <c r="E43" s="43"/>
      <c r="F43" s="43"/>
      <c r="G43" s="43"/>
      <c r="H43" s="43"/>
      <c r="I43" s="114"/>
      <c r="J43" s="43"/>
      <c r="K43" s="46"/>
    </row>
    <row r="44" spans="2:11" s="1" customFormat="1" ht="14.45" customHeight="1">
      <c r="B44" s="42"/>
      <c r="C44" s="38" t="s">
        <v>19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16.5" customHeight="1">
      <c r="B45" s="42"/>
      <c r="C45" s="43"/>
      <c r="D45" s="43"/>
      <c r="E45" s="379" t="str">
        <f>E7</f>
        <v>Tehov - Odkanalizování a čištění vod</v>
      </c>
      <c r="F45" s="380"/>
      <c r="G45" s="380"/>
      <c r="H45" s="380"/>
      <c r="I45" s="114"/>
      <c r="J45" s="43"/>
      <c r="K45" s="46"/>
    </row>
    <row r="46" spans="2:11" s="1" customFormat="1" ht="14.45" customHeight="1">
      <c r="B46" s="42"/>
      <c r="C46" s="38" t="s">
        <v>227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7.25" customHeight="1">
      <c r="B47" s="42"/>
      <c r="C47" s="43"/>
      <c r="D47" s="43"/>
      <c r="E47" s="382" t="str">
        <f>E9</f>
        <v>006 - Vedlejší náklady</v>
      </c>
      <c r="F47" s="381"/>
      <c r="G47" s="381"/>
      <c r="H47" s="381"/>
      <c r="I47" s="114"/>
      <c r="J47" s="43"/>
      <c r="K47" s="46"/>
    </row>
    <row r="48" spans="2:11" s="1" customFormat="1" ht="6.95" customHeight="1">
      <c r="B48" s="42"/>
      <c r="C48" s="43"/>
      <c r="D48" s="43"/>
      <c r="E48" s="43"/>
      <c r="F48" s="43"/>
      <c r="G48" s="43"/>
      <c r="H48" s="43"/>
      <c r="I48" s="114"/>
      <c r="J48" s="43"/>
      <c r="K48" s="46"/>
    </row>
    <row r="49" spans="2:47" s="1" customFormat="1" ht="18" customHeight="1">
      <c r="B49" s="42"/>
      <c r="C49" s="38" t="s">
        <v>25</v>
      </c>
      <c r="D49" s="43"/>
      <c r="E49" s="43"/>
      <c r="F49" s="36" t="str">
        <f>F12</f>
        <v>Tehov</v>
      </c>
      <c r="G49" s="43"/>
      <c r="H49" s="43"/>
      <c r="I49" s="115" t="s">
        <v>27</v>
      </c>
      <c r="J49" s="116" t="str">
        <f>IF(J12="","",J12)</f>
        <v>1.6.2017</v>
      </c>
      <c r="K49" s="46"/>
    </row>
    <row r="50" spans="2:47" s="1" customFormat="1" ht="6.95" customHeight="1">
      <c r="B50" s="42"/>
      <c r="C50" s="43"/>
      <c r="D50" s="43"/>
      <c r="E50" s="43"/>
      <c r="F50" s="43"/>
      <c r="G50" s="43"/>
      <c r="H50" s="43"/>
      <c r="I50" s="114"/>
      <c r="J50" s="43"/>
      <c r="K50" s="46"/>
    </row>
    <row r="51" spans="2:47" s="1" customFormat="1" ht="15">
      <c r="B51" s="42"/>
      <c r="C51" s="38" t="s">
        <v>31</v>
      </c>
      <c r="D51" s="43"/>
      <c r="E51" s="43"/>
      <c r="F51" s="36" t="str">
        <f>E15</f>
        <v>Obec Tehov</v>
      </c>
      <c r="G51" s="43"/>
      <c r="H51" s="43"/>
      <c r="I51" s="115" t="s">
        <v>38</v>
      </c>
      <c r="J51" s="383" t="str">
        <f>E21</f>
        <v>Ing. Pavel Douša</v>
      </c>
      <c r="K51" s="46"/>
    </row>
    <row r="52" spans="2:47" s="1" customFormat="1" ht="14.45" customHeight="1">
      <c r="B52" s="42"/>
      <c r="C52" s="38" t="s">
        <v>36</v>
      </c>
      <c r="D52" s="43"/>
      <c r="E52" s="43"/>
      <c r="F52" s="36" t="str">
        <f>IF(E18="","",E18)</f>
        <v/>
      </c>
      <c r="G52" s="43"/>
      <c r="H52" s="43"/>
      <c r="I52" s="114"/>
      <c r="J52" s="384"/>
      <c r="K52" s="46"/>
    </row>
    <row r="53" spans="2:47" s="1" customFormat="1" ht="10.35" customHeight="1">
      <c r="B53" s="42"/>
      <c r="C53" s="43"/>
      <c r="D53" s="43"/>
      <c r="E53" s="43"/>
      <c r="F53" s="43"/>
      <c r="G53" s="43"/>
      <c r="H53" s="43"/>
      <c r="I53" s="114"/>
      <c r="J53" s="43"/>
      <c r="K53" s="46"/>
    </row>
    <row r="54" spans="2:47" s="1" customFormat="1" ht="29.25" customHeight="1">
      <c r="B54" s="42"/>
      <c r="C54" s="138" t="s">
        <v>235</v>
      </c>
      <c r="D54" s="128"/>
      <c r="E54" s="128"/>
      <c r="F54" s="128"/>
      <c r="G54" s="128"/>
      <c r="H54" s="128"/>
      <c r="I54" s="139"/>
      <c r="J54" s="140" t="s">
        <v>236</v>
      </c>
      <c r="K54" s="141"/>
    </row>
    <row r="55" spans="2:47" s="1" customFormat="1" ht="10.35" customHeight="1">
      <c r="B55" s="42"/>
      <c r="C55" s="43"/>
      <c r="D55" s="43"/>
      <c r="E55" s="43"/>
      <c r="F55" s="43"/>
      <c r="G55" s="43"/>
      <c r="H55" s="43"/>
      <c r="I55" s="114"/>
      <c r="J55" s="43"/>
      <c r="K55" s="46"/>
    </row>
    <row r="56" spans="2:47" s="1" customFormat="1" ht="29.25" customHeight="1">
      <c r="B56" s="42"/>
      <c r="C56" s="142" t="s">
        <v>237</v>
      </c>
      <c r="D56" s="43"/>
      <c r="E56" s="43"/>
      <c r="F56" s="43"/>
      <c r="G56" s="43"/>
      <c r="H56" s="43"/>
      <c r="I56" s="114"/>
      <c r="J56" s="124">
        <f>J77</f>
        <v>0</v>
      </c>
      <c r="K56" s="46"/>
      <c r="AU56" s="25" t="s">
        <v>238</v>
      </c>
    </row>
    <row r="57" spans="2:47" s="8" customFormat="1" ht="24.95" customHeight="1">
      <c r="B57" s="143"/>
      <c r="C57" s="144"/>
      <c r="D57" s="145" t="s">
        <v>3612</v>
      </c>
      <c r="E57" s="146"/>
      <c r="F57" s="146"/>
      <c r="G57" s="146"/>
      <c r="H57" s="146"/>
      <c r="I57" s="147"/>
      <c r="J57" s="148">
        <f>J78</f>
        <v>0</v>
      </c>
      <c r="K57" s="149"/>
    </row>
    <row r="58" spans="2:47" s="1" customFormat="1" ht="21.7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6.95" customHeight="1">
      <c r="B59" s="57"/>
      <c r="C59" s="58"/>
      <c r="D59" s="58"/>
      <c r="E59" s="58"/>
      <c r="F59" s="58"/>
      <c r="G59" s="58"/>
      <c r="H59" s="58"/>
      <c r="I59" s="135"/>
      <c r="J59" s="58"/>
      <c r="K59" s="59"/>
    </row>
    <row r="63" spans="2:47" s="1" customFormat="1" ht="6.95" customHeight="1">
      <c r="B63" s="60"/>
      <c r="C63" s="61"/>
      <c r="D63" s="61"/>
      <c r="E63" s="61"/>
      <c r="F63" s="61"/>
      <c r="G63" s="61"/>
      <c r="H63" s="61"/>
      <c r="I63" s="136"/>
      <c r="J63" s="61"/>
      <c r="K63" s="61"/>
      <c r="L63" s="42"/>
    </row>
    <row r="64" spans="2:47" s="1" customFormat="1" ht="36.950000000000003" customHeight="1">
      <c r="B64" s="42"/>
      <c r="C64" s="62" t="s">
        <v>248</v>
      </c>
      <c r="L64" s="42"/>
    </row>
    <row r="65" spans="2:65" s="1" customFormat="1" ht="6.95" customHeight="1">
      <c r="B65" s="42"/>
      <c r="L65" s="42"/>
    </row>
    <row r="66" spans="2:65" s="1" customFormat="1" ht="14.45" customHeight="1">
      <c r="B66" s="42"/>
      <c r="C66" s="64" t="s">
        <v>19</v>
      </c>
      <c r="L66" s="42"/>
    </row>
    <row r="67" spans="2:65" s="1" customFormat="1" ht="16.5" customHeight="1">
      <c r="B67" s="42"/>
      <c r="E67" s="374" t="str">
        <f>E7</f>
        <v>Tehov - Odkanalizování a čištění vod</v>
      </c>
      <c r="F67" s="375"/>
      <c r="G67" s="375"/>
      <c r="H67" s="375"/>
      <c r="L67" s="42"/>
    </row>
    <row r="68" spans="2:65" s="1" customFormat="1" ht="14.45" customHeight="1">
      <c r="B68" s="42"/>
      <c r="C68" s="64" t="s">
        <v>227</v>
      </c>
      <c r="L68" s="42"/>
    </row>
    <row r="69" spans="2:65" s="1" customFormat="1" ht="17.25" customHeight="1">
      <c r="B69" s="42"/>
      <c r="E69" s="349" t="str">
        <f>E9</f>
        <v>006 - Vedlejší náklady</v>
      </c>
      <c r="F69" s="377"/>
      <c r="G69" s="377"/>
      <c r="H69" s="377"/>
      <c r="L69" s="42"/>
    </row>
    <row r="70" spans="2:65" s="1" customFormat="1" ht="6.95" customHeight="1">
      <c r="B70" s="42"/>
      <c r="L70" s="42"/>
    </row>
    <row r="71" spans="2:65" s="1" customFormat="1" ht="18" customHeight="1">
      <c r="B71" s="42"/>
      <c r="C71" s="64" t="s">
        <v>25</v>
      </c>
      <c r="F71" s="157" t="str">
        <f>F12</f>
        <v>Tehov</v>
      </c>
      <c r="I71" s="158" t="s">
        <v>27</v>
      </c>
      <c r="J71" s="68" t="str">
        <f>IF(J12="","",J12)</f>
        <v>1.6.2017</v>
      </c>
      <c r="L71" s="42"/>
    </row>
    <row r="72" spans="2:65" s="1" customFormat="1" ht="6.95" customHeight="1">
      <c r="B72" s="42"/>
      <c r="L72" s="42"/>
    </row>
    <row r="73" spans="2:65" s="1" customFormat="1" ht="15">
      <c r="B73" s="42"/>
      <c r="C73" s="64" t="s">
        <v>31</v>
      </c>
      <c r="F73" s="157" t="str">
        <f>E15</f>
        <v>Obec Tehov</v>
      </c>
      <c r="I73" s="158" t="s">
        <v>38</v>
      </c>
      <c r="J73" s="157" t="str">
        <f>E21</f>
        <v>Ing. Pavel Douša</v>
      </c>
      <c r="L73" s="42"/>
    </row>
    <row r="74" spans="2:65" s="1" customFormat="1" ht="14.45" customHeight="1">
      <c r="B74" s="42"/>
      <c r="C74" s="64" t="s">
        <v>36</v>
      </c>
      <c r="F74" s="157" t="str">
        <f>IF(E18="","",E18)</f>
        <v/>
      </c>
      <c r="L74" s="42"/>
    </row>
    <row r="75" spans="2:65" s="1" customFormat="1" ht="10.35" customHeight="1">
      <c r="B75" s="42"/>
      <c r="L75" s="42"/>
    </row>
    <row r="76" spans="2:65" s="10" customFormat="1" ht="29.25" customHeight="1">
      <c r="B76" s="159"/>
      <c r="C76" s="160" t="s">
        <v>249</v>
      </c>
      <c r="D76" s="161" t="s">
        <v>62</v>
      </c>
      <c r="E76" s="161" t="s">
        <v>58</v>
      </c>
      <c r="F76" s="161" t="s">
        <v>250</v>
      </c>
      <c r="G76" s="161" t="s">
        <v>251</v>
      </c>
      <c r="H76" s="161" t="s">
        <v>252</v>
      </c>
      <c r="I76" s="162" t="s">
        <v>253</v>
      </c>
      <c r="J76" s="161" t="s">
        <v>236</v>
      </c>
      <c r="K76" s="163" t="s">
        <v>254</v>
      </c>
      <c r="L76" s="159"/>
      <c r="M76" s="74" t="s">
        <v>255</v>
      </c>
      <c r="N76" s="75" t="s">
        <v>47</v>
      </c>
      <c r="O76" s="75" t="s">
        <v>256</v>
      </c>
      <c r="P76" s="75" t="s">
        <v>257</v>
      </c>
      <c r="Q76" s="75" t="s">
        <v>258</v>
      </c>
      <c r="R76" s="75" t="s">
        <v>259</v>
      </c>
      <c r="S76" s="75" t="s">
        <v>260</v>
      </c>
      <c r="T76" s="76" t="s">
        <v>261</v>
      </c>
    </row>
    <row r="77" spans="2:65" s="1" customFormat="1" ht="29.25" customHeight="1">
      <c r="B77" s="42"/>
      <c r="C77" s="78" t="s">
        <v>237</v>
      </c>
      <c r="J77" s="164">
        <f>BK77</f>
        <v>0</v>
      </c>
      <c r="L77" s="42"/>
      <c r="M77" s="77"/>
      <c r="N77" s="69"/>
      <c r="O77" s="69"/>
      <c r="P77" s="165">
        <f>P78</f>
        <v>0</v>
      </c>
      <c r="Q77" s="69"/>
      <c r="R77" s="165">
        <f>R78</f>
        <v>0</v>
      </c>
      <c r="S77" s="69"/>
      <c r="T77" s="166">
        <f>T78</f>
        <v>0</v>
      </c>
      <c r="AT77" s="25" t="s">
        <v>76</v>
      </c>
      <c r="AU77" s="25" t="s">
        <v>238</v>
      </c>
      <c r="BK77" s="167">
        <f>BK78</f>
        <v>0</v>
      </c>
    </row>
    <row r="78" spans="2:65" s="11" customFormat="1" ht="37.35" customHeight="1">
      <c r="B78" s="168"/>
      <c r="D78" s="169" t="s">
        <v>76</v>
      </c>
      <c r="E78" s="170" t="s">
        <v>3613</v>
      </c>
      <c r="F78" s="170" t="s">
        <v>3614</v>
      </c>
      <c r="I78" s="171"/>
      <c r="J78" s="172">
        <f>BK78</f>
        <v>0</v>
      </c>
      <c r="L78" s="168"/>
      <c r="M78" s="173"/>
      <c r="N78" s="174"/>
      <c r="O78" s="174"/>
      <c r="P78" s="175">
        <f>SUM(P79:P88)</f>
        <v>0</v>
      </c>
      <c r="Q78" s="174"/>
      <c r="R78" s="175">
        <f>SUM(R79:R88)</f>
        <v>0</v>
      </c>
      <c r="S78" s="174"/>
      <c r="T78" s="176">
        <f>SUM(T79:T88)</f>
        <v>0</v>
      </c>
      <c r="AR78" s="169" t="s">
        <v>300</v>
      </c>
      <c r="AT78" s="177" t="s">
        <v>76</v>
      </c>
      <c r="AU78" s="177" t="s">
        <v>77</v>
      </c>
      <c r="AY78" s="169" t="s">
        <v>264</v>
      </c>
      <c r="BK78" s="178">
        <f>SUM(BK79:BK88)</f>
        <v>0</v>
      </c>
    </row>
    <row r="79" spans="2:65" s="1" customFormat="1" ht="25.5" customHeight="1">
      <c r="B79" s="181"/>
      <c r="C79" s="182" t="s">
        <v>24</v>
      </c>
      <c r="D79" s="182" t="s">
        <v>266</v>
      </c>
      <c r="E79" s="183" t="s">
        <v>3615</v>
      </c>
      <c r="F79" s="184" t="s">
        <v>3616</v>
      </c>
      <c r="G79" s="185" t="s">
        <v>2010</v>
      </c>
      <c r="H79" s="186">
        <v>1</v>
      </c>
      <c r="I79" s="187"/>
      <c r="J79" s="188">
        <f>ROUND(I79*H79,2)</f>
        <v>0</v>
      </c>
      <c r="K79" s="184" t="s">
        <v>309</v>
      </c>
      <c r="L79" s="42"/>
      <c r="M79" s="189" t="s">
        <v>5</v>
      </c>
      <c r="N79" s="190" t="s">
        <v>48</v>
      </c>
      <c r="O79" s="43"/>
      <c r="P79" s="191">
        <f>O79*H79</f>
        <v>0</v>
      </c>
      <c r="Q79" s="191">
        <v>0</v>
      </c>
      <c r="R79" s="191">
        <f>Q79*H79</f>
        <v>0</v>
      </c>
      <c r="S79" s="191">
        <v>0</v>
      </c>
      <c r="T79" s="192">
        <f>S79*H79</f>
        <v>0</v>
      </c>
      <c r="AR79" s="25" t="s">
        <v>3617</v>
      </c>
      <c r="AT79" s="25" t="s">
        <v>266</v>
      </c>
      <c r="AU79" s="25" t="s">
        <v>24</v>
      </c>
      <c r="AY79" s="25" t="s">
        <v>264</v>
      </c>
      <c r="BE79" s="193">
        <f>IF(N79="základní",J79,0)</f>
        <v>0</v>
      </c>
      <c r="BF79" s="193">
        <f>IF(N79="snížená",J79,0)</f>
        <v>0</v>
      </c>
      <c r="BG79" s="193">
        <f>IF(N79="zákl. přenesená",J79,0)</f>
        <v>0</v>
      </c>
      <c r="BH79" s="193">
        <f>IF(N79="sníž. přenesená",J79,0)</f>
        <v>0</v>
      </c>
      <c r="BI79" s="193">
        <f>IF(N79="nulová",J79,0)</f>
        <v>0</v>
      </c>
      <c r="BJ79" s="25" t="s">
        <v>24</v>
      </c>
      <c r="BK79" s="193">
        <f>ROUND(I79*H79,2)</f>
        <v>0</v>
      </c>
      <c r="BL79" s="25" t="s">
        <v>3617</v>
      </c>
      <c r="BM79" s="25" t="s">
        <v>3618</v>
      </c>
    </row>
    <row r="80" spans="2:65" s="1" customFormat="1" ht="16.5" customHeight="1">
      <c r="B80" s="181"/>
      <c r="C80" s="182" t="s">
        <v>85</v>
      </c>
      <c r="D80" s="182" t="s">
        <v>266</v>
      </c>
      <c r="E80" s="183" t="s">
        <v>3619</v>
      </c>
      <c r="F80" s="184" t="s">
        <v>3620</v>
      </c>
      <c r="G80" s="185" t="s">
        <v>2010</v>
      </c>
      <c r="H80" s="186">
        <v>1</v>
      </c>
      <c r="I80" s="187"/>
      <c r="J80" s="188">
        <f>ROUND(I80*H80,2)</f>
        <v>0</v>
      </c>
      <c r="K80" s="184" t="s">
        <v>309</v>
      </c>
      <c r="L80" s="42"/>
      <c r="M80" s="189" t="s">
        <v>5</v>
      </c>
      <c r="N80" s="190" t="s">
        <v>48</v>
      </c>
      <c r="O80" s="43"/>
      <c r="P80" s="191">
        <f>O80*H80</f>
        <v>0</v>
      </c>
      <c r="Q80" s="191">
        <v>0</v>
      </c>
      <c r="R80" s="191">
        <f>Q80*H80</f>
        <v>0</v>
      </c>
      <c r="S80" s="191">
        <v>0</v>
      </c>
      <c r="T80" s="192">
        <f>S80*H80</f>
        <v>0</v>
      </c>
      <c r="AR80" s="25" t="s">
        <v>3617</v>
      </c>
      <c r="AT80" s="25" t="s">
        <v>266</v>
      </c>
      <c r="AU80" s="25" t="s">
        <v>24</v>
      </c>
      <c r="AY80" s="25" t="s">
        <v>264</v>
      </c>
      <c r="BE80" s="193">
        <f>IF(N80="základní",J80,0)</f>
        <v>0</v>
      </c>
      <c r="BF80" s="193">
        <f>IF(N80="snížená",J80,0)</f>
        <v>0</v>
      </c>
      <c r="BG80" s="193">
        <f>IF(N80="zákl. přenesená",J80,0)</f>
        <v>0</v>
      </c>
      <c r="BH80" s="193">
        <f>IF(N80="sníž. přenesená",J80,0)</f>
        <v>0</v>
      </c>
      <c r="BI80" s="193">
        <f>IF(N80="nulová",J80,0)</f>
        <v>0</v>
      </c>
      <c r="BJ80" s="25" t="s">
        <v>24</v>
      </c>
      <c r="BK80" s="193">
        <f>ROUND(I80*H80,2)</f>
        <v>0</v>
      </c>
      <c r="BL80" s="25" t="s">
        <v>3617</v>
      </c>
      <c r="BM80" s="25" t="s">
        <v>3621</v>
      </c>
    </row>
    <row r="81" spans="2:65" s="1" customFormat="1" ht="67.5">
      <c r="B81" s="42"/>
      <c r="D81" s="195" t="s">
        <v>369</v>
      </c>
      <c r="F81" s="228" t="s">
        <v>3622</v>
      </c>
      <c r="I81" s="229"/>
      <c r="L81" s="42"/>
      <c r="M81" s="230"/>
      <c r="N81" s="43"/>
      <c r="O81" s="43"/>
      <c r="P81" s="43"/>
      <c r="Q81" s="43"/>
      <c r="R81" s="43"/>
      <c r="S81" s="43"/>
      <c r="T81" s="71"/>
      <c r="AT81" s="25" t="s">
        <v>369</v>
      </c>
      <c r="AU81" s="25" t="s">
        <v>24</v>
      </c>
    </row>
    <row r="82" spans="2:65" s="1" customFormat="1" ht="25.5" customHeight="1">
      <c r="B82" s="181"/>
      <c r="C82" s="182" t="s">
        <v>93</v>
      </c>
      <c r="D82" s="182" t="s">
        <v>266</v>
      </c>
      <c r="E82" s="183" t="s">
        <v>3623</v>
      </c>
      <c r="F82" s="184" t="s">
        <v>3624</v>
      </c>
      <c r="G82" s="185" t="s">
        <v>2010</v>
      </c>
      <c r="H82" s="186">
        <v>1</v>
      </c>
      <c r="I82" s="187"/>
      <c r="J82" s="188">
        <f>ROUND(I82*H82,2)</f>
        <v>0</v>
      </c>
      <c r="K82" s="184" t="s">
        <v>278</v>
      </c>
      <c r="L82" s="42"/>
      <c r="M82" s="189" t="s">
        <v>5</v>
      </c>
      <c r="N82" s="190" t="s">
        <v>48</v>
      </c>
      <c r="O82" s="43"/>
      <c r="P82" s="191">
        <f>O82*H82</f>
        <v>0</v>
      </c>
      <c r="Q82" s="191">
        <v>0</v>
      </c>
      <c r="R82" s="191">
        <f>Q82*H82</f>
        <v>0</v>
      </c>
      <c r="S82" s="191">
        <v>0</v>
      </c>
      <c r="T82" s="192">
        <f>S82*H82</f>
        <v>0</v>
      </c>
      <c r="AR82" s="25" t="s">
        <v>3617</v>
      </c>
      <c r="AT82" s="25" t="s">
        <v>266</v>
      </c>
      <c r="AU82" s="25" t="s">
        <v>24</v>
      </c>
      <c r="AY82" s="25" t="s">
        <v>264</v>
      </c>
      <c r="BE82" s="193">
        <f>IF(N82="základní",J82,0)</f>
        <v>0</v>
      </c>
      <c r="BF82" s="193">
        <f>IF(N82="snížená",J82,0)</f>
        <v>0</v>
      </c>
      <c r="BG82" s="193">
        <f>IF(N82="zákl. přenesená",J82,0)</f>
        <v>0</v>
      </c>
      <c r="BH82" s="193">
        <f>IF(N82="sníž. přenesená",J82,0)</f>
        <v>0</v>
      </c>
      <c r="BI82" s="193">
        <f>IF(N82="nulová",J82,0)</f>
        <v>0</v>
      </c>
      <c r="BJ82" s="25" t="s">
        <v>24</v>
      </c>
      <c r="BK82" s="193">
        <f>ROUND(I82*H82,2)</f>
        <v>0</v>
      </c>
      <c r="BL82" s="25" t="s">
        <v>3617</v>
      </c>
      <c r="BM82" s="25" t="s">
        <v>3625</v>
      </c>
    </row>
    <row r="83" spans="2:65" s="1" customFormat="1" ht="16.5" customHeight="1">
      <c r="B83" s="181"/>
      <c r="C83" s="182" t="s">
        <v>270</v>
      </c>
      <c r="D83" s="182" t="s">
        <v>266</v>
      </c>
      <c r="E83" s="183" t="s">
        <v>3626</v>
      </c>
      <c r="F83" s="184" t="s">
        <v>3627</v>
      </c>
      <c r="G83" s="185" t="s">
        <v>413</v>
      </c>
      <c r="H83" s="231"/>
      <c r="I83" s="187"/>
      <c r="J83" s="188">
        <f>ROUND(I83*H83,2)</f>
        <v>0</v>
      </c>
      <c r="K83" s="184" t="s">
        <v>278</v>
      </c>
      <c r="L83" s="42"/>
      <c r="M83" s="189" t="s">
        <v>5</v>
      </c>
      <c r="N83" s="190" t="s">
        <v>48</v>
      </c>
      <c r="O83" s="43"/>
      <c r="P83" s="191">
        <f>O83*H83</f>
        <v>0</v>
      </c>
      <c r="Q83" s="191">
        <v>0</v>
      </c>
      <c r="R83" s="191">
        <f>Q83*H83</f>
        <v>0</v>
      </c>
      <c r="S83" s="191">
        <v>0</v>
      </c>
      <c r="T83" s="192">
        <f>S83*H83</f>
        <v>0</v>
      </c>
      <c r="AR83" s="25" t="s">
        <v>3617</v>
      </c>
      <c r="AT83" s="25" t="s">
        <v>266</v>
      </c>
      <c r="AU83" s="25" t="s">
        <v>24</v>
      </c>
      <c r="AY83" s="25" t="s">
        <v>264</v>
      </c>
      <c r="BE83" s="193">
        <f>IF(N83="základní",J83,0)</f>
        <v>0</v>
      </c>
      <c r="BF83" s="193">
        <f>IF(N83="snížená",J83,0)</f>
        <v>0</v>
      </c>
      <c r="BG83" s="193">
        <f>IF(N83="zákl. přenesená",J83,0)</f>
        <v>0</v>
      </c>
      <c r="BH83" s="193">
        <f>IF(N83="sníž. přenesená",J83,0)</f>
        <v>0</v>
      </c>
      <c r="BI83" s="193">
        <f>IF(N83="nulová",J83,0)</f>
        <v>0</v>
      </c>
      <c r="BJ83" s="25" t="s">
        <v>24</v>
      </c>
      <c r="BK83" s="193">
        <f>ROUND(I83*H83,2)</f>
        <v>0</v>
      </c>
      <c r="BL83" s="25" t="s">
        <v>3617</v>
      </c>
      <c r="BM83" s="25" t="s">
        <v>3628</v>
      </c>
    </row>
    <row r="84" spans="2:65" s="1" customFormat="1" ht="16.5" customHeight="1">
      <c r="B84" s="181"/>
      <c r="C84" s="182" t="s">
        <v>300</v>
      </c>
      <c r="D84" s="182" t="s">
        <v>266</v>
      </c>
      <c r="E84" s="183" t="s">
        <v>3629</v>
      </c>
      <c r="F84" s="184" t="s">
        <v>3630</v>
      </c>
      <c r="G84" s="185" t="s">
        <v>2010</v>
      </c>
      <c r="H84" s="186">
        <v>1</v>
      </c>
      <c r="I84" s="187"/>
      <c r="J84" s="188">
        <f>ROUND(I84*H84,2)</f>
        <v>0</v>
      </c>
      <c r="K84" s="184" t="s">
        <v>278</v>
      </c>
      <c r="L84" s="42"/>
      <c r="M84" s="189" t="s">
        <v>5</v>
      </c>
      <c r="N84" s="190" t="s">
        <v>48</v>
      </c>
      <c r="O84" s="43"/>
      <c r="P84" s="191">
        <f>O84*H84</f>
        <v>0</v>
      </c>
      <c r="Q84" s="191">
        <v>0</v>
      </c>
      <c r="R84" s="191">
        <f>Q84*H84</f>
        <v>0</v>
      </c>
      <c r="S84" s="191">
        <v>0</v>
      </c>
      <c r="T84" s="192">
        <f>S84*H84</f>
        <v>0</v>
      </c>
      <c r="AR84" s="25" t="s">
        <v>3617</v>
      </c>
      <c r="AT84" s="25" t="s">
        <v>266</v>
      </c>
      <c r="AU84" s="25" t="s">
        <v>24</v>
      </c>
      <c r="AY84" s="25" t="s">
        <v>264</v>
      </c>
      <c r="BE84" s="193">
        <f>IF(N84="základní",J84,0)</f>
        <v>0</v>
      </c>
      <c r="BF84" s="193">
        <f>IF(N84="snížená",J84,0)</f>
        <v>0</v>
      </c>
      <c r="BG84" s="193">
        <f>IF(N84="zákl. přenesená",J84,0)</f>
        <v>0</v>
      </c>
      <c r="BH84" s="193">
        <f>IF(N84="sníž. přenesená",J84,0)</f>
        <v>0</v>
      </c>
      <c r="BI84" s="193">
        <f>IF(N84="nulová",J84,0)</f>
        <v>0</v>
      </c>
      <c r="BJ84" s="25" t="s">
        <v>24</v>
      </c>
      <c r="BK84" s="193">
        <f>ROUND(I84*H84,2)</f>
        <v>0</v>
      </c>
      <c r="BL84" s="25" t="s">
        <v>3617</v>
      </c>
      <c r="BM84" s="25" t="s">
        <v>3631</v>
      </c>
    </row>
    <row r="85" spans="2:65" s="1" customFormat="1" ht="27">
      <c r="B85" s="42"/>
      <c r="D85" s="195" t="s">
        <v>369</v>
      </c>
      <c r="F85" s="228" t="s">
        <v>3632</v>
      </c>
      <c r="I85" s="229"/>
      <c r="L85" s="42"/>
      <c r="M85" s="230"/>
      <c r="N85" s="43"/>
      <c r="O85" s="43"/>
      <c r="P85" s="43"/>
      <c r="Q85" s="43"/>
      <c r="R85" s="43"/>
      <c r="S85" s="43"/>
      <c r="T85" s="71"/>
      <c r="AT85" s="25" t="s">
        <v>369</v>
      </c>
      <c r="AU85" s="25" t="s">
        <v>24</v>
      </c>
    </row>
    <row r="86" spans="2:65" s="1" customFormat="1" ht="25.5" customHeight="1">
      <c r="B86" s="181"/>
      <c r="C86" s="182" t="s">
        <v>305</v>
      </c>
      <c r="D86" s="182" t="s">
        <v>266</v>
      </c>
      <c r="E86" s="183" t="s">
        <v>3633</v>
      </c>
      <c r="F86" s="184" t="s">
        <v>3634</v>
      </c>
      <c r="G86" s="185" t="s">
        <v>413</v>
      </c>
      <c r="H86" s="231"/>
      <c r="I86" s="187"/>
      <c r="J86" s="188">
        <f>ROUND(I86*H86,2)</f>
        <v>0</v>
      </c>
      <c r="K86" s="184" t="s">
        <v>278</v>
      </c>
      <c r="L86" s="42"/>
      <c r="M86" s="189" t="s">
        <v>5</v>
      </c>
      <c r="N86" s="190" t="s">
        <v>48</v>
      </c>
      <c r="O86" s="43"/>
      <c r="P86" s="191">
        <f>O86*H86</f>
        <v>0</v>
      </c>
      <c r="Q86" s="191">
        <v>0</v>
      </c>
      <c r="R86" s="191">
        <f>Q86*H86</f>
        <v>0</v>
      </c>
      <c r="S86" s="191">
        <v>0</v>
      </c>
      <c r="T86" s="192">
        <f>S86*H86</f>
        <v>0</v>
      </c>
      <c r="AR86" s="25" t="s">
        <v>3617</v>
      </c>
      <c r="AT86" s="25" t="s">
        <v>266</v>
      </c>
      <c r="AU86" s="25" t="s">
        <v>24</v>
      </c>
      <c r="AY86" s="25" t="s">
        <v>264</v>
      </c>
      <c r="BE86" s="193">
        <f>IF(N86="základní",J86,0)</f>
        <v>0</v>
      </c>
      <c r="BF86" s="193">
        <f>IF(N86="snížená",J86,0)</f>
        <v>0</v>
      </c>
      <c r="BG86" s="193">
        <f>IF(N86="zákl. přenesená",J86,0)</f>
        <v>0</v>
      </c>
      <c r="BH86" s="193">
        <f>IF(N86="sníž. přenesená",J86,0)</f>
        <v>0</v>
      </c>
      <c r="BI86" s="193">
        <f>IF(N86="nulová",J86,0)</f>
        <v>0</v>
      </c>
      <c r="BJ86" s="25" t="s">
        <v>24</v>
      </c>
      <c r="BK86" s="193">
        <f>ROUND(I86*H86,2)</f>
        <v>0</v>
      </c>
      <c r="BL86" s="25" t="s">
        <v>3617</v>
      </c>
      <c r="BM86" s="25" t="s">
        <v>3635</v>
      </c>
    </row>
    <row r="87" spans="2:65" s="1" customFormat="1" ht="16.5" customHeight="1">
      <c r="B87" s="181"/>
      <c r="C87" s="182" t="s">
        <v>314</v>
      </c>
      <c r="D87" s="182" t="s">
        <v>266</v>
      </c>
      <c r="E87" s="183" t="s">
        <v>3636</v>
      </c>
      <c r="F87" s="184" t="s">
        <v>3637</v>
      </c>
      <c r="G87" s="185" t="s">
        <v>2010</v>
      </c>
      <c r="H87" s="186">
        <v>1</v>
      </c>
      <c r="I87" s="187"/>
      <c r="J87" s="188">
        <f>ROUND(I87*H87,2)</f>
        <v>0</v>
      </c>
      <c r="K87" s="184" t="s">
        <v>309</v>
      </c>
      <c r="L87" s="42"/>
      <c r="M87" s="189" t="s">
        <v>5</v>
      </c>
      <c r="N87" s="190" t="s">
        <v>48</v>
      </c>
      <c r="O87" s="43"/>
      <c r="P87" s="191">
        <f>O87*H87</f>
        <v>0</v>
      </c>
      <c r="Q87" s="191">
        <v>0</v>
      </c>
      <c r="R87" s="191">
        <f>Q87*H87</f>
        <v>0</v>
      </c>
      <c r="S87" s="191">
        <v>0</v>
      </c>
      <c r="T87" s="192">
        <f>S87*H87</f>
        <v>0</v>
      </c>
      <c r="AR87" s="25" t="s">
        <v>3617</v>
      </c>
      <c r="AT87" s="25" t="s">
        <v>266</v>
      </c>
      <c r="AU87" s="25" t="s">
        <v>24</v>
      </c>
      <c r="AY87" s="25" t="s">
        <v>264</v>
      </c>
      <c r="BE87" s="193">
        <f>IF(N87="základní",J87,0)</f>
        <v>0</v>
      </c>
      <c r="BF87" s="193">
        <f>IF(N87="snížená",J87,0)</f>
        <v>0</v>
      </c>
      <c r="BG87" s="193">
        <f>IF(N87="zákl. přenesená",J87,0)</f>
        <v>0</v>
      </c>
      <c r="BH87" s="193">
        <f>IF(N87="sníž. přenesená",J87,0)</f>
        <v>0</v>
      </c>
      <c r="BI87" s="193">
        <f>IF(N87="nulová",J87,0)</f>
        <v>0</v>
      </c>
      <c r="BJ87" s="25" t="s">
        <v>24</v>
      </c>
      <c r="BK87" s="193">
        <f>ROUND(I87*H87,2)</f>
        <v>0</v>
      </c>
      <c r="BL87" s="25" t="s">
        <v>3617</v>
      </c>
      <c r="BM87" s="25" t="s">
        <v>3638</v>
      </c>
    </row>
    <row r="88" spans="2:65" s="1" customFormat="1" ht="16.5" customHeight="1">
      <c r="B88" s="181"/>
      <c r="C88" s="182" t="s">
        <v>322</v>
      </c>
      <c r="D88" s="182" t="s">
        <v>266</v>
      </c>
      <c r="E88" s="183" t="s">
        <v>3639</v>
      </c>
      <c r="F88" s="184" t="s">
        <v>3640</v>
      </c>
      <c r="G88" s="185" t="s">
        <v>413</v>
      </c>
      <c r="H88" s="231"/>
      <c r="I88" s="187"/>
      <c r="J88" s="188">
        <f>ROUND(I88*H88,2)</f>
        <v>0</v>
      </c>
      <c r="K88" s="184" t="s">
        <v>278</v>
      </c>
      <c r="L88" s="42"/>
      <c r="M88" s="189" t="s">
        <v>5</v>
      </c>
      <c r="N88" s="232" t="s">
        <v>48</v>
      </c>
      <c r="O88" s="233"/>
      <c r="P88" s="234">
        <f>O88*H88</f>
        <v>0</v>
      </c>
      <c r="Q88" s="234">
        <v>0</v>
      </c>
      <c r="R88" s="234">
        <f>Q88*H88</f>
        <v>0</v>
      </c>
      <c r="S88" s="234">
        <v>0</v>
      </c>
      <c r="T88" s="235">
        <f>S88*H88</f>
        <v>0</v>
      </c>
      <c r="AR88" s="25" t="s">
        <v>3617</v>
      </c>
      <c r="AT88" s="25" t="s">
        <v>266</v>
      </c>
      <c r="AU88" s="25" t="s">
        <v>24</v>
      </c>
      <c r="AY88" s="25" t="s">
        <v>264</v>
      </c>
      <c r="BE88" s="193">
        <f>IF(N88="základní",J88,0)</f>
        <v>0</v>
      </c>
      <c r="BF88" s="193">
        <f>IF(N88="snížená",J88,0)</f>
        <v>0</v>
      </c>
      <c r="BG88" s="193">
        <f>IF(N88="zákl. přenesená",J88,0)</f>
        <v>0</v>
      </c>
      <c r="BH88" s="193">
        <f>IF(N88="sníž. přenesená",J88,0)</f>
        <v>0</v>
      </c>
      <c r="BI88" s="193">
        <f>IF(N88="nulová",J88,0)</f>
        <v>0</v>
      </c>
      <c r="BJ88" s="25" t="s">
        <v>24</v>
      </c>
      <c r="BK88" s="193">
        <f>ROUND(I88*H88,2)</f>
        <v>0</v>
      </c>
      <c r="BL88" s="25" t="s">
        <v>3617</v>
      </c>
      <c r="BM88" s="25" t="s">
        <v>3641</v>
      </c>
    </row>
    <row r="89" spans="2:65" s="1" customFormat="1" ht="6.95" customHeight="1">
      <c r="B89" s="57"/>
      <c r="C89" s="58"/>
      <c r="D89" s="58"/>
      <c r="E89" s="58"/>
      <c r="F89" s="58"/>
      <c r="G89" s="58"/>
      <c r="H89" s="58"/>
      <c r="I89" s="135"/>
      <c r="J89" s="58"/>
      <c r="K89" s="58"/>
      <c r="L89" s="42"/>
    </row>
  </sheetData>
  <autoFilter ref="C76:K88"/>
  <mergeCells count="10">
    <mergeCell ref="J51:J52"/>
    <mergeCell ref="E67:H67"/>
    <mergeCell ref="E69:H69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76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83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220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s="1" customFormat="1" ht="15">
      <c r="B8" s="42"/>
      <c r="C8" s="43"/>
      <c r="D8" s="38" t="s">
        <v>227</v>
      </c>
      <c r="E8" s="43"/>
      <c r="F8" s="43"/>
      <c r="G8" s="43"/>
      <c r="H8" s="43"/>
      <c r="I8" s="114"/>
      <c r="J8" s="43"/>
      <c r="K8" s="46"/>
    </row>
    <row r="9" spans="1:70" s="1" customFormat="1" ht="36.950000000000003" customHeight="1">
      <c r="B9" s="42"/>
      <c r="C9" s="43"/>
      <c r="D9" s="43"/>
      <c r="E9" s="382" t="s">
        <v>3642</v>
      </c>
      <c r="F9" s="381"/>
      <c r="G9" s="381"/>
      <c r="H9" s="381"/>
      <c r="I9" s="114"/>
      <c r="J9" s="43"/>
      <c r="K9" s="46"/>
    </row>
    <row r="10" spans="1:70" s="1" customFormat="1">
      <c r="B10" s="42"/>
      <c r="C10" s="43"/>
      <c r="D10" s="43"/>
      <c r="E10" s="43"/>
      <c r="F10" s="43"/>
      <c r="G10" s="43"/>
      <c r="H10" s="43"/>
      <c r="I10" s="114"/>
      <c r="J10" s="43"/>
      <c r="K10" s="46"/>
    </row>
    <row r="11" spans="1:70" s="1" customFormat="1" ht="14.45" customHeight="1">
      <c r="B11" s="42"/>
      <c r="C11" s="43"/>
      <c r="D11" s="38" t="s">
        <v>22</v>
      </c>
      <c r="E11" s="43"/>
      <c r="F11" s="36" t="s">
        <v>5</v>
      </c>
      <c r="G11" s="43"/>
      <c r="H11" s="43"/>
      <c r="I11" s="115" t="s">
        <v>23</v>
      </c>
      <c r="J11" s="36" t="s">
        <v>5</v>
      </c>
      <c r="K11" s="46"/>
    </row>
    <row r="12" spans="1:70" s="1" customFormat="1" ht="14.45" customHeight="1">
      <c r="B12" s="42"/>
      <c r="C12" s="43"/>
      <c r="D12" s="38" t="s">
        <v>25</v>
      </c>
      <c r="E12" s="43"/>
      <c r="F12" s="36" t="s">
        <v>26</v>
      </c>
      <c r="G12" s="43"/>
      <c r="H12" s="43"/>
      <c r="I12" s="115" t="s">
        <v>27</v>
      </c>
      <c r="J12" s="116" t="str">
        <f>'Rekapitulace stavby'!AN8</f>
        <v>1.6.2017</v>
      </c>
      <c r="K12" s="46"/>
    </row>
    <row r="13" spans="1:70" s="1" customFormat="1" ht="10.9" customHeight="1">
      <c r="B13" s="42"/>
      <c r="C13" s="43"/>
      <c r="D13" s="43"/>
      <c r="E13" s="43"/>
      <c r="F13" s="43"/>
      <c r="G13" s="43"/>
      <c r="H13" s="43"/>
      <c r="I13" s="114"/>
      <c r="J13" s="43"/>
      <c r="K13" s="46"/>
    </row>
    <row r="14" spans="1:70" s="1" customFormat="1" ht="14.45" customHeight="1">
      <c r="B14" s="42"/>
      <c r="C14" s="43"/>
      <c r="D14" s="38" t="s">
        <v>31</v>
      </c>
      <c r="E14" s="43"/>
      <c r="F14" s="43"/>
      <c r="G14" s="43"/>
      <c r="H14" s="43"/>
      <c r="I14" s="115" t="s">
        <v>32</v>
      </c>
      <c r="J14" s="36" t="s">
        <v>33</v>
      </c>
      <c r="K14" s="46"/>
    </row>
    <row r="15" spans="1:70" s="1" customFormat="1" ht="18" customHeight="1">
      <c r="B15" s="42"/>
      <c r="C15" s="43"/>
      <c r="D15" s="43"/>
      <c r="E15" s="36" t="s">
        <v>34</v>
      </c>
      <c r="F15" s="43"/>
      <c r="G15" s="43"/>
      <c r="H15" s="43"/>
      <c r="I15" s="115" t="s">
        <v>35</v>
      </c>
      <c r="J15" s="36" t="s">
        <v>5</v>
      </c>
      <c r="K15" s="46"/>
    </row>
    <row r="16" spans="1:70" s="1" customFormat="1" ht="6.95" customHeight="1">
      <c r="B16" s="42"/>
      <c r="C16" s="43"/>
      <c r="D16" s="43"/>
      <c r="E16" s="43"/>
      <c r="F16" s="43"/>
      <c r="G16" s="43"/>
      <c r="H16" s="43"/>
      <c r="I16" s="114"/>
      <c r="J16" s="43"/>
      <c r="K16" s="46"/>
    </row>
    <row r="17" spans="2:11" s="1" customFormat="1" ht="14.45" customHeight="1">
      <c r="B17" s="42"/>
      <c r="C17" s="43"/>
      <c r="D17" s="38" t="s">
        <v>36</v>
      </c>
      <c r="E17" s="43"/>
      <c r="F17" s="43"/>
      <c r="G17" s="43"/>
      <c r="H17" s="43"/>
      <c r="I17" s="115" t="s">
        <v>32</v>
      </c>
      <c r="J17" s="36" t="str">
        <f>IF('Rekapitulace stavby'!AN13="Vyplň údaj","",IF('Rekapitulace stavby'!AN13="","",'Rekapitulace stavby'!AN13))</f>
        <v/>
      </c>
      <c r="K17" s="46"/>
    </row>
    <row r="18" spans="2:11" s="1" customFormat="1" ht="18" customHeight="1">
      <c r="B18" s="42"/>
      <c r="C18" s="43"/>
      <c r="D18" s="43"/>
      <c r="E18" s="36" t="str">
        <f>IF('Rekapitulace stavby'!E14="Vyplň údaj","",IF('Rekapitulace stavby'!E14="","",'Rekapitulace stavby'!E14))</f>
        <v/>
      </c>
      <c r="F18" s="43"/>
      <c r="G18" s="43"/>
      <c r="H18" s="43"/>
      <c r="I18" s="115" t="s">
        <v>35</v>
      </c>
      <c r="J18" s="36" t="str">
        <f>IF('Rekapitulace stavby'!AN14="Vyplň údaj","",IF('Rekapitulace stavby'!AN14="","",'Rekapitulace stavby'!AN14))</f>
        <v/>
      </c>
      <c r="K18" s="46"/>
    </row>
    <row r="19" spans="2:11" s="1" customFormat="1" ht="6.95" customHeight="1">
      <c r="B19" s="42"/>
      <c r="C19" s="43"/>
      <c r="D19" s="43"/>
      <c r="E19" s="43"/>
      <c r="F19" s="43"/>
      <c r="G19" s="43"/>
      <c r="H19" s="43"/>
      <c r="I19" s="114"/>
      <c r="J19" s="43"/>
      <c r="K19" s="46"/>
    </row>
    <row r="20" spans="2:11" s="1" customFormat="1" ht="14.45" customHeight="1">
      <c r="B20" s="42"/>
      <c r="C20" s="43"/>
      <c r="D20" s="38" t="s">
        <v>38</v>
      </c>
      <c r="E20" s="43"/>
      <c r="F20" s="43"/>
      <c r="G20" s="43"/>
      <c r="H20" s="43"/>
      <c r="I20" s="115" t="s">
        <v>32</v>
      </c>
      <c r="J20" s="36" t="s">
        <v>39</v>
      </c>
      <c r="K20" s="46"/>
    </row>
    <row r="21" spans="2:11" s="1" customFormat="1" ht="18" customHeight="1">
      <c r="B21" s="42"/>
      <c r="C21" s="43"/>
      <c r="D21" s="43"/>
      <c r="E21" s="36" t="s">
        <v>40</v>
      </c>
      <c r="F21" s="43"/>
      <c r="G21" s="43"/>
      <c r="H21" s="43"/>
      <c r="I21" s="115" t="s">
        <v>35</v>
      </c>
      <c r="J21" s="36" t="s">
        <v>5</v>
      </c>
      <c r="K21" s="46"/>
    </row>
    <row r="22" spans="2:11" s="1" customFormat="1" ht="6.95" customHeight="1">
      <c r="B22" s="42"/>
      <c r="C22" s="43"/>
      <c r="D22" s="43"/>
      <c r="E22" s="43"/>
      <c r="F22" s="43"/>
      <c r="G22" s="43"/>
      <c r="H22" s="43"/>
      <c r="I22" s="114"/>
      <c r="J22" s="43"/>
      <c r="K22" s="46"/>
    </row>
    <row r="23" spans="2:11" s="1" customFormat="1" ht="14.45" customHeight="1">
      <c r="B23" s="42"/>
      <c r="C23" s="43"/>
      <c r="D23" s="38" t="s">
        <v>42</v>
      </c>
      <c r="E23" s="43"/>
      <c r="F23" s="43"/>
      <c r="G23" s="43"/>
      <c r="H23" s="43"/>
      <c r="I23" s="114"/>
      <c r="J23" s="43"/>
      <c r="K23" s="46"/>
    </row>
    <row r="24" spans="2:11" s="7" customFormat="1" ht="16.5" customHeight="1">
      <c r="B24" s="117"/>
      <c r="C24" s="118"/>
      <c r="D24" s="118"/>
      <c r="E24" s="383" t="s">
        <v>5</v>
      </c>
      <c r="F24" s="383"/>
      <c r="G24" s="383"/>
      <c r="H24" s="383"/>
      <c r="I24" s="119"/>
      <c r="J24" s="118"/>
      <c r="K24" s="120"/>
    </row>
    <row r="25" spans="2:11" s="1" customFormat="1" ht="6.95" customHeight="1">
      <c r="B25" s="42"/>
      <c r="C25" s="43"/>
      <c r="D25" s="43"/>
      <c r="E25" s="43"/>
      <c r="F25" s="43"/>
      <c r="G25" s="43"/>
      <c r="H25" s="43"/>
      <c r="I25" s="114"/>
      <c r="J25" s="43"/>
      <c r="K25" s="46"/>
    </row>
    <row r="26" spans="2:11" s="1" customFormat="1" ht="6.95" customHeight="1">
      <c r="B26" s="42"/>
      <c r="C26" s="43"/>
      <c r="D26" s="69"/>
      <c r="E26" s="69"/>
      <c r="F26" s="69"/>
      <c r="G26" s="69"/>
      <c r="H26" s="69"/>
      <c r="I26" s="121"/>
      <c r="J26" s="69"/>
      <c r="K26" s="122"/>
    </row>
    <row r="27" spans="2:11" s="1" customFormat="1" ht="25.35" customHeight="1">
      <c r="B27" s="42"/>
      <c r="C27" s="43"/>
      <c r="D27" s="123" t="s">
        <v>43</v>
      </c>
      <c r="E27" s="43"/>
      <c r="F27" s="43"/>
      <c r="G27" s="43"/>
      <c r="H27" s="43"/>
      <c r="I27" s="114"/>
      <c r="J27" s="124">
        <f>ROUND(J78,2)</f>
        <v>0</v>
      </c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14.45" customHeight="1">
      <c r="B29" s="42"/>
      <c r="C29" s="43"/>
      <c r="D29" s="43"/>
      <c r="E29" s="43"/>
      <c r="F29" s="47" t="s">
        <v>45</v>
      </c>
      <c r="G29" s="43"/>
      <c r="H29" s="43"/>
      <c r="I29" s="125" t="s">
        <v>44</v>
      </c>
      <c r="J29" s="47" t="s">
        <v>46</v>
      </c>
      <c r="K29" s="46"/>
    </row>
    <row r="30" spans="2:11" s="1" customFormat="1" ht="14.45" customHeight="1">
      <c r="B30" s="42"/>
      <c r="C30" s="43"/>
      <c r="D30" s="50" t="s">
        <v>47</v>
      </c>
      <c r="E30" s="50" t="s">
        <v>48</v>
      </c>
      <c r="F30" s="126">
        <f>ROUND(SUM(BE78:BE82), 2)</f>
        <v>0</v>
      </c>
      <c r="G30" s="43"/>
      <c r="H30" s="43"/>
      <c r="I30" s="127">
        <v>0.21</v>
      </c>
      <c r="J30" s="126">
        <f>ROUND(ROUND((SUM(BE78:BE82)), 2)*I30, 2)</f>
        <v>0</v>
      </c>
      <c r="K30" s="46"/>
    </row>
    <row r="31" spans="2:11" s="1" customFormat="1" ht="14.45" customHeight="1">
      <c r="B31" s="42"/>
      <c r="C31" s="43"/>
      <c r="D31" s="43"/>
      <c r="E31" s="50" t="s">
        <v>49</v>
      </c>
      <c r="F31" s="126">
        <f>ROUND(SUM(BF78:BF82), 2)</f>
        <v>0</v>
      </c>
      <c r="G31" s="43"/>
      <c r="H31" s="43"/>
      <c r="I31" s="127">
        <v>0.15</v>
      </c>
      <c r="J31" s="126">
        <f>ROUND(ROUND((SUM(BF78:BF82)), 2)*I31, 2)</f>
        <v>0</v>
      </c>
      <c r="K31" s="46"/>
    </row>
    <row r="32" spans="2:11" s="1" customFormat="1" ht="14.45" hidden="1" customHeight="1">
      <c r="B32" s="42"/>
      <c r="C32" s="43"/>
      <c r="D32" s="43"/>
      <c r="E32" s="50" t="s">
        <v>50</v>
      </c>
      <c r="F32" s="126">
        <f>ROUND(SUM(BG78:BG82), 2)</f>
        <v>0</v>
      </c>
      <c r="G32" s="43"/>
      <c r="H32" s="43"/>
      <c r="I32" s="127">
        <v>0.21</v>
      </c>
      <c r="J32" s="126">
        <v>0</v>
      </c>
      <c r="K32" s="46"/>
    </row>
    <row r="33" spans="2:11" s="1" customFormat="1" ht="14.45" hidden="1" customHeight="1">
      <c r="B33" s="42"/>
      <c r="C33" s="43"/>
      <c r="D33" s="43"/>
      <c r="E33" s="50" t="s">
        <v>51</v>
      </c>
      <c r="F33" s="126">
        <f>ROUND(SUM(BH78:BH82), 2)</f>
        <v>0</v>
      </c>
      <c r="G33" s="43"/>
      <c r="H33" s="43"/>
      <c r="I33" s="127">
        <v>0.15</v>
      </c>
      <c r="J33" s="126"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52</v>
      </c>
      <c r="F34" s="126">
        <f>ROUND(SUM(BI78:BI82), 2)</f>
        <v>0</v>
      </c>
      <c r="G34" s="43"/>
      <c r="H34" s="43"/>
      <c r="I34" s="127">
        <v>0</v>
      </c>
      <c r="J34" s="126">
        <v>0</v>
      </c>
      <c r="K34" s="46"/>
    </row>
    <row r="35" spans="2:11" s="1" customFormat="1" ht="6.95" customHeight="1">
      <c r="B35" s="42"/>
      <c r="C35" s="43"/>
      <c r="D35" s="43"/>
      <c r="E35" s="43"/>
      <c r="F35" s="43"/>
      <c r="G35" s="43"/>
      <c r="H35" s="43"/>
      <c r="I35" s="114"/>
      <c r="J35" s="43"/>
      <c r="K35" s="46"/>
    </row>
    <row r="36" spans="2:11" s="1" customFormat="1" ht="25.35" customHeight="1">
      <c r="B36" s="42"/>
      <c r="C36" s="128"/>
      <c r="D36" s="129" t="s">
        <v>53</v>
      </c>
      <c r="E36" s="72"/>
      <c r="F36" s="72"/>
      <c r="G36" s="130" t="s">
        <v>54</v>
      </c>
      <c r="H36" s="131" t="s">
        <v>55</v>
      </c>
      <c r="I36" s="132"/>
      <c r="J36" s="133">
        <f>SUM(J27:J34)</f>
        <v>0</v>
      </c>
      <c r="K36" s="134"/>
    </row>
    <row r="37" spans="2:11" s="1" customFormat="1" ht="14.45" customHeight="1">
      <c r="B37" s="57"/>
      <c r="C37" s="58"/>
      <c r="D37" s="58"/>
      <c r="E37" s="58"/>
      <c r="F37" s="58"/>
      <c r="G37" s="58"/>
      <c r="H37" s="58"/>
      <c r="I37" s="135"/>
      <c r="J37" s="58"/>
      <c r="K37" s="59"/>
    </row>
    <row r="41" spans="2:11" s="1" customFormat="1" ht="6.95" customHeight="1">
      <c r="B41" s="60"/>
      <c r="C41" s="61"/>
      <c r="D41" s="61"/>
      <c r="E41" s="61"/>
      <c r="F41" s="61"/>
      <c r="G41" s="61"/>
      <c r="H41" s="61"/>
      <c r="I41" s="136"/>
      <c r="J41" s="61"/>
      <c r="K41" s="137"/>
    </row>
    <row r="42" spans="2:11" s="1" customFormat="1" ht="36.950000000000003" customHeight="1">
      <c r="B42" s="42"/>
      <c r="C42" s="31" t="s">
        <v>234</v>
      </c>
      <c r="D42" s="43"/>
      <c r="E42" s="43"/>
      <c r="F42" s="43"/>
      <c r="G42" s="43"/>
      <c r="H42" s="43"/>
      <c r="I42" s="114"/>
      <c r="J42" s="43"/>
      <c r="K42" s="46"/>
    </row>
    <row r="43" spans="2:11" s="1" customFormat="1" ht="6.95" customHeight="1">
      <c r="B43" s="42"/>
      <c r="C43" s="43"/>
      <c r="D43" s="43"/>
      <c r="E43" s="43"/>
      <c r="F43" s="43"/>
      <c r="G43" s="43"/>
      <c r="H43" s="43"/>
      <c r="I43" s="114"/>
      <c r="J43" s="43"/>
      <c r="K43" s="46"/>
    </row>
    <row r="44" spans="2:11" s="1" customFormat="1" ht="14.45" customHeight="1">
      <c r="B44" s="42"/>
      <c r="C44" s="38" t="s">
        <v>19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16.5" customHeight="1">
      <c r="B45" s="42"/>
      <c r="C45" s="43"/>
      <c r="D45" s="43"/>
      <c r="E45" s="379" t="str">
        <f>E7</f>
        <v>Tehov - Odkanalizování a čištění vod</v>
      </c>
      <c r="F45" s="380"/>
      <c r="G45" s="380"/>
      <c r="H45" s="380"/>
      <c r="I45" s="114"/>
      <c r="J45" s="43"/>
      <c r="K45" s="46"/>
    </row>
    <row r="46" spans="2:11" s="1" customFormat="1" ht="14.45" customHeight="1">
      <c r="B46" s="42"/>
      <c r="C46" s="38" t="s">
        <v>227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7.25" customHeight="1">
      <c r="B47" s="42"/>
      <c r="C47" s="43"/>
      <c r="D47" s="43"/>
      <c r="E47" s="382" t="str">
        <f>E9</f>
        <v>007 - Ostatní náklady</v>
      </c>
      <c r="F47" s="381"/>
      <c r="G47" s="381"/>
      <c r="H47" s="381"/>
      <c r="I47" s="114"/>
      <c r="J47" s="43"/>
      <c r="K47" s="46"/>
    </row>
    <row r="48" spans="2:11" s="1" customFormat="1" ht="6.95" customHeight="1">
      <c r="B48" s="42"/>
      <c r="C48" s="43"/>
      <c r="D48" s="43"/>
      <c r="E48" s="43"/>
      <c r="F48" s="43"/>
      <c r="G48" s="43"/>
      <c r="H48" s="43"/>
      <c r="I48" s="114"/>
      <c r="J48" s="43"/>
      <c r="K48" s="46"/>
    </row>
    <row r="49" spans="2:47" s="1" customFormat="1" ht="18" customHeight="1">
      <c r="B49" s="42"/>
      <c r="C49" s="38" t="s">
        <v>25</v>
      </c>
      <c r="D49" s="43"/>
      <c r="E49" s="43"/>
      <c r="F49" s="36" t="str">
        <f>F12</f>
        <v>Tehov</v>
      </c>
      <c r="G49" s="43"/>
      <c r="H49" s="43"/>
      <c r="I49" s="115" t="s">
        <v>27</v>
      </c>
      <c r="J49" s="116" t="str">
        <f>IF(J12="","",J12)</f>
        <v>1.6.2017</v>
      </c>
      <c r="K49" s="46"/>
    </row>
    <row r="50" spans="2:47" s="1" customFormat="1" ht="6.95" customHeight="1">
      <c r="B50" s="42"/>
      <c r="C50" s="43"/>
      <c r="D50" s="43"/>
      <c r="E50" s="43"/>
      <c r="F50" s="43"/>
      <c r="G50" s="43"/>
      <c r="H50" s="43"/>
      <c r="I50" s="114"/>
      <c r="J50" s="43"/>
      <c r="K50" s="46"/>
    </row>
    <row r="51" spans="2:47" s="1" customFormat="1" ht="15">
      <c r="B51" s="42"/>
      <c r="C51" s="38" t="s">
        <v>31</v>
      </c>
      <c r="D51" s="43"/>
      <c r="E51" s="43"/>
      <c r="F51" s="36" t="str">
        <f>E15</f>
        <v>Obec Tehov</v>
      </c>
      <c r="G51" s="43"/>
      <c r="H51" s="43"/>
      <c r="I51" s="115" t="s">
        <v>38</v>
      </c>
      <c r="J51" s="383" t="str">
        <f>E21</f>
        <v>Ing. Pavel Douša</v>
      </c>
      <c r="K51" s="46"/>
    </row>
    <row r="52" spans="2:47" s="1" customFormat="1" ht="14.45" customHeight="1">
      <c r="B52" s="42"/>
      <c r="C52" s="38" t="s">
        <v>36</v>
      </c>
      <c r="D52" s="43"/>
      <c r="E52" s="43"/>
      <c r="F52" s="36" t="str">
        <f>IF(E18="","",E18)</f>
        <v/>
      </c>
      <c r="G52" s="43"/>
      <c r="H52" s="43"/>
      <c r="I52" s="114"/>
      <c r="J52" s="384"/>
      <c r="K52" s="46"/>
    </row>
    <row r="53" spans="2:47" s="1" customFormat="1" ht="10.35" customHeight="1">
      <c r="B53" s="42"/>
      <c r="C53" s="43"/>
      <c r="D53" s="43"/>
      <c r="E53" s="43"/>
      <c r="F53" s="43"/>
      <c r="G53" s="43"/>
      <c r="H53" s="43"/>
      <c r="I53" s="114"/>
      <c r="J53" s="43"/>
      <c r="K53" s="46"/>
    </row>
    <row r="54" spans="2:47" s="1" customFormat="1" ht="29.25" customHeight="1">
      <c r="B54" s="42"/>
      <c r="C54" s="138" t="s">
        <v>235</v>
      </c>
      <c r="D54" s="128"/>
      <c r="E54" s="128"/>
      <c r="F54" s="128"/>
      <c r="G54" s="128"/>
      <c r="H54" s="128"/>
      <c r="I54" s="139"/>
      <c r="J54" s="140" t="s">
        <v>236</v>
      </c>
      <c r="K54" s="141"/>
    </row>
    <row r="55" spans="2:47" s="1" customFormat="1" ht="10.35" customHeight="1">
      <c r="B55" s="42"/>
      <c r="C55" s="43"/>
      <c r="D55" s="43"/>
      <c r="E55" s="43"/>
      <c r="F55" s="43"/>
      <c r="G55" s="43"/>
      <c r="H55" s="43"/>
      <c r="I55" s="114"/>
      <c r="J55" s="43"/>
      <c r="K55" s="46"/>
    </row>
    <row r="56" spans="2:47" s="1" customFormat="1" ht="29.25" customHeight="1">
      <c r="B56" s="42"/>
      <c r="C56" s="142" t="s">
        <v>237</v>
      </c>
      <c r="D56" s="43"/>
      <c r="E56" s="43"/>
      <c r="F56" s="43"/>
      <c r="G56" s="43"/>
      <c r="H56" s="43"/>
      <c r="I56" s="114"/>
      <c r="J56" s="124">
        <f>J78</f>
        <v>0</v>
      </c>
      <c r="K56" s="46"/>
      <c r="AU56" s="25" t="s">
        <v>238</v>
      </c>
    </row>
    <row r="57" spans="2:47" s="8" customFormat="1" ht="24.95" customHeight="1">
      <c r="B57" s="143"/>
      <c r="C57" s="144"/>
      <c r="D57" s="145" t="s">
        <v>2066</v>
      </c>
      <c r="E57" s="146"/>
      <c r="F57" s="146"/>
      <c r="G57" s="146"/>
      <c r="H57" s="146"/>
      <c r="I57" s="147"/>
      <c r="J57" s="148">
        <f>J79</f>
        <v>0</v>
      </c>
      <c r="K57" s="149"/>
    </row>
    <row r="58" spans="2:47" s="9" customFormat="1" ht="19.899999999999999" customHeight="1">
      <c r="B58" s="150"/>
      <c r="C58" s="151"/>
      <c r="D58" s="152" t="s">
        <v>3643</v>
      </c>
      <c r="E58" s="153"/>
      <c r="F58" s="153"/>
      <c r="G58" s="153"/>
      <c r="H58" s="153"/>
      <c r="I58" s="154"/>
      <c r="J58" s="155">
        <f>J80</f>
        <v>0</v>
      </c>
      <c r="K58" s="156"/>
    </row>
    <row r="59" spans="2:47" s="1" customFormat="1" ht="21.7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6.95" customHeight="1">
      <c r="B60" s="57"/>
      <c r="C60" s="58"/>
      <c r="D60" s="58"/>
      <c r="E60" s="58"/>
      <c r="F60" s="58"/>
      <c r="G60" s="58"/>
      <c r="H60" s="58"/>
      <c r="I60" s="135"/>
      <c r="J60" s="58"/>
      <c r="K60" s="59"/>
    </row>
    <row r="64" spans="2:47" s="1" customFormat="1" ht="6.95" customHeight="1">
      <c r="B64" s="60"/>
      <c r="C64" s="61"/>
      <c r="D64" s="61"/>
      <c r="E64" s="61"/>
      <c r="F64" s="61"/>
      <c r="G64" s="61"/>
      <c r="H64" s="61"/>
      <c r="I64" s="136"/>
      <c r="J64" s="61"/>
      <c r="K64" s="61"/>
      <c r="L64" s="42"/>
    </row>
    <row r="65" spans="2:63" s="1" customFormat="1" ht="36.950000000000003" customHeight="1">
      <c r="B65" s="42"/>
      <c r="C65" s="62" t="s">
        <v>248</v>
      </c>
      <c r="L65" s="42"/>
    </row>
    <row r="66" spans="2:63" s="1" customFormat="1" ht="6.95" customHeight="1">
      <c r="B66" s="42"/>
      <c r="L66" s="42"/>
    </row>
    <row r="67" spans="2:63" s="1" customFormat="1" ht="14.45" customHeight="1">
      <c r="B67" s="42"/>
      <c r="C67" s="64" t="s">
        <v>19</v>
      </c>
      <c r="L67" s="42"/>
    </row>
    <row r="68" spans="2:63" s="1" customFormat="1" ht="16.5" customHeight="1">
      <c r="B68" s="42"/>
      <c r="E68" s="374" t="str">
        <f>E7</f>
        <v>Tehov - Odkanalizování a čištění vod</v>
      </c>
      <c r="F68" s="375"/>
      <c r="G68" s="375"/>
      <c r="H68" s="375"/>
      <c r="L68" s="42"/>
    </row>
    <row r="69" spans="2:63" s="1" customFormat="1" ht="14.45" customHeight="1">
      <c r="B69" s="42"/>
      <c r="C69" s="64" t="s">
        <v>227</v>
      </c>
      <c r="L69" s="42"/>
    </row>
    <row r="70" spans="2:63" s="1" customFormat="1" ht="17.25" customHeight="1">
      <c r="B70" s="42"/>
      <c r="E70" s="349" t="str">
        <f>E9</f>
        <v>007 - Ostatní náklady</v>
      </c>
      <c r="F70" s="377"/>
      <c r="G70" s="377"/>
      <c r="H70" s="377"/>
      <c r="L70" s="42"/>
    </row>
    <row r="71" spans="2:63" s="1" customFormat="1" ht="6.95" customHeight="1">
      <c r="B71" s="42"/>
      <c r="L71" s="42"/>
    </row>
    <row r="72" spans="2:63" s="1" customFormat="1" ht="18" customHeight="1">
      <c r="B72" s="42"/>
      <c r="C72" s="64" t="s">
        <v>25</v>
      </c>
      <c r="F72" s="157" t="str">
        <f>F12</f>
        <v>Tehov</v>
      </c>
      <c r="I72" s="158" t="s">
        <v>27</v>
      </c>
      <c r="J72" s="68" t="str">
        <f>IF(J12="","",J12)</f>
        <v>1.6.2017</v>
      </c>
      <c r="L72" s="42"/>
    </row>
    <row r="73" spans="2:63" s="1" customFormat="1" ht="6.95" customHeight="1">
      <c r="B73" s="42"/>
      <c r="L73" s="42"/>
    </row>
    <row r="74" spans="2:63" s="1" customFormat="1" ht="15">
      <c r="B74" s="42"/>
      <c r="C74" s="64" t="s">
        <v>31</v>
      </c>
      <c r="F74" s="157" t="str">
        <f>E15</f>
        <v>Obec Tehov</v>
      </c>
      <c r="I74" s="158" t="s">
        <v>38</v>
      </c>
      <c r="J74" s="157" t="str">
        <f>E21</f>
        <v>Ing. Pavel Douša</v>
      </c>
      <c r="L74" s="42"/>
    </row>
    <row r="75" spans="2:63" s="1" customFormat="1" ht="14.45" customHeight="1">
      <c r="B75" s="42"/>
      <c r="C75" s="64" t="s">
        <v>36</v>
      </c>
      <c r="F75" s="157" t="str">
        <f>IF(E18="","",E18)</f>
        <v/>
      </c>
      <c r="L75" s="42"/>
    </row>
    <row r="76" spans="2:63" s="1" customFormat="1" ht="10.35" customHeight="1">
      <c r="B76" s="42"/>
      <c r="L76" s="42"/>
    </row>
    <row r="77" spans="2:63" s="10" customFormat="1" ht="29.25" customHeight="1">
      <c r="B77" s="159"/>
      <c r="C77" s="160" t="s">
        <v>249</v>
      </c>
      <c r="D77" s="161" t="s">
        <v>62</v>
      </c>
      <c r="E77" s="161" t="s">
        <v>58</v>
      </c>
      <c r="F77" s="161" t="s">
        <v>250</v>
      </c>
      <c r="G77" s="161" t="s">
        <v>251</v>
      </c>
      <c r="H77" s="161" t="s">
        <v>252</v>
      </c>
      <c r="I77" s="162" t="s">
        <v>253</v>
      </c>
      <c r="J77" s="161" t="s">
        <v>236</v>
      </c>
      <c r="K77" s="163" t="s">
        <v>254</v>
      </c>
      <c r="L77" s="159"/>
      <c r="M77" s="74" t="s">
        <v>255</v>
      </c>
      <c r="N77" s="75" t="s">
        <v>47</v>
      </c>
      <c r="O77" s="75" t="s">
        <v>256</v>
      </c>
      <c r="P77" s="75" t="s">
        <v>257</v>
      </c>
      <c r="Q77" s="75" t="s">
        <v>258</v>
      </c>
      <c r="R77" s="75" t="s">
        <v>259</v>
      </c>
      <c r="S77" s="75" t="s">
        <v>260</v>
      </c>
      <c r="T77" s="76" t="s">
        <v>261</v>
      </c>
    </row>
    <row r="78" spans="2:63" s="1" customFormat="1" ht="29.25" customHeight="1">
      <c r="B78" s="42"/>
      <c r="C78" s="78" t="s">
        <v>237</v>
      </c>
      <c r="J78" s="164">
        <f>BK78</f>
        <v>0</v>
      </c>
      <c r="L78" s="42"/>
      <c r="M78" s="77"/>
      <c r="N78" s="69"/>
      <c r="O78" s="69"/>
      <c r="P78" s="165">
        <f>P79</f>
        <v>0</v>
      </c>
      <c r="Q78" s="69"/>
      <c r="R78" s="165">
        <f>R79</f>
        <v>0</v>
      </c>
      <c r="S78" s="69"/>
      <c r="T78" s="166">
        <f>T79</f>
        <v>0</v>
      </c>
      <c r="AT78" s="25" t="s">
        <v>76</v>
      </c>
      <c r="AU78" s="25" t="s">
        <v>238</v>
      </c>
      <c r="BK78" s="167">
        <f>BK79</f>
        <v>0</v>
      </c>
    </row>
    <row r="79" spans="2:63" s="11" customFormat="1" ht="37.35" customHeight="1">
      <c r="B79" s="168"/>
      <c r="D79" s="169" t="s">
        <v>76</v>
      </c>
      <c r="E79" s="170" t="s">
        <v>2227</v>
      </c>
      <c r="F79" s="170" t="s">
        <v>2228</v>
      </c>
      <c r="I79" s="171"/>
      <c r="J79" s="172">
        <f>BK79</f>
        <v>0</v>
      </c>
      <c r="L79" s="168"/>
      <c r="M79" s="173"/>
      <c r="N79" s="174"/>
      <c r="O79" s="174"/>
      <c r="P79" s="175">
        <f>P80</f>
        <v>0</v>
      </c>
      <c r="Q79" s="174"/>
      <c r="R79" s="175">
        <f>R80</f>
        <v>0</v>
      </c>
      <c r="S79" s="174"/>
      <c r="T79" s="176">
        <f>T80</f>
        <v>0</v>
      </c>
      <c r="AR79" s="169" t="s">
        <v>270</v>
      </c>
      <c r="AT79" s="177" t="s">
        <v>76</v>
      </c>
      <c r="AU79" s="177" t="s">
        <v>77</v>
      </c>
      <c r="AY79" s="169" t="s">
        <v>264</v>
      </c>
      <c r="BK79" s="178">
        <f>BK80</f>
        <v>0</v>
      </c>
    </row>
    <row r="80" spans="2:63" s="11" customFormat="1" ht="19.899999999999999" customHeight="1">
      <c r="B80" s="168"/>
      <c r="D80" s="169" t="s">
        <v>76</v>
      </c>
      <c r="E80" s="179" t="s">
        <v>3644</v>
      </c>
      <c r="F80" s="179" t="s">
        <v>3645</v>
      </c>
      <c r="I80" s="171"/>
      <c r="J80" s="180">
        <f>BK80</f>
        <v>0</v>
      </c>
      <c r="L80" s="168"/>
      <c r="M80" s="173"/>
      <c r="N80" s="174"/>
      <c r="O80" s="174"/>
      <c r="P80" s="175">
        <f>SUM(P81:P82)</f>
        <v>0</v>
      </c>
      <c r="Q80" s="174"/>
      <c r="R80" s="175">
        <f>SUM(R81:R82)</f>
        <v>0</v>
      </c>
      <c r="S80" s="174"/>
      <c r="T80" s="176">
        <f>SUM(T81:T82)</f>
        <v>0</v>
      </c>
      <c r="AR80" s="169" t="s">
        <v>270</v>
      </c>
      <c r="AT80" s="177" t="s">
        <v>76</v>
      </c>
      <c r="AU80" s="177" t="s">
        <v>24</v>
      </c>
      <c r="AY80" s="169" t="s">
        <v>264</v>
      </c>
      <c r="BK80" s="178">
        <f>SUM(BK81:BK82)</f>
        <v>0</v>
      </c>
    </row>
    <row r="81" spans="2:65" s="1" customFormat="1" ht="25.5" customHeight="1">
      <c r="B81" s="181"/>
      <c r="C81" s="182" t="s">
        <v>24</v>
      </c>
      <c r="D81" s="182" t="s">
        <v>266</v>
      </c>
      <c r="E81" s="183" t="s">
        <v>3646</v>
      </c>
      <c r="F81" s="184" t="s">
        <v>3647</v>
      </c>
      <c r="G81" s="185" t="s">
        <v>2010</v>
      </c>
      <c r="H81" s="186">
        <v>1</v>
      </c>
      <c r="I81" s="187"/>
      <c r="J81" s="188">
        <f>ROUND(I81*H81,2)</f>
        <v>0</v>
      </c>
      <c r="K81" s="184" t="s">
        <v>334</v>
      </c>
      <c r="L81" s="42"/>
      <c r="M81" s="189" t="s">
        <v>5</v>
      </c>
      <c r="N81" s="190" t="s">
        <v>48</v>
      </c>
      <c r="O81" s="43"/>
      <c r="P81" s="191">
        <f>O81*H81</f>
        <v>0</v>
      </c>
      <c r="Q81" s="191">
        <v>0</v>
      </c>
      <c r="R81" s="191">
        <f>Q81*H81</f>
        <v>0</v>
      </c>
      <c r="S81" s="191">
        <v>0</v>
      </c>
      <c r="T81" s="192">
        <f>S81*H81</f>
        <v>0</v>
      </c>
      <c r="AR81" s="25" t="s">
        <v>2232</v>
      </c>
      <c r="AT81" s="25" t="s">
        <v>266</v>
      </c>
      <c r="AU81" s="25" t="s">
        <v>85</v>
      </c>
      <c r="AY81" s="25" t="s">
        <v>264</v>
      </c>
      <c r="BE81" s="193">
        <f>IF(N81="základní",J81,0)</f>
        <v>0</v>
      </c>
      <c r="BF81" s="193">
        <f>IF(N81="snížená",J81,0)</f>
        <v>0</v>
      </c>
      <c r="BG81" s="193">
        <f>IF(N81="zákl. přenesená",J81,0)</f>
        <v>0</v>
      </c>
      <c r="BH81" s="193">
        <f>IF(N81="sníž. přenesená",J81,0)</f>
        <v>0</v>
      </c>
      <c r="BI81" s="193">
        <f>IF(N81="nulová",J81,0)</f>
        <v>0</v>
      </c>
      <c r="BJ81" s="25" t="s">
        <v>24</v>
      </c>
      <c r="BK81" s="193">
        <f>ROUND(I81*H81,2)</f>
        <v>0</v>
      </c>
      <c r="BL81" s="25" t="s">
        <v>2232</v>
      </c>
      <c r="BM81" s="25" t="s">
        <v>3648</v>
      </c>
    </row>
    <row r="82" spans="2:65" s="1" customFormat="1" ht="40.5">
      <c r="B82" s="42"/>
      <c r="D82" s="195" t="s">
        <v>369</v>
      </c>
      <c r="F82" s="228" t="s">
        <v>3649</v>
      </c>
      <c r="I82" s="229"/>
      <c r="L82" s="42"/>
      <c r="M82" s="251"/>
      <c r="N82" s="233"/>
      <c r="O82" s="233"/>
      <c r="P82" s="233"/>
      <c r="Q82" s="233"/>
      <c r="R82" s="233"/>
      <c r="S82" s="233"/>
      <c r="T82" s="252"/>
      <c r="AT82" s="25" t="s">
        <v>369</v>
      </c>
      <c r="AU82" s="25" t="s">
        <v>85</v>
      </c>
    </row>
    <row r="83" spans="2:65" s="1" customFormat="1" ht="6.95" customHeight="1">
      <c r="B83" s="57"/>
      <c r="C83" s="58"/>
      <c r="D83" s="58"/>
      <c r="E83" s="58"/>
      <c r="F83" s="58"/>
      <c r="G83" s="58"/>
      <c r="H83" s="58"/>
      <c r="I83" s="135"/>
      <c r="J83" s="58"/>
      <c r="K83" s="58"/>
      <c r="L83" s="42"/>
    </row>
  </sheetData>
  <autoFilter ref="C77:K82"/>
  <mergeCells count="10">
    <mergeCell ref="J51:J52"/>
    <mergeCell ref="E68:H68"/>
    <mergeCell ref="E70:H70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77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6"/>
  <sheetViews>
    <sheetView showGridLines="0" zoomScaleNormal="100" workbookViewId="0"/>
  </sheetViews>
  <sheetFormatPr defaultRowHeight="13.5"/>
  <cols>
    <col min="1" max="1" width="8.33203125" style="253" customWidth="1"/>
    <col min="2" max="2" width="1.6640625" style="253" customWidth="1"/>
    <col min="3" max="4" width="5" style="253" customWidth="1"/>
    <col min="5" max="5" width="11.6640625" style="253" customWidth="1"/>
    <col min="6" max="6" width="9.1640625" style="253" customWidth="1"/>
    <col min="7" max="7" width="5" style="253" customWidth="1"/>
    <col min="8" max="8" width="77.83203125" style="253" customWidth="1"/>
    <col min="9" max="10" width="20" style="253" customWidth="1"/>
    <col min="11" max="11" width="1.6640625" style="253" customWidth="1"/>
  </cols>
  <sheetData>
    <row r="1" spans="2:11" ht="37.5" customHeight="1"/>
    <row r="2" spans="2:11" ht="7.5" customHeight="1">
      <c r="B2" s="254"/>
      <c r="C2" s="255"/>
      <c r="D2" s="255"/>
      <c r="E2" s="255"/>
      <c r="F2" s="255"/>
      <c r="G2" s="255"/>
      <c r="H2" s="255"/>
      <c r="I2" s="255"/>
      <c r="J2" s="255"/>
      <c r="K2" s="256"/>
    </row>
    <row r="3" spans="2:11" s="16" customFormat="1" ht="45" customHeight="1">
      <c r="B3" s="257"/>
      <c r="C3" s="386" t="s">
        <v>3650</v>
      </c>
      <c r="D3" s="386"/>
      <c r="E3" s="386"/>
      <c r="F3" s="386"/>
      <c r="G3" s="386"/>
      <c r="H3" s="386"/>
      <c r="I3" s="386"/>
      <c r="J3" s="386"/>
      <c r="K3" s="258"/>
    </row>
    <row r="4" spans="2:11" ht="25.5" customHeight="1">
      <c r="B4" s="259"/>
      <c r="C4" s="387" t="s">
        <v>3651</v>
      </c>
      <c r="D4" s="387"/>
      <c r="E4" s="387"/>
      <c r="F4" s="387"/>
      <c r="G4" s="387"/>
      <c r="H4" s="387"/>
      <c r="I4" s="387"/>
      <c r="J4" s="387"/>
      <c r="K4" s="260"/>
    </row>
    <row r="5" spans="2:11" ht="5.25" customHeight="1">
      <c r="B5" s="259"/>
      <c r="C5" s="261"/>
      <c r="D5" s="261"/>
      <c r="E5" s="261"/>
      <c r="F5" s="261"/>
      <c r="G5" s="261"/>
      <c r="H5" s="261"/>
      <c r="I5" s="261"/>
      <c r="J5" s="261"/>
      <c r="K5" s="260"/>
    </row>
    <row r="6" spans="2:11" ht="15" customHeight="1">
      <c r="B6" s="259"/>
      <c r="C6" s="385" t="s">
        <v>3652</v>
      </c>
      <c r="D6" s="385"/>
      <c r="E6" s="385"/>
      <c r="F6" s="385"/>
      <c r="G6" s="385"/>
      <c r="H6" s="385"/>
      <c r="I6" s="385"/>
      <c r="J6" s="385"/>
      <c r="K6" s="260"/>
    </row>
    <row r="7" spans="2:11" ht="15" customHeight="1">
      <c r="B7" s="263"/>
      <c r="C7" s="385" t="s">
        <v>3653</v>
      </c>
      <c r="D7" s="385"/>
      <c r="E7" s="385"/>
      <c r="F7" s="385"/>
      <c r="G7" s="385"/>
      <c r="H7" s="385"/>
      <c r="I7" s="385"/>
      <c r="J7" s="385"/>
      <c r="K7" s="260"/>
    </row>
    <row r="8" spans="2:11" ht="12.75" customHeight="1">
      <c r="B8" s="263"/>
      <c r="C8" s="262"/>
      <c r="D8" s="262"/>
      <c r="E8" s="262"/>
      <c r="F8" s="262"/>
      <c r="G8" s="262"/>
      <c r="H8" s="262"/>
      <c r="I8" s="262"/>
      <c r="J8" s="262"/>
      <c r="K8" s="260"/>
    </row>
    <row r="9" spans="2:11" ht="15" customHeight="1">
      <c r="B9" s="263"/>
      <c r="C9" s="385" t="s">
        <v>3654</v>
      </c>
      <c r="D9" s="385"/>
      <c r="E9" s="385"/>
      <c r="F9" s="385"/>
      <c r="G9" s="385"/>
      <c r="H9" s="385"/>
      <c r="I9" s="385"/>
      <c r="J9" s="385"/>
      <c r="K9" s="260"/>
    </row>
    <row r="10" spans="2:11" ht="15" customHeight="1">
      <c r="B10" s="263"/>
      <c r="C10" s="262"/>
      <c r="D10" s="385" t="s">
        <v>3655</v>
      </c>
      <c r="E10" s="385"/>
      <c r="F10" s="385"/>
      <c r="G10" s="385"/>
      <c r="H10" s="385"/>
      <c r="I10" s="385"/>
      <c r="J10" s="385"/>
      <c r="K10" s="260"/>
    </row>
    <row r="11" spans="2:11" ht="15" customHeight="1">
      <c r="B11" s="263"/>
      <c r="C11" s="264"/>
      <c r="D11" s="385" t="s">
        <v>3656</v>
      </c>
      <c r="E11" s="385"/>
      <c r="F11" s="385"/>
      <c r="G11" s="385"/>
      <c r="H11" s="385"/>
      <c r="I11" s="385"/>
      <c r="J11" s="385"/>
      <c r="K11" s="260"/>
    </row>
    <row r="12" spans="2:11" ht="12.75" customHeight="1">
      <c r="B12" s="263"/>
      <c r="C12" s="264"/>
      <c r="D12" s="264"/>
      <c r="E12" s="264"/>
      <c r="F12" s="264"/>
      <c r="G12" s="264"/>
      <c r="H12" s="264"/>
      <c r="I12" s="264"/>
      <c r="J12" s="264"/>
      <c r="K12" s="260"/>
    </row>
    <row r="13" spans="2:11" ht="15" customHeight="1">
      <c r="B13" s="263"/>
      <c r="C13" s="264"/>
      <c r="D13" s="385" t="s">
        <v>3657</v>
      </c>
      <c r="E13" s="385"/>
      <c r="F13" s="385"/>
      <c r="G13" s="385"/>
      <c r="H13" s="385"/>
      <c r="I13" s="385"/>
      <c r="J13" s="385"/>
      <c r="K13" s="260"/>
    </row>
    <row r="14" spans="2:11" ht="15" customHeight="1">
      <c r="B14" s="263"/>
      <c r="C14" s="264"/>
      <c r="D14" s="385" t="s">
        <v>3658</v>
      </c>
      <c r="E14" s="385"/>
      <c r="F14" s="385"/>
      <c r="G14" s="385"/>
      <c r="H14" s="385"/>
      <c r="I14" s="385"/>
      <c r="J14" s="385"/>
      <c r="K14" s="260"/>
    </row>
    <row r="15" spans="2:11" ht="15" customHeight="1">
      <c r="B15" s="263"/>
      <c r="C15" s="264"/>
      <c r="D15" s="385" t="s">
        <v>3659</v>
      </c>
      <c r="E15" s="385"/>
      <c r="F15" s="385"/>
      <c r="G15" s="385"/>
      <c r="H15" s="385"/>
      <c r="I15" s="385"/>
      <c r="J15" s="385"/>
      <c r="K15" s="260"/>
    </row>
    <row r="16" spans="2:11" ht="15" customHeight="1">
      <c r="B16" s="263"/>
      <c r="C16" s="264"/>
      <c r="D16" s="264"/>
      <c r="E16" s="265" t="s">
        <v>83</v>
      </c>
      <c r="F16" s="385" t="s">
        <v>3660</v>
      </c>
      <c r="G16" s="385"/>
      <c r="H16" s="385"/>
      <c r="I16" s="385"/>
      <c r="J16" s="385"/>
      <c r="K16" s="260"/>
    </row>
    <row r="17" spans="2:11" ht="15" customHeight="1">
      <c r="B17" s="263"/>
      <c r="C17" s="264"/>
      <c r="D17" s="264"/>
      <c r="E17" s="265" t="s">
        <v>3661</v>
      </c>
      <c r="F17" s="385" t="s">
        <v>3662</v>
      </c>
      <c r="G17" s="385"/>
      <c r="H17" s="385"/>
      <c r="I17" s="385"/>
      <c r="J17" s="385"/>
      <c r="K17" s="260"/>
    </row>
    <row r="18" spans="2:11" ht="15" customHeight="1">
      <c r="B18" s="263"/>
      <c r="C18" s="264"/>
      <c r="D18" s="264"/>
      <c r="E18" s="265" t="s">
        <v>3663</v>
      </c>
      <c r="F18" s="385" t="s">
        <v>3664</v>
      </c>
      <c r="G18" s="385"/>
      <c r="H18" s="385"/>
      <c r="I18" s="385"/>
      <c r="J18" s="385"/>
      <c r="K18" s="260"/>
    </row>
    <row r="19" spans="2:11" ht="15" customHeight="1">
      <c r="B19" s="263"/>
      <c r="C19" s="264"/>
      <c r="D19" s="264"/>
      <c r="E19" s="265" t="s">
        <v>216</v>
      </c>
      <c r="F19" s="385" t="s">
        <v>3665</v>
      </c>
      <c r="G19" s="385"/>
      <c r="H19" s="385"/>
      <c r="I19" s="385"/>
      <c r="J19" s="385"/>
      <c r="K19" s="260"/>
    </row>
    <row r="20" spans="2:11" ht="15" customHeight="1">
      <c r="B20" s="263"/>
      <c r="C20" s="264"/>
      <c r="D20" s="264"/>
      <c r="E20" s="265" t="s">
        <v>2227</v>
      </c>
      <c r="F20" s="385" t="s">
        <v>2228</v>
      </c>
      <c r="G20" s="385"/>
      <c r="H20" s="385"/>
      <c r="I20" s="385"/>
      <c r="J20" s="385"/>
      <c r="K20" s="260"/>
    </row>
    <row r="21" spans="2:11" ht="15" customHeight="1">
      <c r="B21" s="263"/>
      <c r="C21" s="264"/>
      <c r="D21" s="264"/>
      <c r="E21" s="265" t="s">
        <v>88</v>
      </c>
      <c r="F21" s="385" t="s">
        <v>3666</v>
      </c>
      <c r="G21" s="385"/>
      <c r="H21" s="385"/>
      <c r="I21" s="385"/>
      <c r="J21" s="385"/>
      <c r="K21" s="260"/>
    </row>
    <row r="22" spans="2:11" ht="12.75" customHeight="1">
      <c r="B22" s="263"/>
      <c r="C22" s="264"/>
      <c r="D22" s="264"/>
      <c r="E22" s="264"/>
      <c r="F22" s="264"/>
      <c r="G22" s="264"/>
      <c r="H22" s="264"/>
      <c r="I22" s="264"/>
      <c r="J22" s="264"/>
      <c r="K22" s="260"/>
    </row>
    <row r="23" spans="2:11" ht="15" customHeight="1">
      <c r="B23" s="263"/>
      <c r="C23" s="385" t="s">
        <v>3667</v>
      </c>
      <c r="D23" s="385"/>
      <c r="E23" s="385"/>
      <c r="F23" s="385"/>
      <c r="G23" s="385"/>
      <c r="H23" s="385"/>
      <c r="I23" s="385"/>
      <c r="J23" s="385"/>
      <c r="K23" s="260"/>
    </row>
    <row r="24" spans="2:11" ht="15" customHeight="1">
      <c r="B24" s="263"/>
      <c r="C24" s="385" t="s">
        <v>3668</v>
      </c>
      <c r="D24" s="385"/>
      <c r="E24" s="385"/>
      <c r="F24" s="385"/>
      <c r="G24" s="385"/>
      <c r="H24" s="385"/>
      <c r="I24" s="385"/>
      <c r="J24" s="385"/>
      <c r="K24" s="260"/>
    </row>
    <row r="25" spans="2:11" ht="15" customHeight="1">
      <c r="B25" s="263"/>
      <c r="C25" s="262"/>
      <c r="D25" s="385" t="s">
        <v>3669</v>
      </c>
      <c r="E25" s="385"/>
      <c r="F25" s="385"/>
      <c r="G25" s="385"/>
      <c r="H25" s="385"/>
      <c r="I25" s="385"/>
      <c r="J25" s="385"/>
      <c r="K25" s="260"/>
    </row>
    <row r="26" spans="2:11" ht="15" customHeight="1">
      <c r="B26" s="263"/>
      <c r="C26" s="264"/>
      <c r="D26" s="385" t="s">
        <v>3670</v>
      </c>
      <c r="E26" s="385"/>
      <c r="F26" s="385"/>
      <c r="G26" s="385"/>
      <c r="H26" s="385"/>
      <c r="I26" s="385"/>
      <c r="J26" s="385"/>
      <c r="K26" s="260"/>
    </row>
    <row r="27" spans="2:11" ht="12.75" customHeight="1">
      <c r="B27" s="263"/>
      <c r="C27" s="264"/>
      <c r="D27" s="264"/>
      <c r="E27" s="264"/>
      <c r="F27" s="264"/>
      <c r="G27" s="264"/>
      <c r="H27" s="264"/>
      <c r="I27" s="264"/>
      <c r="J27" s="264"/>
      <c r="K27" s="260"/>
    </row>
    <row r="28" spans="2:11" ht="15" customHeight="1">
      <c r="B28" s="263"/>
      <c r="C28" s="264"/>
      <c r="D28" s="385" t="s">
        <v>3671</v>
      </c>
      <c r="E28" s="385"/>
      <c r="F28" s="385"/>
      <c r="G28" s="385"/>
      <c r="H28" s="385"/>
      <c r="I28" s="385"/>
      <c r="J28" s="385"/>
      <c r="K28" s="260"/>
    </row>
    <row r="29" spans="2:11" ht="15" customHeight="1">
      <c r="B29" s="263"/>
      <c r="C29" s="264"/>
      <c r="D29" s="385" t="s">
        <v>3672</v>
      </c>
      <c r="E29" s="385"/>
      <c r="F29" s="385"/>
      <c r="G29" s="385"/>
      <c r="H29" s="385"/>
      <c r="I29" s="385"/>
      <c r="J29" s="385"/>
      <c r="K29" s="260"/>
    </row>
    <row r="30" spans="2:11" ht="12.75" customHeight="1">
      <c r="B30" s="263"/>
      <c r="C30" s="264"/>
      <c r="D30" s="264"/>
      <c r="E30" s="264"/>
      <c r="F30" s="264"/>
      <c r="G30" s="264"/>
      <c r="H30" s="264"/>
      <c r="I30" s="264"/>
      <c r="J30" s="264"/>
      <c r="K30" s="260"/>
    </row>
    <row r="31" spans="2:11" ht="15" customHeight="1">
      <c r="B31" s="263"/>
      <c r="C31" s="264"/>
      <c r="D31" s="385" t="s">
        <v>3673</v>
      </c>
      <c r="E31" s="385"/>
      <c r="F31" s="385"/>
      <c r="G31" s="385"/>
      <c r="H31" s="385"/>
      <c r="I31" s="385"/>
      <c r="J31" s="385"/>
      <c r="K31" s="260"/>
    </row>
    <row r="32" spans="2:11" ht="15" customHeight="1">
      <c r="B32" s="263"/>
      <c r="C32" s="264"/>
      <c r="D32" s="385" t="s">
        <v>3674</v>
      </c>
      <c r="E32" s="385"/>
      <c r="F32" s="385"/>
      <c r="G32" s="385"/>
      <c r="H32" s="385"/>
      <c r="I32" s="385"/>
      <c r="J32" s="385"/>
      <c r="K32" s="260"/>
    </row>
    <row r="33" spans="2:11" ht="15" customHeight="1">
      <c r="B33" s="263"/>
      <c r="C33" s="264"/>
      <c r="D33" s="385" t="s">
        <v>3675</v>
      </c>
      <c r="E33" s="385"/>
      <c r="F33" s="385"/>
      <c r="G33" s="385"/>
      <c r="H33" s="385"/>
      <c r="I33" s="385"/>
      <c r="J33" s="385"/>
      <c r="K33" s="260"/>
    </row>
    <row r="34" spans="2:11" ht="15" customHeight="1">
      <c r="B34" s="263"/>
      <c r="C34" s="264"/>
      <c r="D34" s="262"/>
      <c r="E34" s="266" t="s">
        <v>249</v>
      </c>
      <c r="F34" s="262"/>
      <c r="G34" s="385" t="s">
        <v>3676</v>
      </c>
      <c r="H34" s="385"/>
      <c r="I34" s="385"/>
      <c r="J34" s="385"/>
      <c r="K34" s="260"/>
    </row>
    <row r="35" spans="2:11" ht="30.75" customHeight="1">
      <c r="B35" s="263"/>
      <c r="C35" s="264"/>
      <c r="D35" s="262"/>
      <c r="E35" s="266" t="s">
        <v>3677</v>
      </c>
      <c r="F35" s="262"/>
      <c r="G35" s="385" t="s">
        <v>3678</v>
      </c>
      <c r="H35" s="385"/>
      <c r="I35" s="385"/>
      <c r="J35" s="385"/>
      <c r="K35" s="260"/>
    </row>
    <row r="36" spans="2:11" ht="15" customHeight="1">
      <c r="B36" s="263"/>
      <c r="C36" s="264"/>
      <c r="D36" s="262"/>
      <c r="E36" s="266" t="s">
        <v>58</v>
      </c>
      <c r="F36" s="262"/>
      <c r="G36" s="385" t="s">
        <v>3679</v>
      </c>
      <c r="H36" s="385"/>
      <c r="I36" s="385"/>
      <c r="J36" s="385"/>
      <c r="K36" s="260"/>
    </row>
    <row r="37" spans="2:11" ht="15" customHeight="1">
      <c r="B37" s="263"/>
      <c r="C37" s="264"/>
      <c r="D37" s="262"/>
      <c r="E37" s="266" t="s">
        <v>250</v>
      </c>
      <c r="F37" s="262"/>
      <c r="G37" s="385" t="s">
        <v>3680</v>
      </c>
      <c r="H37" s="385"/>
      <c r="I37" s="385"/>
      <c r="J37" s="385"/>
      <c r="K37" s="260"/>
    </row>
    <row r="38" spans="2:11" ht="15" customHeight="1">
      <c r="B38" s="263"/>
      <c r="C38" s="264"/>
      <c r="D38" s="262"/>
      <c r="E38" s="266" t="s">
        <v>251</v>
      </c>
      <c r="F38" s="262"/>
      <c r="G38" s="385" t="s">
        <v>3681</v>
      </c>
      <c r="H38" s="385"/>
      <c r="I38" s="385"/>
      <c r="J38" s="385"/>
      <c r="K38" s="260"/>
    </row>
    <row r="39" spans="2:11" ht="15" customHeight="1">
      <c r="B39" s="263"/>
      <c r="C39" s="264"/>
      <c r="D39" s="262"/>
      <c r="E39" s="266" t="s">
        <v>252</v>
      </c>
      <c r="F39" s="262"/>
      <c r="G39" s="385" t="s">
        <v>3682</v>
      </c>
      <c r="H39" s="385"/>
      <c r="I39" s="385"/>
      <c r="J39" s="385"/>
      <c r="K39" s="260"/>
    </row>
    <row r="40" spans="2:11" ht="15" customHeight="1">
      <c r="B40" s="263"/>
      <c r="C40" s="264"/>
      <c r="D40" s="262"/>
      <c r="E40" s="266" t="s">
        <v>3683</v>
      </c>
      <c r="F40" s="262"/>
      <c r="G40" s="385" t="s">
        <v>3684</v>
      </c>
      <c r="H40" s="385"/>
      <c r="I40" s="385"/>
      <c r="J40" s="385"/>
      <c r="K40" s="260"/>
    </row>
    <row r="41" spans="2:11" ht="15" customHeight="1">
      <c r="B41" s="263"/>
      <c r="C41" s="264"/>
      <c r="D41" s="262"/>
      <c r="E41" s="266"/>
      <c r="F41" s="262"/>
      <c r="G41" s="385" t="s">
        <v>3685</v>
      </c>
      <c r="H41" s="385"/>
      <c r="I41" s="385"/>
      <c r="J41" s="385"/>
      <c r="K41" s="260"/>
    </row>
    <row r="42" spans="2:11" ht="15" customHeight="1">
      <c r="B42" s="263"/>
      <c r="C42" s="264"/>
      <c r="D42" s="262"/>
      <c r="E42" s="266" t="s">
        <v>3686</v>
      </c>
      <c r="F42" s="262"/>
      <c r="G42" s="385" t="s">
        <v>3687</v>
      </c>
      <c r="H42" s="385"/>
      <c r="I42" s="385"/>
      <c r="J42" s="385"/>
      <c r="K42" s="260"/>
    </row>
    <row r="43" spans="2:11" ht="15" customHeight="1">
      <c r="B43" s="263"/>
      <c r="C43" s="264"/>
      <c r="D43" s="262"/>
      <c r="E43" s="266" t="s">
        <v>254</v>
      </c>
      <c r="F43" s="262"/>
      <c r="G43" s="385" t="s">
        <v>3688</v>
      </c>
      <c r="H43" s="385"/>
      <c r="I43" s="385"/>
      <c r="J43" s="385"/>
      <c r="K43" s="260"/>
    </row>
    <row r="44" spans="2:11" ht="12.75" customHeight="1">
      <c r="B44" s="263"/>
      <c r="C44" s="264"/>
      <c r="D44" s="262"/>
      <c r="E44" s="262"/>
      <c r="F44" s="262"/>
      <c r="G44" s="262"/>
      <c r="H44" s="262"/>
      <c r="I44" s="262"/>
      <c r="J44" s="262"/>
      <c r="K44" s="260"/>
    </row>
    <row r="45" spans="2:11" ht="15" customHeight="1">
      <c r="B45" s="263"/>
      <c r="C45" s="264"/>
      <c r="D45" s="385" t="s">
        <v>3689</v>
      </c>
      <c r="E45" s="385"/>
      <c r="F45" s="385"/>
      <c r="G45" s="385"/>
      <c r="H45" s="385"/>
      <c r="I45" s="385"/>
      <c r="J45" s="385"/>
      <c r="K45" s="260"/>
    </row>
    <row r="46" spans="2:11" ht="15" customHeight="1">
      <c r="B46" s="263"/>
      <c r="C46" s="264"/>
      <c r="D46" s="264"/>
      <c r="E46" s="385" t="s">
        <v>3690</v>
      </c>
      <c r="F46" s="385"/>
      <c r="G46" s="385"/>
      <c r="H46" s="385"/>
      <c r="I46" s="385"/>
      <c r="J46" s="385"/>
      <c r="K46" s="260"/>
    </row>
    <row r="47" spans="2:11" ht="15" customHeight="1">
      <c r="B47" s="263"/>
      <c r="C47" s="264"/>
      <c r="D47" s="264"/>
      <c r="E47" s="385" t="s">
        <v>3691</v>
      </c>
      <c r="F47" s="385"/>
      <c r="G47" s="385"/>
      <c r="H47" s="385"/>
      <c r="I47" s="385"/>
      <c r="J47" s="385"/>
      <c r="K47" s="260"/>
    </row>
    <row r="48" spans="2:11" ht="15" customHeight="1">
      <c r="B48" s="263"/>
      <c r="C48" s="264"/>
      <c r="D48" s="264"/>
      <c r="E48" s="385" t="s">
        <v>3692</v>
      </c>
      <c r="F48" s="385"/>
      <c r="G48" s="385"/>
      <c r="H48" s="385"/>
      <c r="I48" s="385"/>
      <c r="J48" s="385"/>
      <c r="K48" s="260"/>
    </row>
    <row r="49" spans="2:11" ht="15" customHeight="1">
      <c r="B49" s="263"/>
      <c r="C49" s="264"/>
      <c r="D49" s="385" t="s">
        <v>3693</v>
      </c>
      <c r="E49" s="385"/>
      <c r="F49" s="385"/>
      <c r="G49" s="385"/>
      <c r="H49" s="385"/>
      <c r="I49" s="385"/>
      <c r="J49" s="385"/>
      <c r="K49" s="260"/>
    </row>
    <row r="50" spans="2:11" ht="25.5" customHeight="1">
      <c r="B50" s="259"/>
      <c r="C50" s="387" t="s">
        <v>3694</v>
      </c>
      <c r="D50" s="387"/>
      <c r="E50" s="387"/>
      <c r="F50" s="387"/>
      <c r="G50" s="387"/>
      <c r="H50" s="387"/>
      <c r="I50" s="387"/>
      <c r="J50" s="387"/>
      <c r="K50" s="260"/>
    </row>
    <row r="51" spans="2:11" ht="5.25" customHeight="1">
      <c r="B51" s="259"/>
      <c r="C51" s="261"/>
      <c r="D51" s="261"/>
      <c r="E51" s="261"/>
      <c r="F51" s="261"/>
      <c r="G51" s="261"/>
      <c r="H51" s="261"/>
      <c r="I51" s="261"/>
      <c r="J51" s="261"/>
      <c r="K51" s="260"/>
    </row>
    <row r="52" spans="2:11" ht="15" customHeight="1">
      <c r="B52" s="259"/>
      <c r="C52" s="385" t="s">
        <v>3695</v>
      </c>
      <c r="D52" s="385"/>
      <c r="E52" s="385"/>
      <c r="F52" s="385"/>
      <c r="G52" s="385"/>
      <c r="H52" s="385"/>
      <c r="I52" s="385"/>
      <c r="J52" s="385"/>
      <c r="K52" s="260"/>
    </row>
    <row r="53" spans="2:11" ht="15" customHeight="1">
      <c r="B53" s="259"/>
      <c r="C53" s="385" t="s">
        <v>3696</v>
      </c>
      <c r="D53" s="385"/>
      <c r="E53" s="385"/>
      <c r="F53" s="385"/>
      <c r="G53" s="385"/>
      <c r="H53" s="385"/>
      <c r="I53" s="385"/>
      <c r="J53" s="385"/>
      <c r="K53" s="260"/>
    </row>
    <row r="54" spans="2:11" ht="12.75" customHeight="1">
      <c r="B54" s="259"/>
      <c r="C54" s="262"/>
      <c r="D54" s="262"/>
      <c r="E54" s="262"/>
      <c r="F54" s="262"/>
      <c r="G54" s="262"/>
      <c r="H54" s="262"/>
      <c r="I54" s="262"/>
      <c r="J54" s="262"/>
      <c r="K54" s="260"/>
    </row>
    <row r="55" spans="2:11" ht="15" customHeight="1">
      <c r="B55" s="259"/>
      <c r="C55" s="385" t="s">
        <v>3697</v>
      </c>
      <c r="D55" s="385"/>
      <c r="E55" s="385"/>
      <c r="F55" s="385"/>
      <c r="G55" s="385"/>
      <c r="H55" s="385"/>
      <c r="I55" s="385"/>
      <c r="J55" s="385"/>
      <c r="K55" s="260"/>
    </row>
    <row r="56" spans="2:11" ht="15" customHeight="1">
      <c r="B56" s="259"/>
      <c r="C56" s="264"/>
      <c r="D56" s="385" t="s">
        <v>3698</v>
      </c>
      <c r="E56" s="385"/>
      <c r="F56" s="385"/>
      <c r="G56" s="385"/>
      <c r="H56" s="385"/>
      <c r="I56" s="385"/>
      <c r="J56" s="385"/>
      <c r="K56" s="260"/>
    </row>
    <row r="57" spans="2:11" ht="15" customHeight="1">
      <c r="B57" s="259"/>
      <c r="C57" s="264"/>
      <c r="D57" s="385" t="s">
        <v>3699</v>
      </c>
      <c r="E57" s="385"/>
      <c r="F57" s="385"/>
      <c r="G57" s="385"/>
      <c r="H57" s="385"/>
      <c r="I57" s="385"/>
      <c r="J57" s="385"/>
      <c r="K57" s="260"/>
    </row>
    <row r="58" spans="2:11" ht="15" customHeight="1">
      <c r="B58" s="259"/>
      <c r="C58" s="264"/>
      <c r="D58" s="385" t="s">
        <v>3700</v>
      </c>
      <c r="E58" s="385"/>
      <c r="F58" s="385"/>
      <c r="G58" s="385"/>
      <c r="H58" s="385"/>
      <c r="I58" s="385"/>
      <c r="J58" s="385"/>
      <c r="K58" s="260"/>
    </row>
    <row r="59" spans="2:11" ht="15" customHeight="1">
      <c r="B59" s="259"/>
      <c r="C59" s="264"/>
      <c r="D59" s="385" t="s">
        <v>3701</v>
      </c>
      <c r="E59" s="385"/>
      <c r="F59" s="385"/>
      <c r="G59" s="385"/>
      <c r="H59" s="385"/>
      <c r="I59" s="385"/>
      <c r="J59" s="385"/>
      <c r="K59" s="260"/>
    </row>
    <row r="60" spans="2:11" ht="15" customHeight="1">
      <c r="B60" s="259"/>
      <c r="C60" s="264"/>
      <c r="D60" s="389" t="s">
        <v>3702</v>
      </c>
      <c r="E60" s="389"/>
      <c r="F60" s="389"/>
      <c r="G60" s="389"/>
      <c r="H60" s="389"/>
      <c r="I60" s="389"/>
      <c r="J60" s="389"/>
      <c r="K60" s="260"/>
    </row>
    <row r="61" spans="2:11" ht="15" customHeight="1">
      <c r="B61" s="259"/>
      <c r="C61" s="264"/>
      <c r="D61" s="385" t="s">
        <v>3703</v>
      </c>
      <c r="E61" s="385"/>
      <c r="F61" s="385"/>
      <c r="G61" s="385"/>
      <c r="H61" s="385"/>
      <c r="I61" s="385"/>
      <c r="J61" s="385"/>
      <c r="K61" s="260"/>
    </row>
    <row r="62" spans="2:11" ht="12.75" customHeight="1">
      <c r="B62" s="259"/>
      <c r="C62" s="264"/>
      <c r="D62" s="264"/>
      <c r="E62" s="267"/>
      <c r="F62" s="264"/>
      <c r="G62" s="264"/>
      <c r="H62" s="264"/>
      <c r="I62" s="264"/>
      <c r="J62" s="264"/>
      <c r="K62" s="260"/>
    </row>
    <row r="63" spans="2:11" ht="15" customHeight="1">
      <c r="B63" s="259"/>
      <c r="C63" s="264"/>
      <c r="D63" s="385" t="s">
        <v>3704</v>
      </c>
      <c r="E63" s="385"/>
      <c r="F63" s="385"/>
      <c r="G63" s="385"/>
      <c r="H63" s="385"/>
      <c r="I63" s="385"/>
      <c r="J63" s="385"/>
      <c r="K63" s="260"/>
    </row>
    <row r="64" spans="2:11" ht="15" customHeight="1">
      <c r="B64" s="259"/>
      <c r="C64" s="264"/>
      <c r="D64" s="389" t="s">
        <v>3705</v>
      </c>
      <c r="E64" s="389"/>
      <c r="F64" s="389"/>
      <c r="G64" s="389"/>
      <c r="H64" s="389"/>
      <c r="I64" s="389"/>
      <c r="J64" s="389"/>
      <c r="K64" s="260"/>
    </row>
    <row r="65" spans="2:11" ht="15" customHeight="1">
      <c r="B65" s="259"/>
      <c r="C65" s="264"/>
      <c r="D65" s="385" t="s">
        <v>3706</v>
      </c>
      <c r="E65" s="385"/>
      <c r="F65" s="385"/>
      <c r="G65" s="385"/>
      <c r="H65" s="385"/>
      <c r="I65" s="385"/>
      <c r="J65" s="385"/>
      <c r="K65" s="260"/>
    </row>
    <row r="66" spans="2:11" ht="15" customHeight="1">
      <c r="B66" s="259"/>
      <c r="C66" s="264"/>
      <c r="D66" s="385" t="s">
        <v>3707</v>
      </c>
      <c r="E66" s="385"/>
      <c r="F66" s="385"/>
      <c r="G66" s="385"/>
      <c r="H66" s="385"/>
      <c r="I66" s="385"/>
      <c r="J66" s="385"/>
      <c r="K66" s="260"/>
    </row>
    <row r="67" spans="2:11" ht="15" customHeight="1">
      <c r="B67" s="259"/>
      <c r="C67" s="264"/>
      <c r="D67" s="385" t="s">
        <v>3708</v>
      </c>
      <c r="E67" s="385"/>
      <c r="F67" s="385"/>
      <c r="G67" s="385"/>
      <c r="H67" s="385"/>
      <c r="I67" s="385"/>
      <c r="J67" s="385"/>
      <c r="K67" s="260"/>
    </row>
    <row r="68" spans="2:11" ht="15" customHeight="1">
      <c r="B68" s="259"/>
      <c r="C68" s="264"/>
      <c r="D68" s="385" t="s">
        <v>3709</v>
      </c>
      <c r="E68" s="385"/>
      <c r="F68" s="385"/>
      <c r="G68" s="385"/>
      <c r="H68" s="385"/>
      <c r="I68" s="385"/>
      <c r="J68" s="385"/>
      <c r="K68" s="260"/>
    </row>
    <row r="69" spans="2:11" ht="12.75" customHeight="1">
      <c r="B69" s="268"/>
      <c r="C69" s="269"/>
      <c r="D69" s="269"/>
      <c r="E69" s="269"/>
      <c r="F69" s="269"/>
      <c r="G69" s="269"/>
      <c r="H69" s="269"/>
      <c r="I69" s="269"/>
      <c r="J69" s="269"/>
      <c r="K69" s="270"/>
    </row>
    <row r="70" spans="2:11" ht="18.75" customHeight="1">
      <c r="B70" s="271"/>
      <c r="C70" s="271"/>
      <c r="D70" s="271"/>
      <c r="E70" s="271"/>
      <c r="F70" s="271"/>
      <c r="G70" s="271"/>
      <c r="H70" s="271"/>
      <c r="I70" s="271"/>
      <c r="J70" s="271"/>
      <c r="K70" s="272"/>
    </row>
    <row r="71" spans="2:11" ht="18.75" customHeight="1">
      <c r="B71" s="272"/>
      <c r="C71" s="272"/>
      <c r="D71" s="272"/>
      <c r="E71" s="272"/>
      <c r="F71" s="272"/>
      <c r="G71" s="272"/>
      <c r="H71" s="272"/>
      <c r="I71" s="272"/>
      <c r="J71" s="272"/>
      <c r="K71" s="272"/>
    </row>
    <row r="72" spans="2:11" ht="7.5" customHeight="1">
      <c r="B72" s="273"/>
      <c r="C72" s="274"/>
      <c r="D72" s="274"/>
      <c r="E72" s="274"/>
      <c r="F72" s="274"/>
      <c r="G72" s="274"/>
      <c r="H72" s="274"/>
      <c r="I72" s="274"/>
      <c r="J72" s="274"/>
      <c r="K72" s="275"/>
    </row>
    <row r="73" spans="2:11" ht="45" customHeight="1">
      <c r="B73" s="276"/>
      <c r="C73" s="390" t="s">
        <v>225</v>
      </c>
      <c r="D73" s="390"/>
      <c r="E73" s="390"/>
      <c r="F73" s="390"/>
      <c r="G73" s="390"/>
      <c r="H73" s="390"/>
      <c r="I73" s="390"/>
      <c r="J73" s="390"/>
      <c r="K73" s="277"/>
    </row>
    <row r="74" spans="2:11" ht="17.25" customHeight="1">
      <c r="B74" s="276"/>
      <c r="C74" s="278" t="s">
        <v>3710</v>
      </c>
      <c r="D74" s="278"/>
      <c r="E74" s="278"/>
      <c r="F74" s="278" t="s">
        <v>3711</v>
      </c>
      <c r="G74" s="279"/>
      <c r="H74" s="278" t="s">
        <v>250</v>
      </c>
      <c r="I74" s="278" t="s">
        <v>62</v>
      </c>
      <c r="J74" s="278" t="s">
        <v>3712</v>
      </c>
      <c r="K74" s="277"/>
    </row>
    <row r="75" spans="2:11" ht="17.25" customHeight="1">
      <c r="B75" s="276"/>
      <c r="C75" s="280" t="s">
        <v>3713</v>
      </c>
      <c r="D75" s="280"/>
      <c r="E75" s="280"/>
      <c r="F75" s="281" t="s">
        <v>3714</v>
      </c>
      <c r="G75" s="282"/>
      <c r="H75" s="280"/>
      <c r="I75" s="280"/>
      <c r="J75" s="280" t="s">
        <v>3715</v>
      </c>
      <c r="K75" s="277"/>
    </row>
    <row r="76" spans="2:11" ht="5.25" customHeight="1">
      <c r="B76" s="276"/>
      <c r="C76" s="283"/>
      <c r="D76" s="283"/>
      <c r="E76" s="283"/>
      <c r="F76" s="283"/>
      <c r="G76" s="284"/>
      <c r="H76" s="283"/>
      <c r="I76" s="283"/>
      <c r="J76" s="283"/>
      <c r="K76" s="277"/>
    </row>
    <row r="77" spans="2:11" ht="15" customHeight="1">
      <c r="B77" s="276"/>
      <c r="C77" s="266" t="s">
        <v>58</v>
      </c>
      <c r="D77" s="283"/>
      <c r="E77" s="283"/>
      <c r="F77" s="285" t="s">
        <v>3716</v>
      </c>
      <c r="G77" s="284"/>
      <c r="H77" s="266" t="s">
        <v>3717</v>
      </c>
      <c r="I77" s="266" t="s">
        <v>3718</v>
      </c>
      <c r="J77" s="266">
        <v>20</v>
      </c>
      <c r="K77" s="277"/>
    </row>
    <row r="78" spans="2:11" ht="15" customHeight="1">
      <c r="B78" s="276"/>
      <c r="C78" s="266" t="s">
        <v>3719</v>
      </c>
      <c r="D78" s="266"/>
      <c r="E78" s="266"/>
      <c r="F78" s="285" t="s">
        <v>3716</v>
      </c>
      <c r="G78" s="284"/>
      <c r="H78" s="266" t="s">
        <v>3720</v>
      </c>
      <c r="I78" s="266" t="s">
        <v>3718</v>
      </c>
      <c r="J78" s="266">
        <v>120</v>
      </c>
      <c r="K78" s="277"/>
    </row>
    <row r="79" spans="2:11" ht="15" customHeight="1">
      <c r="B79" s="286"/>
      <c r="C79" s="266" t="s">
        <v>3721</v>
      </c>
      <c r="D79" s="266"/>
      <c r="E79" s="266"/>
      <c r="F79" s="285" t="s">
        <v>3722</v>
      </c>
      <c r="G79" s="284"/>
      <c r="H79" s="266" t="s">
        <v>3723</v>
      </c>
      <c r="I79" s="266" t="s">
        <v>3718</v>
      </c>
      <c r="J79" s="266">
        <v>50</v>
      </c>
      <c r="K79" s="277"/>
    </row>
    <row r="80" spans="2:11" ht="15" customHeight="1">
      <c r="B80" s="286"/>
      <c r="C80" s="266" t="s">
        <v>3724</v>
      </c>
      <c r="D80" s="266"/>
      <c r="E80" s="266"/>
      <c r="F80" s="285" t="s">
        <v>3716</v>
      </c>
      <c r="G80" s="284"/>
      <c r="H80" s="266" t="s">
        <v>3725</v>
      </c>
      <c r="I80" s="266" t="s">
        <v>3726</v>
      </c>
      <c r="J80" s="266"/>
      <c r="K80" s="277"/>
    </row>
    <row r="81" spans="2:11" ht="15" customHeight="1">
      <c r="B81" s="286"/>
      <c r="C81" s="287" t="s">
        <v>3727</v>
      </c>
      <c r="D81" s="287"/>
      <c r="E81" s="287"/>
      <c r="F81" s="288" t="s">
        <v>3722</v>
      </c>
      <c r="G81" s="287"/>
      <c r="H81" s="287" t="s">
        <v>3728</v>
      </c>
      <c r="I81" s="287" t="s">
        <v>3718</v>
      </c>
      <c r="J81" s="287">
        <v>15</v>
      </c>
      <c r="K81" s="277"/>
    </row>
    <row r="82" spans="2:11" ht="15" customHeight="1">
      <c r="B82" s="286"/>
      <c r="C82" s="287" t="s">
        <v>3729</v>
      </c>
      <c r="D82" s="287"/>
      <c r="E82" s="287"/>
      <c r="F82" s="288" t="s">
        <v>3722</v>
      </c>
      <c r="G82" s="287"/>
      <c r="H82" s="287" t="s">
        <v>3730</v>
      </c>
      <c r="I82" s="287" t="s">
        <v>3718</v>
      </c>
      <c r="J82" s="287">
        <v>15</v>
      </c>
      <c r="K82" s="277"/>
    </row>
    <row r="83" spans="2:11" ht="15" customHeight="1">
      <c r="B83" s="286"/>
      <c r="C83" s="287" t="s">
        <v>3731</v>
      </c>
      <c r="D83" s="287"/>
      <c r="E83" s="287"/>
      <c r="F83" s="288" t="s">
        <v>3722</v>
      </c>
      <c r="G83" s="287"/>
      <c r="H83" s="287" t="s">
        <v>3732</v>
      </c>
      <c r="I83" s="287" t="s">
        <v>3718</v>
      </c>
      <c r="J83" s="287">
        <v>20</v>
      </c>
      <c r="K83" s="277"/>
    </row>
    <row r="84" spans="2:11" ht="15" customHeight="1">
      <c r="B84" s="286"/>
      <c r="C84" s="287" t="s">
        <v>3733</v>
      </c>
      <c r="D84" s="287"/>
      <c r="E84" s="287"/>
      <c r="F84" s="288" t="s">
        <v>3722</v>
      </c>
      <c r="G84" s="287"/>
      <c r="H84" s="287" t="s">
        <v>3734</v>
      </c>
      <c r="I84" s="287" t="s">
        <v>3718</v>
      </c>
      <c r="J84" s="287">
        <v>20</v>
      </c>
      <c r="K84" s="277"/>
    </row>
    <row r="85" spans="2:11" ht="15" customHeight="1">
      <c r="B85" s="286"/>
      <c r="C85" s="266" t="s">
        <v>3735</v>
      </c>
      <c r="D85" s="266"/>
      <c r="E85" s="266"/>
      <c r="F85" s="285" t="s">
        <v>3722</v>
      </c>
      <c r="G85" s="284"/>
      <c r="H85" s="266" t="s">
        <v>3736</v>
      </c>
      <c r="I85" s="266" t="s">
        <v>3718</v>
      </c>
      <c r="J85" s="266">
        <v>50</v>
      </c>
      <c r="K85" s="277"/>
    </row>
    <row r="86" spans="2:11" ht="15" customHeight="1">
      <c r="B86" s="286"/>
      <c r="C86" s="266" t="s">
        <v>3737</v>
      </c>
      <c r="D86" s="266"/>
      <c r="E86" s="266"/>
      <c r="F86" s="285" t="s">
        <v>3722</v>
      </c>
      <c r="G86" s="284"/>
      <c r="H86" s="266" t="s">
        <v>3738</v>
      </c>
      <c r="I86" s="266" t="s">
        <v>3718</v>
      </c>
      <c r="J86" s="266">
        <v>20</v>
      </c>
      <c r="K86" s="277"/>
    </row>
    <row r="87" spans="2:11" ht="15" customHeight="1">
      <c r="B87" s="286"/>
      <c r="C87" s="266" t="s">
        <v>3739</v>
      </c>
      <c r="D87" s="266"/>
      <c r="E87" s="266"/>
      <c r="F87" s="285" t="s">
        <v>3722</v>
      </c>
      <c r="G87" s="284"/>
      <c r="H87" s="266" t="s">
        <v>3740</v>
      </c>
      <c r="I87" s="266" t="s">
        <v>3718</v>
      </c>
      <c r="J87" s="266">
        <v>20</v>
      </c>
      <c r="K87" s="277"/>
    </row>
    <row r="88" spans="2:11" ht="15" customHeight="1">
      <c r="B88" s="286"/>
      <c r="C88" s="266" t="s">
        <v>3741</v>
      </c>
      <c r="D88" s="266"/>
      <c r="E88" s="266"/>
      <c r="F88" s="285" t="s">
        <v>3722</v>
      </c>
      <c r="G88" s="284"/>
      <c r="H88" s="266" t="s">
        <v>3742</v>
      </c>
      <c r="I88" s="266" t="s">
        <v>3718</v>
      </c>
      <c r="J88" s="266">
        <v>50</v>
      </c>
      <c r="K88" s="277"/>
    </row>
    <row r="89" spans="2:11" ht="15" customHeight="1">
      <c r="B89" s="286"/>
      <c r="C89" s="266" t="s">
        <v>3743</v>
      </c>
      <c r="D89" s="266"/>
      <c r="E89" s="266"/>
      <c r="F89" s="285" t="s">
        <v>3722</v>
      </c>
      <c r="G89" s="284"/>
      <c r="H89" s="266" t="s">
        <v>3743</v>
      </c>
      <c r="I89" s="266" t="s">
        <v>3718</v>
      </c>
      <c r="J89" s="266">
        <v>50</v>
      </c>
      <c r="K89" s="277"/>
    </row>
    <row r="90" spans="2:11" ht="15" customHeight="1">
      <c r="B90" s="286"/>
      <c r="C90" s="266" t="s">
        <v>255</v>
      </c>
      <c r="D90" s="266"/>
      <c r="E90" s="266"/>
      <c r="F90" s="285" t="s">
        <v>3722</v>
      </c>
      <c r="G90" s="284"/>
      <c r="H90" s="266" t="s">
        <v>3744</v>
      </c>
      <c r="I90" s="266" t="s">
        <v>3718</v>
      </c>
      <c r="J90" s="266">
        <v>255</v>
      </c>
      <c r="K90" s="277"/>
    </row>
    <row r="91" spans="2:11" ht="15" customHeight="1">
      <c r="B91" s="286"/>
      <c r="C91" s="266" t="s">
        <v>3745</v>
      </c>
      <c r="D91" s="266"/>
      <c r="E91" s="266"/>
      <c r="F91" s="285" t="s">
        <v>3716</v>
      </c>
      <c r="G91" s="284"/>
      <c r="H91" s="266" t="s">
        <v>3746</v>
      </c>
      <c r="I91" s="266" t="s">
        <v>3747</v>
      </c>
      <c r="J91" s="266"/>
      <c r="K91" s="277"/>
    </row>
    <row r="92" spans="2:11" ht="15" customHeight="1">
      <c r="B92" s="286"/>
      <c r="C92" s="266" t="s">
        <v>3748</v>
      </c>
      <c r="D92" s="266"/>
      <c r="E92" s="266"/>
      <c r="F92" s="285" t="s">
        <v>3716</v>
      </c>
      <c r="G92" s="284"/>
      <c r="H92" s="266" t="s">
        <v>3749</v>
      </c>
      <c r="I92" s="266" t="s">
        <v>3750</v>
      </c>
      <c r="J92" s="266"/>
      <c r="K92" s="277"/>
    </row>
    <row r="93" spans="2:11" ht="15" customHeight="1">
      <c r="B93" s="286"/>
      <c r="C93" s="266" t="s">
        <v>3751</v>
      </c>
      <c r="D93" s="266"/>
      <c r="E93" s="266"/>
      <c r="F93" s="285" t="s">
        <v>3716</v>
      </c>
      <c r="G93" s="284"/>
      <c r="H93" s="266" t="s">
        <v>3751</v>
      </c>
      <c r="I93" s="266" t="s">
        <v>3750</v>
      </c>
      <c r="J93" s="266"/>
      <c r="K93" s="277"/>
    </row>
    <row r="94" spans="2:11" ht="15" customHeight="1">
      <c r="B94" s="286"/>
      <c r="C94" s="266" t="s">
        <v>43</v>
      </c>
      <c r="D94" s="266"/>
      <c r="E94" s="266"/>
      <c r="F94" s="285" t="s">
        <v>3716</v>
      </c>
      <c r="G94" s="284"/>
      <c r="H94" s="266" t="s">
        <v>3752</v>
      </c>
      <c r="I94" s="266" t="s">
        <v>3750</v>
      </c>
      <c r="J94" s="266"/>
      <c r="K94" s="277"/>
    </row>
    <row r="95" spans="2:11" ht="15" customHeight="1">
      <c r="B95" s="286"/>
      <c r="C95" s="266" t="s">
        <v>53</v>
      </c>
      <c r="D95" s="266"/>
      <c r="E95" s="266"/>
      <c r="F95" s="285" t="s">
        <v>3716</v>
      </c>
      <c r="G95" s="284"/>
      <c r="H95" s="266" t="s">
        <v>3753</v>
      </c>
      <c r="I95" s="266" t="s">
        <v>3750</v>
      </c>
      <c r="J95" s="266"/>
      <c r="K95" s="277"/>
    </row>
    <row r="96" spans="2:11" ht="15" customHeight="1">
      <c r="B96" s="289"/>
      <c r="C96" s="290"/>
      <c r="D96" s="290"/>
      <c r="E96" s="290"/>
      <c r="F96" s="290"/>
      <c r="G96" s="290"/>
      <c r="H96" s="290"/>
      <c r="I96" s="290"/>
      <c r="J96" s="290"/>
      <c r="K96" s="291"/>
    </row>
    <row r="97" spans="2:11" ht="18.75" customHeight="1">
      <c r="B97" s="292"/>
      <c r="C97" s="293"/>
      <c r="D97" s="293"/>
      <c r="E97" s="293"/>
      <c r="F97" s="293"/>
      <c r="G97" s="293"/>
      <c r="H97" s="293"/>
      <c r="I97" s="293"/>
      <c r="J97" s="293"/>
      <c r="K97" s="292"/>
    </row>
    <row r="98" spans="2:11" ht="18.75" customHeight="1">
      <c r="B98" s="272"/>
      <c r="C98" s="272"/>
      <c r="D98" s="272"/>
      <c r="E98" s="272"/>
      <c r="F98" s="272"/>
      <c r="G98" s="272"/>
      <c r="H98" s="272"/>
      <c r="I98" s="272"/>
      <c r="J98" s="272"/>
      <c r="K98" s="272"/>
    </row>
    <row r="99" spans="2:11" ht="7.5" customHeight="1">
      <c r="B99" s="273"/>
      <c r="C99" s="274"/>
      <c r="D99" s="274"/>
      <c r="E99" s="274"/>
      <c r="F99" s="274"/>
      <c r="G99" s="274"/>
      <c r="H99" s="274"/>
      <c r="I99" s="274"/>
      <c r="J99" s="274"/>
      <c r="K99" s="275"/>
    </row>
    <row r="100" spans="2:11" ht="45" customHeight="1">
      <c r="B100" s="276"/>
      <c r="C100" s="390" t="s">
        <v>3754</v>
      </c>
      <c r="D100" s="390"/>
      <c r="E100" s="390"/>
      <c r="F100" s="390"/>
      <c r="G100" s="390"/>
      <c r="H100" s="390"/>
      <c r="I100" s="390"/>
      <c r="J100" s="390"/>
      <c r="K100" s="277"/>
    </row>
    <row r="101" spans="2:11" ht="17.25" customHeight="1">
      <c r="B101" s="276"/>
      <c r="C101" s="278" t="s">
        <v>3710</v>
      </c>
      <c r="D101" s="278"/>
      <c r="E101" s="278"/>
      <c r="F101" s="278" t="s">
        <v>3711</v>
      </c>
      <c r="G101" s="279"/>
      <c r="H101" s="278" t="s">
        <v>250</v>
      </c>
      <c r="I101" s="278" t="s">
        <v>62</v>
      </c>
      <c r="J101" s="278" t="s">
        <v>3712</v>
      </c>
      <c r="K101" s="277"/>
    </row>
    <row r="102" spans="2:11" ht="17.25" customHeight="1">
      <c r="B102" s="276"/>
      <c r="C102" s="280" t="s">
        <v>3713</v>
      </c>
      <c r="D102" s="280"/>
      <c r="E102" s="280"/>
      <c r="F102" s="281" t="s">
        <v>3714</v>
      </c>
      <c r="G102" s="282"/>
      <c r="H102" s="280"/>
      <c r="I102" s="280"/>
      <c r="J102" s="280" t="s">
        <v>3715</v>
      </c>
      <c r="K102" s="277"/>
    </row>
    <row r="103" spans="2:11" ht="5.25" customHeight="1">
      <c r="B103" s="276"/>
      <c r="C103" s="278"/>
      <c r="D103" s="278"/>
      <c r="E103" s="278"/>
      <c r="F103" s="278"/>
      <c r="G103" s="294"/>
      <c r="H103" s="278"/>
      <c r="I103" s="278"/>
      <c r="J103" s="278"/>
      <c r="K103" s="277"/>
    </row>
    <row r="104" spans="2:11" ht="15" customHeight="1">
      <c r="B104" s="276"/>
      <c r="C104" s="266" t="s">
        <v>58</v>
      </c>
      <c r="D104" s="283"/>
      <c r="E104" s="283"/>
      <c r="F104" s="285" t="s">
        <v>3716</v>
      </c>
      <c r="G104" s="294"/>
      <c r="H104" s="266" t="s">
        <v>3755</v>
      </c>
      <c r="I104" s="266" t="s">
        <v>3718</v>
      </c>
      <c r="J104" s="266">
        <v>20</v>
      </c>
      <c r="K104" s="277"/>
    </row>
    <row r="105" spans="2:11" ht="15" customHeight="1">
      <c r="B105" s="276"/>
      <c r="C105" s="266" t="s">
        <v>3719</v>
      </c>
      <c r="D105" s="266"/>
      <c r="E105" s="266"/>
      <c r="F105" s="285" t="s">
        <v>3716</v>
      </c>
      <c r="G105" s="266"/>
      <c r="H105" s="266" t="s">
        <v>3755</v>
      </c>
      <c r="I105" s="266" t="s">
        <v>3718</v>
      </c>
      <c r="J105" s="266">
        <v>120</v>
      </c>
      <c r="K105" s="277"/>
    </row>
    <row r="106" spans="2:11" ht="15" customHeight="1">
      <c r="B106" s="286"/>
      <c r="C106" s="266" t="s">
        <v>3721</v>
      </c>
      <c r="D106" s="266"/>
      <c r="E106" s="266"/>
      <c r="F106" s="285" t="s">
        <v>3722</v>
      </c>
      <c r="G106" s="266"/>
      <c r="H106" s="266" t="s">
        <v>3755</v>
      </c>
      <c r="I106" s="266" t="s">
        <v>3718</v>
      </c>
      <c r="J106" s="266">
        <v>50</v>
      </c>
      <c r="K106" s="277"/>
    </row>
    <row r="107" spans="2:11" ht="15" customHeight="1">
      <c r="B107" s="286"/>
      <c r="C107" s="266" t="s">
        <v>3724</v>
      </c>
      <c r="D107" s="266"/>
      <c r="E107" s="266"/>
      <c r="F107" s="285" t="s">
        <v>3716</v>
      </c>
      <c r="G107" s="266"/>
      <c r="H107" s="266" t="s">
        <v>3755</v>
      </c>
      <c r="I107" s="266" t="s">
        <v>3726</v>
      </c>
      <c r="J107" s="266"/>
      <c r="K107" s="277"/>
    </row>
    <row r="108" spans="2:11" ht="15" customHeight="1">
      <c r="B108" s="286"/>
      <c r="C108" s="266" t="s">
        <v>3735</v>
      </c>
      <c r="D108" s="266"/>
      <c r="E108" s="266"/>
      <c r="F108" s="285" t="s">
        <v>3722</v>
      </c>
      <c r="G108" s="266"/>
      <c r="H108" s="266" t="s">
        <v>3755</v>
      </c>
      <c r="I108" s="266" t="s">
        <v>3718</v>
      </c>
      <c r="J108" s="266">
        <v>50</v>
      </c>
      <c r="K108" s="277"/>
    </row>
    <row r="109" spans="2:11" ht="15" customHeight="1">
      <c r="B109" s="286"/>
      <c r="C109" s="266" t="s">
        <v>3743</v>
      </c>
      <c r="D109" s="266"/>
      <c r="E109" s="266"/>
      <c r="F109" s="285" t="s">
        <v>3722</v>
      </c>
      <c r="G109" s="266"/>
      <c r="H109" s="266" t="s">
        <v>3755</v>
      </c>
      <c r="I109" s="266" t="s">
        <v>3718</v>
      </c>
      <c r="J109" s="266">
        <v>50</v>
      </c>
      <c r="K109" s="277"/>
    </row>
    <row r="110" spans="2:11" ht="15" customHeight="1">
      <c r="B110" s="286"/>
      <c r="C110" s="266" t="s">
        <v>3741</v>
      </c>
      <c r="D110" s="266"/>
      <c r="E110" s="266"/>
      <c r="F110" s="285" t="s">
        <v>3722</v>
      </c>
      <c r="G110" s="266"/>
      <c r="H110" s="266" t="s">
        <v>3755</v>
      </c>
      <c r="I110" s="266" t="s">
        <v>3718</v>
      </c>
      <c r="J110" s="266">
        <v>50</v>
      </c>
      <c r="K110" s="277"/>
    </row>
    <row r="111" spans="2:11" ht="15" customHeight="1">
      <c r="B111" s="286"/>
      <c r="C111" s="266" t="s">
        <v>58</v>
      </c>
      <c r="D111" s="266"/>
      <c r="E111" s="266"/>
      <c r="F111" s="285" t="s">
        <v>3716</v>
      </c>
      <c r="G111" s="266"/>
      <c r="H111" s="266" t="s">
        <v>3756</v>
      </c>
      <c r="I111" s="266" t="s">
        <v>3718</v>
      </c>
      <c r="J111" s="266">
        <v>20</v>
      </c>
      <c r="K111" s="277"/>
    </row>
    <row r="112" spans="2:11" ht="15" customHeight="1">
      <c r="B112" s="286"/>
      <c r="C112" s="266" t="s">
        <v>3757</v>
      </c>
      <c r="D112" s="266"/>
      <c r="E112" s="266"/>
      <c r="F112" s="285" t="s">
        <v>3716</v>
      </c>
      <c r="G112" s="266"/>
      <c r="H112" s="266" t="s">
        <v>3758</v>
      </c>
      <c r="I112" s="266" t="s">
        <v>3718</v>
      </c>
      <c r="J112" s="266">
        <v>120</v>
      </c>
      <c r="K112" s="277"/>
    </row>
    <row r="113" spans="2:11" ht="15" customHeight="1">
      <c r="B113" s="286"/>
      <c r="C113" s="266" t="s">
        <v>43</v>
      </c>
      <c r="D113" s="266"/>
      <c r="E113" s="266"/>
      <c r="F113" s="285" t="s">
        <v>3716</v>
      </c>
      <c r="G113" s="266"/>
      <c r="H113" s="266" t="s">
        <v>3759</v>
      </c>
      <c r="I113" s="266" t="s">
        <v>3750</v>
      </c>
      <c r="J113" s="266"/>
      <c r="K113" s="277"/>
    </row>
    <row r="114" spans="2:11" ht="15" customHeight="1">
      <c r="B114" s="286"/>
      <c r="C114" s="266" t="s">
        <v>53</v>
      </c>
      <c r="D114" s="266"/>
      <c r="E114" s="266"/>
      <c r="F114" s="285" t="s">
        <v>3716</v>
      </c>
      <c r="G114" s="266"/>
      <c r="H114" s="266" t="s">
        <v>3760</v>
      </c>
      <c r="I114" s="266" t="s">
        <v>3750</v>
      </c>
      <c r="J114" s="266"/>
      <c r="K114" s="277"/>
    </row>
    <row r="115" spans="2:11" ht="15" customHeight="1">
      <c r="B115" s="286"/>
      <c r="C115" s="266" t="s">
        <v>62</v>
      </c>
      <c r="D115" s="266"/>
      <c r="E115" s="266"/>
      <c r="F115" s="285" t="s">
        <v>3716</v>
      </c>
      <c r="G115" s="266"/>
      <c r="H115" s="266" t="s">
        <v>3761</v>
      </c>
      <c r="I115" s="266" t="s">
        <v>3762</v>
      </c>
      <c r="J115" s="266"/>
      <c r="K115" s="277"/>
    </row>
    <row r="116" spans="2:11" ht="15" customHeight="1">
      <c r="B116" s="289"/>
      <c r="C116" s="295"/>
      <c r="D116" s="295"/>
      <c r="E116" s="295"/>
      <c r="F116" s="295"/>
      <c r="G116" s="295"/>
      <c r="H116" s="295"/>
      <c r="I116" s="295"/>
      <c r="J116" s="295"/>
      <c r="K116" s="291"/>
    </row>
    <row r="117" spans="2:11" ht="18.75" customHeight="1">
      <c r="B117" s="296"/>
      <c r="C117" s="262"/>
      <c r="D117" s="262"/>
      <c r="E117" s="262"/>
      <c r="F117" s="297"/>
      <c r="G117" s="262"/>
      <c r="H117" s="262"/>
      <c r="I117" s="262"/>
      <c r="J117" s="262"/>
      <c r="K117" s="296"/>
    </row>
    <row r="118" spans="2:11" ht="18.75" customHeight="1">
      <c r="B118" s="272"/>
      <c r="C118" s="272"/>
      <c r="D118" s="272"/>
      <c r="E118" s="272"/>
      <c r="F118" s="272"/>
      <c r="G118" s="272"/>
      <c r="H118" s="272"/>
      <c r="I118" s="272"/>
      <c r="J118" s="272"/>
      <c r="K118" s="272"/>
    </row>
    <row r="119" spans="2:11" ht="7.5" customHeight="1">
      <c r="B119" s="298"/>
      <c r="C119" s="299"/>
      <c r="D119" s="299"/>
      <c r="E119" s="299"/>
      <c r="F119" s="299"/>
      <c r="G119" s="299"/>
      <c r="H119" s="299"/>
      <c r="I119" s="299"/>
      <c r="J119" s="299"/>
      <c r="K119" s="300"/>
    </row>
    <row r="120" spans="2:11" ht="45" customHeight="1">
      <c r="B120" s="301"/>
      <c r="C120" s="386" t="s">
        <v>3763</v>
      </c>
      <c r="D120" s="386"/>
      <c r="E120" s="386"/>
      <c r="F120" s="386"/>
      <c r="G120" s="386"/>
      <c r="H120" s="386"/>
      <c r="I120" s="386"/>
      <c r="J120" s="386"/>
      <c r="K120" s="302"/>
    </row>
    <row r="121" spans="2:11" ht="17.25" customHeight="1">
      <c r="B121" s="303"/>
      <c r="C121" s="278" t="s">
        <v>3710</v>
      </c>
      <c r="D121" s="278"/>
      <c r="E121" s="278"/>
      <c r="F121" s="278" t="s">
        <v>3711</v>
      </c>
      <c r="G121" s="279"/>
      <c r="H121" s="278" t="s">
        <v>250</v>
      </c>
      <c r="I121" s="278" t="s">
        <v>62</v>
      </c>
      <c r="J121" s="278" t="s">
        <v>3712</v>
      </c>
      <c r="K121" s="304"/>
    </row>
    <row r="122" spans="2:11" ht="17.25" customHeight="1">
      <c r="B122" s="303"/>
      <c r="C122" s="280" t="s">
        <v>3713</v>
      </c>
      <c r="D122" s="280"/>
      <c r="E122" s="280"/>
      <c r="F122" s="281" t="s">
        <v>3714</v>
      </c>
      <c r="G122" s="282"/>
      <c r="H122" s="280"/>
      <c r="I122" s="280"/>
      <c r="J122" s="280" t="s">
        <v>3715</v>
      </c>
      <c r="K122" s="304"/>
    </row>
    <row r="123" spans="2:11" ht="5.25" customHeight="1">
      <c r="B123" s="305"/>
      <c r="C123" s="283"/>
      <c r="D123" s="283"/>
      <c r="E123" s="283"/>
      <c r="F123" s="283"/>
      <c r="G123" s="266"/>
      <c r="H123" s="283"/>
      <c r="I123" s="283"/>
      <c r="J123" s="283"/>
      <c r="K123" s="306"/>
    </row>
    <row r="124" spans="2:11" ht="15" customHeight="1">
      <c r="B124" s="305"/>
      <c r="C124" s="266" t="s">
        <v>3719</v>
      </c>
      <c r="D124" s="283"/>
      <c r="E124" s="283"/>
      <c r="F124" s="285" t="s">
        <v>3716</v>
      </c>
      <c r="G124" s="266"/>
      <c r="H124" s="266" t="s">
        <v>3755</v>
      </c>
      <c r="I124" s="266" t="s">
        <v>3718</v>
      </c>
      <c r="J124" s="266">
        <v>120</v>
      </c>
      <c r="K124" s="307"/>
    </row>
    <row r="125" spans="2:11" ht="15" customHeight="1">
      <c r="B125" s="305"/>
      <c r="C125" s="266" t="s">
        <v>3764</v>
      </c>
      <c r="D125" s="266"/>
      <c r="E125" s="266"/>
      <c r="F125" s="285" t="s">
        <v>3716</v>
      </c>
      <c r="G125" s="266"/>
      <c r="H125" s="266" t="s">
        <v>3765</v>
      </c>
      <c r="I125" s="266" t="s">
        <v>3718</v>
      </c>
      <c r="J125" s="266" t="s">
        <v>3766</v>
      </c>
      <c r="K125" s="307"/>
    </row>
    <row r="126" spans="2:11" ht="15" customHeight="1">
      <c r="B126" s="305"/>
      <c r="C126" s="266" t="s">
        <v>88</v>
      </c>
      <c r="D126" s="266"/>
      <c r="E126" s="266"/>
      <c r="F126" s="285" t="s">
        <v>3716</v>
      </c>
      <c r="G126" s="266"/>
      <c r="H126" s="266" t="s">
        <v>3767</v>
      </c>
      <c r="I126" s="266" t="s">
        <v>3718</v>
      </c>
      <c r="J126" s="266" t="s">
        <v>3766</v>
      </c>
      <c r="K126" s="307"/>
    </row>
    <row r="127" spans="2:11" ht="15" customHeight="1">
      <c r="B127" s="305"/>
      <c r="C127" s="266" t="s">
        <v>3727</v>
      </c>
      <c r="D127" s="266"/>
      <c r="E127" s="266"/>
      <c r="F127" s="285" t="s">
        <v>3722</v>
      </c>
      <c r="G127" s="266"/>
      <c r="H127" s="266" t="s">
        <v>3728</v>
      </c>
      <c r="I127" s="266" t="s">
        <v>3718</v>
      </c>
      <c r="J127" s="266">
        <v>15</v>
      </c>
      <c r="K127" s="307"/>
    </row>
    <row r="128" spans="2:11" ht="15" customHeight="1">
      <c r="B128" s="305"/>
      <c r="C128" s="287" t="s">
        <v>3729</v>
      </c>
      <c r="D128" s="287"/>
      <c r="E128" s="287"/>
      <c r="F128" s="288" t="s">
        <v>3722</v>
      </c>
      <c r="G128" s="287"/>
      <c r="H128" s="287" t="s">
        <v>3730</v>
      </c>
      <c r="I128" s="287" t="s">
        <v>3718</v>
      </c>
      <c r="J128" s="287">
        <v>15</v>
      </c>
      <c r="K128" s="307"/>
    </row>
    <row r="129" spans="2:11" ht="15" customHeight="1">
      <c r="B129" s="305"/>
      <c r="C129" s="287" t="s">
        <v>3731</v>
      </c>
      <c r="D129" s="287"/>
      <c r="E129" s="287"/>
      <c r="F129" s="288" t="s">
        <v>3722</v>
      </c>
      <c r="G129" s="287"/>
      <c r="H129" s="287" t="s">
        <v>3732</v>
      </c>
      <c r="I129" s="287" t="s">
        <v>3718</v>
      </c>
      <c r="J129" s="287">
        <v>20</v>
      </c>
      <c r="K129" s="307"/>
    </row>
    <row r="130" spans="2:11" ht="15" customHeight="1">
      <c r="B130" s="305"/>
      <c r="C130" s="287" t="s">
        <v>3733</v>
      </c>
      <c r="D130" s="287"/>
      <c r="E130" s="287"/>
      <c r="F130" s="288" t="s">
        <v>3722</v>
      </c>
      <c r="G130" s="287"/>
      <c r="H130" s="287" t="s">
        <v>3734</v>
      </c>
      <c r="I130" s="287" t="s">
        <v>3718</v>
      </c>
      <c r="J130" s="287">
        <v>20</v>
      </c>
      <c r="K130" s="307"/>
    </row>
    <row r="131" spans="2:11" ht="15" customHeight="1">
      <c r="B131" s="305"/>
      <c r="C131" s="266" t="s">
        <v>3721</v>
      </c>
      <c r="D131" s="266"/>
      <c r="E131" s="266"/>
      <c r="F131" s="285" t="s">
        <v>3722</v>
      </c>
      <c r="G131" s="266"/>
      <c r="H131" s="266" t="s">
        <v>3755</v>
      </c>
      <c r="I131" s="266" t="s">
        <v>3718</v>
      </c>
      <c r="J131" s="266">
        <v>50</v>
      </c>
      <c r="K131" s="307"/>
    </row>
    <row r="132" spans="2:11" ht="15" customHeight="1">
      <c r="B132" s="305"/>
      <c r="C132" s="266" t="s">
        <v>3735</v>
      </c>
      <c r="D132" s="266"/>
      <c r="E132" s="266"/>
      <c r="F132" s="285" t="s">
        <v>3722</v>
      </c>
      <c r="G132" s="266"/>
      <c r="H132" s="266" t="s">
        <v>3755</v>
      </c>
      <c r="I132" s="266" t="s">
        <v>3718</v>
      </c>
      <c r="J132" s="266">
        <v>50</v>
      </c>
      <c r="K132" s="307"/>
    </row>
    <row r="133" spans="2:11" ht="15" customHeight="1">
      <c r="B133" s="305"/>
      <c r="C133" s="266" t="s">
        <v>3741</v>
      </c>
      <c r="D133" s="266"/>
      <c r="E133" s="266"/>
      <c r="F133" s="285" t="s">
        <v>3722</v>
      </c>
      <c r="G133" s="266"/>
      <c r="H133" s="266" t="s">
        <v>3755</v>
      </c>
      <c r="I133" s="266" t="s">
        <v>3718</v>
      </c>
      <c r="J133" s="266">
        <v>50</v>
      </c>
      <c r="K133" s="307"/>
    </row>
    <row r="134" spans="2:11" ht="15" customHeight="1">
      <c r="B134" s="305"/>
      <c r="C134" s="266" t="s">
        <v>3743</v>
      </c>
      <c r="D134" s="266"/>
      <c r="E134" s="266"/>
      <c r="F134" s="285" t="s">
        <v>3722</v>
      </c>
      <c r="G134" s="266"/>
      <c r="H134" s="266" t="s">
        <v>3755</v>
      </c>
      <c r="I134" s="266" t="s">
        <v>3718</v>
      </c>
      <c r="J134" s="266">
        <v>50</v>
      </c>
      <c r="K134" s="307"/>
    </row>
    <row r="135" spans="2:11" ht="15" customHeight="1">
      <c r="B135" s="305"/>
      <c r="C135" s="266" t="s">
        <v>255</v>
      </c>
      <c r="D135" s="266"/>
      <c r="E135" s="266"/>
      <c r="F135" s="285" t="s">
        <v>3722</v>
      </c>
      <c r="G135" s="266"/>
      <c r="H135" s="266" t="s">
        <v>3768</v>
      </c>
      <c r="I135" s="266" t="s">
        <v>3718</v>
      </c>
      <c r="J135" s="266">
        <v>255</v>
      </c>
      <c r="K135" s="307"/>
    </row>
    <row r="136" spans="2:11" ht="15" customHeight="1">
      <c r="B136" s="305"/>
      <c r="C136" s="266" t="s">
        <v>3745</v>
      </c>
      <c r="D136" s="266"/>
      <c r="E136" s="266"/>
      <c r="F136" s="285" t="s">
        <v>3716</v>
      </c>
      <c r="G136" s="266"/>
      <c r="H136" s="266" t="s">
        <v>3769</v>
      </c>
      <c r="I136" s="266" t="s">
        <v>3747</v>
      </c>
      <c r="J136" s="266"/>
      <c r="K136" s="307"/>
    </row>
    <row r="137" spans="2:11" ht="15" customHeight="1">
      <c r="B137" s="305"/>
      <c r="C137" s="266" t="s">
        <v>3748</v>
      </c>
      <c r="D137" s="266"/>
      <c r="E137" s="266"/>
      <c r="F137" s="285" t="s">
        <v>3716</v>
      </c>
      <c r="G137" s="266"/>
      <c r="H137" s="266" t="s">
        <v>3770</v>
      </c>
      <c r="I137" s="266" t="s">
        <v>3750</v>
      </c>
      <c r="J137" s="266"/>
      <c r="K137" s="307"/>
    </row>
    <row r="138" spans="2:11" ht="15" customHeight="1">
      <c r="B138" s="305"/>
      <c r="C138" s="266" t="s">
        <v>3751</v>
      </c>
      <c r="D138" s="266"/>
      <c r="E138" s="266"/>
      <c r="F138" s="285" t="s">
        <v>3716</v>
      </c>
      <c r="G138" s="266"/>
      <c r="H138" s="266" t="s">
        <v>3751</v>
      </c>
      <c r="I138" s="266" t="s">
        <v>3750</v>
      </c>
      <c r="J138" s="266"/>
      <c r="K138" s="307"/>
    </row>
    <row r="139" spans="2:11" ht="15" customHeight="1">
      <c r="B139" s="305"/>
      <c r="C139" s="266" t="s">
        <v>43</v>
      </c>
      <c r="D139" s="266"/>
      <c r="E139" s="266"/>
      <c r="F139" s="285" t="s">
        <v>3716</v>
      </c>
      <c r="G139" s="266"/>
      <c r="H139" s="266" t="s">
        <v>3771</v>
      </c>
      <c r="I139" s="266" t="s">
        <v>3750</v>
      </c>
      <c r="J139" s="266"/>
      <c r="K139" s="307"/>
    </row>
    <row r="140" spans="2:11" ht="15" customHeight="1">
      <c r="B140" s="305"/>
      <c r="C140" s="266" t="s">
        <v>3772</v>
      </c>
      <c r="D140" s="266"/>
      <c r="E140" s="266"/>
      <c r="F140" s="285" t="s">
        <v>3716</v>
      </c>
      <c r="G140" s="266"/>
      <c r="H140" s="266" t="s">
        <v>3773</v>
      </c>
      <c r="I140" s="266" t="s">
        <v>3750</v>
      </c>
      <c r="J140" s="266"/>
      <c r="K140" s="307"/>
    </row>
    <row r="141" spans="2:11" ht="15" customHeight="1">
      <c r="B141" s="308"/>
      <c r="C141" s="309"/>
      <c r="D141" s="309"/>
      <c r="E141" s="309"/>
      <c r="F141" s="309"/>
      <c r="G141" s="309"/>
      <c r="H141" s="309"/>
      <c r="I141" s="309"/>
      <c r="J141" s="309"/>
      <c r="K141" s="310"/>
    </row>
    <row r="142" spans="2:11" ht="18.75" customHeight="1">
      <c r="B142" s="262"/>
      <c r="C142" s="262"/>
      <c r="D142" s="262"/>
      <c r="E142" s="262"/>
      <c r="F142" s="297"/>
      <c r="G142" s="262"/>
      <c r="H142" s="262"/>
      <c r="I142" s="262"/>
      <c r="J142" s="262"/>
      <c r="K142" s="262"/>
    </row>
    <row r="143" spans="2:11" ht="18.75" customHeight="1">
      <c r="B143" s="272"/>
      <c r="C143" s="272"/>
      <c r="D143" s="272"/>
      <c r="E143" s="272"/>
      <c r="F143" s="272"/>
      <c r="G143" s="272"/>
      <c r="H143" s="272"/>
      <c r="I143" s="272"/>
      <c r="J143" s="272"/>
      <c r="K143" s="272"/>
    </row>
    <row r="144" spans="2:11" ht="7.5" customHeight="1">
      <c r="B144" s="273"/>
      <c r="C144" s="274"/>
      <c r="D144" s="274"/>
      <c r="E144" s="274"/>
      <c r="F144" s="274"/>
      <c r="G144" s="274"/>
      <c r="H144" s="274"/>
      <c r="I144" s="274"/>
      <c r="J144" s="274"/>
      <c r="K144" s="275"/>
    </row>
    <row r="145" spans="2:11" ht="45" customHeight="1">
      <c r="B145" s="276"/>
      <c r="C145" s="390" t="s">
        <v>3774</v>
      </c>
      <c r="D145" s="390"/>
      <c r="E145" s="390"/>
      <c r="F145" s="390"/>
      <c r="G145" s="390"/>
      <c r="H145" s="390"/>
      <c r="I145" s="390"/>
      <c r="J145" s="390"/>
      <c r="K145" s="277"/>
    </row>
    <row r="146" spans="2:11" ht="17.25" customHeight="1">
      <c r="B146" s="276"/>
      <c r="C146" s="278" t="s">
        <v>3710</v>
      </c>
      <c r="D146" s="278"/>
      <c r="E146" s="278"/>
      <c r="F146" s="278" t="s">
        <v>3711</v>
      </c>
      <c r="G146" s="279"/>
      <c r="H146" s="278" t="s">
        <v>250</v>
      </c>
      <c r="I146" s="278" t="s">
        <v>62</v>
      </c>
      <c r="J146" s="278" t="s">
        <v>3712</v>
      </c>
      <c r="K146" s="277"/>
    </row>
    <row r="147" spans="2:11" ht="17.25" customHeight="1">
      <c r="B147" s="276"/>
      <c r="C147" s="280" t="s">
        <v>3713</v>
      </c>
      <c r="D147" s="280"/>
      <c r="E147" s="280"/>
      <c r="F147" s="281" t="s">
        <v>3714</v>
      </c>
      <c r="G147" s="282"/>
      <c r="H147" s="280"/>
      <c r="I147" s="280"/>
      <c r="J147" s="280" t="s">
        <v>3715</v>
      </c>
      <c r="K147" s="277"/>
    </row>
    <row r="148" spans="2:11" ht="5.25" customHeight="1">
      <c r="B148" s="286"/>
      <c r="C148" s="283"/>
      <c r="D148" s="283"/>
      <c r="E148" s="283"/>
      <c r="F148" s="283"/>
      <c r="G148" s="284"/>
      <c r="H148" s="283"/>
      <c r="I148" s="283"/>
      <c r="J148" s="283"/>
      <c r="K148" s="307"/>
    </row>
    <row r="149" spans="2:11" ht="15" customHeight="1">
      <c r="B149" s="286"/>
      <c r="C149" s="311" t="s">
        <v>3719</v>
      </c>
      <c r="D149" s="266"/>
      <c r="E149" s="266"/>
      <c r="F149" s="312" t="s">
        <v>3716</v>
      </c>
      <c r="G149" s="266"/>
      <c r="H149" s="311" t="s">
        <v>3755</v>
      </c>
      <c r="I149" s="311" t="s">
        <v>3718</v>
      </c>
      <c r="J149" s="311">
        <v>120</v>
      </c>
      <c r="K149" s="307"/>
    </row>
    <row r="150" spans="2:11" ht="15" customHeight="1">
      <c r="B150" s="286"/>
      <c r="C150" s="311" t="s">
        <v>3764</v>
      </c>
      <c r="D150" s="266"/>
      <c r="E150" s="266"/>
      <c r="F150" s="312" t="s">
        <v>3716</v>
      </c>
      <c r="G150" s="266"/>
      <c r="H150" s="311" t="s">
        <v>3775</v>
      </c>
      <c r="I150" s="311" t="s">
        <v>3718</v>
      </c>
      <c r="J150" s="311" t="s">
        <v>3766</v>
      </c>
      <c r="K150" s="307"/>
    </row>
    <row r="151" spans="2:11" ht="15" customHeight="1">
      <c r="B151" s="286"/>
      <c r="C151" s="311" t="s">
        <v>88</v>
      </c>
      <c r="D151" s="266"/>
      <c r="E151" s="266"/>
      <c r="F151" s="312" t="s">
        <v>3716</v>
      </c>
      <c r="G151" s="266"/>
      <c r="H151" s="311" t="s">
        <v>3776</v>
      </c>
      <c r="I151" s="311" t="s">
        <v>3718</v>
      </c>
      <c r="J151" s="311" t="s">
        <v>3766</v>
      </c>
      <c r="K151" s="307"/>
    </row>
    <row r="152" spans="2:11" ht="15" customHeight="1">
      <c r="B152" s="286"/>
      <c r="C152" s="311" t="s">
        <v>3721</v>
      </c>
      <c r="D152" s="266"/>
      <c r="E152" s="266"/>
      <c r="F152" s="312" t="s">
        <v>3722</v>
      </c>
      <c r="G152" s="266"/>
      <c r="H152" s="311" t="s">
        <v>3755</v>
      </c>
      <c r="I152" s="311" t="s">
        <v>3718</v>
      </c>
      <c r="J152" s="311">
        <v>50</v>
      </c>
      <c r="K152" s="307"/>
    </row>
    <row r="153" spans="2:11" ht="15" customHeight="1">
      <c r="B153" s="286"/>
      <c r="C153" s="311" t="s">
        <v>3724</v>
      </c>
      <c r="D153" s="266"/>
      <c r="E153" s="266"/>
      <c r="F153" s="312" t="s">
        <v>3716</v>
      </c>
      <c r="G153" s="266"/>
      <c r="H153" s="311" t="s">
        <v>3755</v>
      </c>
      <c r="I153" s="311" t="s">
        <v>3726</v>
      </c>
      <c r="J153" s="311"/>
      <c r="K153" s="307"/>
    </row>
    <row r="154" spans="2:11" ht="15" customHeight="1">
      <c r="B154" s="286"/>
      <c r="C154" s="311" t="s">
        <v>3735</v>
      </c>
      <c r="D154" s="266"/>
      <c r="E154" s="266"/>
      <c r="F154" s="312" t="s">
        <v>3722</v>
      </c>
      <c r="G154" s="266"/>
      <c r="H154" s="311" t="s">
        <v>3755</v>
      </c>
      <c r="I154" s="311" t="s">
        <v>3718</v>
      </c>
      <c r="J154" s="311">
        <v>50</v>
      </c>
      <c r="K154" s="307"/>
    </row>
    <row r="155" spans="2:11" ht="15" customHeight="1">
      <c r="B155" s="286"/>
      <c r="C155" s="311" t="s">
        <v>3743</v>
      </c>
      <c r="D155" s="266"/>
      <c r="E155" s="266"/>
      <c r="F155" s="312" t="s">
        <v>3722</v>
      </c>
      <c r="G155" s="266"/>
      <c r="H155" s="311" t="s">
        <v>3755</v>
      </c>
      <c r="I155" s="311" t="s">
        <v>3718</v>
      </c>
      <c r="J155" s="311">
        <v>50</v>
      </c>
      <c r="K155" s="307"/>
    </row>
    <row r="156" spans="2:11" ht="15" customHeight="1">
      <c r="B156" s="286"/>
      <c r="C156" s="311" t="s">
        <v>3741</v>
      </c>
      <c r="D156" s="266"/>
      <c r="E156" s="266"/>
      <c r="F156" s="312" t="s">
        <v>3722</v>
      </c>
      <c r="G156" s="266"/>
      <c r="H156" s="311" t="s">
        <v>3755</v>
      </c>
      <c r="I156" s="311" t="s">
        <v>3718</v>
      </c>
      <c r="J156" s="311">
        <v>50</v>
      </c>
      <c r="K156" s="307"/>
    </row>
    <row r="157" spans="2:11" ht="15" customHeight="1">
      <c r="B157" s="286"/>
      <c r="C157" s="311" t="s">
        <v>235</v>
      </c>
      <c r="D157" s="266"/>
      <c r="E157" s="266"/>
      <c r="F157" s="312" t="s">
        <v>3716</v>
      </c>
      <c r="G157" s="266"/>
      <c r="H157" s="311" t="s">
        <v>3777</v>
      </c>
      <c r="I157" s="311" t="s">
        <v>3718</v>
      </c>
      <c r="J157" s="311" t="s">
        <v>3778</v>
      </c>
      <c r="K157" s="307"/>
    </row>
    <row r="158" spans="2:11" ht="15" customHeight="1">
      <c r="B158" s="286"/>
      <c r="C158" s="311" t="s">
        <v>3779</v>
      </c>
      <c r="D158" s="266"/>
      <c r="E158" s="266"/>
      <c r="F158" s="312" t="s">
        <v>3716</v>
      </c>
      <c r="G158" s="266"/>
      <c r="H158" s="311" t="s">
        <v>3780</v>
      </c>
      <c r="I158" s="311" t="s">
        <v>3750</v>
      </c>
      <c r="J158" s="311"/>
      <c r="K158" s="307"/>
    </row>
    <row r="159" spans="2:11" ht="15" customHeight="1">
      <c r="B159" s="313"/>
      <c r="C159" s="295"/>
      <c r="D159" s="295"/>
      <c r="E159" s="295"/>
      <c r="F159" s="295"/>
      <c r="G159" s="295"/>
      <c r="H159" s="295"/>
      <c r="I159" s="295"/>
      <c r="J159" s="295"/>
      <c r="K159" s="314"/>
    </row>
    <row r="160" spans="2:11" ht="18.75" customHeight="1">
      <c r="B160" s="262"/>
      <c r="C160" s="266"/>
      <c r="D160" s="266"/>
      <c r="E160" s="266"/>
      <c r="F160" s="285"/>
      <c r="G160" s="266"/>
      <c r="H160" s="266"/>
      <c r="I160" s="266"/>
      <c r="J160" s="266"/>
      <c r="K160" s="262"/>
    </row>
    <row r="161" spans="2:11" ht="18.75" customHeight="1">
      <c r="B161" s="272"/>
      <c r="C161" s="272"/>
      <c r="D161" s="272"/>
      <c r="E161" s="272"/>
      <c r="F161" s="272"/>
      <c r="G161" s="272"/>
      <c r="H161" s="272"/>
      <c r="I161" s="272"/>
      <c r="J161" s="272"/>
      <c r="K161" s="272"/>
    </row>
    <row r="162" spans="2:11" ht="7.5" customHeight="1">
      <c r="B162" s="254"/>
      <c r="C162" s="255"/>
      <c r="D162" s="255"/>
      <c r="E162" s="255"/>
      <c r="F162" s="255"/>
      <c r="G162" s="255"/>
      <c r="H162" s="255"/>
      <c r="I162" s="255"/>
      <c r="J162" s="255"/>
      <c r="K162" s="256"/>
    </row>
    <row r="163" spans="2:11" ht="45" customHeight="1">
      <c r="B163" s="257"/>
      <c r="C163" s="386" t="s">
        <v>3781</v>
      </c>
      <c r="D163" s="386"/>
      <c r="E163" s="386"/>
      <c r="F163" s="386"/>
      <c r="G163" s="386"/>
      <c r="H163" s="386"/>
      <c r="I163" s="386"/>
      <c r="J163" s="386"/>
      <c r="K163" s="258"/>
    </row>
    <row r="164" spans="2:11" ht="17.25" customHeight="1">
      <c r="B164" s="257"/>
      <c r="C164" s="278" t="s">
        <v>3710</v>
      </c>
      <c r="D164" s="278"/>
      <c r="E164" s="278"/>
      <c r="F164" s="278" t="s">
        <v>3711</v>
      </c>
      <c r="G164" s="315"/>
      <c r="H164" s="316" t="s">
        <v>250</v>
      </c>
      <c r="I164" s="316" t="s">
        <v>62</v>
      </c>
      <c r="J164" s="278" t="s">
        <v>3712</v>
      </c>
      <c r="K164" s="258"/>
    </row>
    <row r="165" spans="2:11" ht="17.25" customHeight="1">
      <c r="B165" s="259"/>
      <c r="C165" s="280" t="s">
        <v>3713</v>
      </c>
      <c r="D165" s="280"/>
      <c r="E165" s="280"/>
      <c r="F165" s="281" t="s">
        <v>3714</v>
      </c>
      <c r="G165" s="317"/>
      <c r="H165" s="318"/>
      <c r="I165" s="318"/>
      <c r="J165" s="280" t="s">
        <v>3715</v>
      </c>
      <c r="K165" s="260"/>
    </row>
    <row r="166" spans="2:11" ht="5.25" customHeight="1">
      <c r="B166" s="286"/>
      <c r="C166" s="283"/>
      <c r="D166" s="283"/>
      <c r="E166" s="283"/>
      <c r="F166" s="283"/>
      <c r="G166" s="284"/>
      <c r="H166" s="283"/>
      <c r="I166" s="283"/>
      <c r="J166" s="283"/>
      <c r="K166" s="307"/>
    </row>
    <row r="167" spans="2:11" ht="15" customHeight="1">
      <c r="B167" s="286"/>
      <c r="C167" s="266" t="s">
        <v>3719</v>
      </c>
      <c r="D167" s="266"/>
      <c r="E167" s="266"/>
      <c r="F167" s="285" t="s">
        <v>3716</v>
      </c>
      <c r="G167" s="266"/>
      <c r="H167" s="266" t="s">
        <v>3755</v>
      </c>
      <c r="I167" s="266" t="s">
        <v>3718</v>
      </c>
      <c r="J167" s="266">
        <v>120</v>
      </c>
      <c r="K167" s="307"/>
    </row>
    <row r="168" spans="2:11" ht="15" customHeight="1">
      <c r="B168" s="286"/>
      <c r="C168" s="266" t="s">
        <v>3764</v>
      </c>
      <c r="D168" s="266"/>
      <c r="E168" s="266"/>
      <c r="F168" s="285" t="s">
        <v>3716</v>
      </c>
      <c r="G168" s="266"/>
      <c r="H168" s="266" t="s">
        <v>3765</v>
      </c>
      <c r="I168" s="266" t="s">
        <v>3718</v>
      </c>
      <c r="J168" s="266" t="s">
        <v>3766</v>
      </c>
      <c r="K168" s="307"/>
    </row>
    <row r="169" spans="2:11" ht="15" customHeight="1">
      <c r="B169" s="286"/>
      <c r="C169" s="266" t="s">
        <v>88</v>
      </c>
      <c r="D169" s="266"/>
      <c r="E169" s="266"/>
      <c r="F169" s="285" t="s">
        <v>3716</v>
      </c>
      <c r="G169" s="266"/>
      <c r="H169" s="266" t="s">
        <v>3782</v>
      </c>
      <c r="I169" s="266" t="s">
        <v>3718</v>
      </c>
      <c r="J169" s="266" t="s">
        <v>3766</v>
      </c>
      <c r="K169" s="307"/>
    </row>
    <row r="170" spans="2:11" ht="15" customHeight="1">
      <c r="B170" s="286"/>
      <c r="C170" s="266" t="s">
        <v>3721</v>
      </c>
      <c r="D170" s="266"/>
      <c r="E170" s="266"/>
      <c r="F170" s="285" t="s">
        <v>3722</v>
      </c>
      <c r="G170" s="266"/>
      <c r="H170" s="266" t="s">
        <v>3782</v>
      </c>
      <c r="I170" s="266" t="s">
        <v>3718</v>
      </c>
      <c r="J170" s="266">
        <v>50</v>
      </c>
      <c r="K170" s="307"/>
    </row>
    <row r="171" spans="2:11" ht="15" customHeight="1">
      <c r="B171" s="286"/>
      <c r="C171" s="266" t="s">
        <v>3724</v>
      </c>
      <c r="D171" s="266"/>
      <c r="E171" s="266"/>
      <c r="F171" s="285" t="s">
        <v>3716</v>
      </c>
      <c r="G171" s="266"/>
      <c r="H171" s="266" t="s">
        <v>3782</v>
      </c>
      <c r="I171" s="266" t="s">
        <v>3726</v>
      </c>
      <c r="J171" s="266"/>
      <c r="K171" s="307"/>
    </row>
    <row r="172" spans="2:11" ht="15" customHeight="1">
      <c r="B172" s="286"/>
      <c r="C172" s="266" t="s">
        <v>3735</v>
      </c>
      <c r="D172" s="266"/>
      <c r="E172" s="266"/>
      <c r="F172" s="285" t="s">
        <v>3722</v>
      </c>
      <c r="G172" s="266"/>
      <c r="H172" s="266" t="s">
        <v>3782</v>
      </c>
      <c r="I172" s="266" t="s">
        <v>3718</v>
      </c>
      <c r="J172" s="266">
        <v>50</v>
      </c>
      <c r="K172" s="307"/>
    </row>
    <row r="173" spans="2:11" ht="15" customHeight="1">
      <c r="B173" s="286"/>
      <c r="C173" s="266" t="s">
        <v>3743</v>
      </c>
      <c r="D173" s="266"/>
      <c r="E173" s="266"/>
      <c r="F173" s="285" t="s">
        <v>3722</v>
      </c>
      <c r="G173" s="266"/>
      <c r="H173" s="266" t="s">
        <v>3782</v>
      </c>
      <c r="I173" s="266" t="s">
        <v>3718</v>
      </c>
      <c r="J173" s="266">
        <v>50</v>
      </c>
      <c r="K173" s="307"/>
    </row>
    <row r="174" spans="2:11" ht="15" customHeight="1">
      <c r="B174" s="286"/>
      <c r="C174" s="266" t="s">
        <v>3741</v>
      </c>
      <c r="D174" s="266"/>
      <c r="E174" s="266"/>
      <c r="F174" s="285" t="s">
        <v>3722</v>
      </c>
      <c r="G174" s="266"/>
      <c r="H174" s="266" t="s">
        <v>3782</v>
      </c>
      <c r="I174" s="266" t="s">
        <v>3718</v>
      </c>
      <c r="J174" s="266">
        <v>50</v>
      </c>
      <c r="K174" s="307"/>
    </row>
    <row r="175" spans="2:11" ht="15" customHeight="1">
      <c r="B175" s="286"/>
      <c r="C175" s="266" t="s">
        <v>249</v>
      </c>
      <c r="D175" s="266"/>
      <c r="E175" s="266"/>
      <c r="F175" s="285" t="s">
        <v>3716</v>
      </c>
      <c r="G175" s="266"/>
      <c r="H175" s="266" t="s">
        <v>3783</v>
      </c>
      <c r="I175" s="266" t="s">
        <v>3784</v>
      </c>
      <c r="J175" s="266"/>
      <c r="K175" s="307"/>
    </row>
    <row r="176" spans="2:11" ht="15" customHeight="1">
      <c r="B176" s="286"/>
      <c r="C176" s="266" t="s">
        <v>62</v>
      </c>
      <c r="D176" s="266"/>
      <c r="E176" s="266"/>
      <c r="F176" s="285" t="s">
        <v>3716</v>
      </c>
      <c r="G176" s="266"/>
      <c r="H176" s="266" t="s">
        <v>3785</v>
      </c>
      <c r="I176" s="266" t="s">
        <v>3786</v>
      </c>
      <c r="J176" s="266">
        <v>1</v>
      </c>
      <c r="K176" s="307"/>
    </row>
    <row r="177" spans="2:11" ht="15" customHeight="1">
      <c r="B177" s="286"/>
      <c r="C177" s="266" t="s">
        <v>58</v>
      </c>
      <c r="D177" s="266"/>
      <c r="E177" s="266"/>
      <c r="F177" s="285" t="s">
        <v>3716</v>
      </c>
      <c r="G177" s="266"/>
      <c r="H177" s="266" t="s">
        <v>3787</v>
      </c>
      <c r="I177" s="266" t="s">
        <v>3718</v>
      </c>
      <c r="J177" s="266">
        <v>20</v>
      </c>
      <c r="K177" s="307"/>
    </row>
    <row r="178" spans="2:11" ht="15" customHeight="1">
      <c r="B178" s="286"/>
      <c r="C178" s="266" t="s">
        <v>250</v>
      </c>
      <c r="D178" s="266"/>
      <c r="E178" s="266"/>
      <c r="F178" s="285" t="s">
        <v>3716</v>
      </c>
      <c r="G178" s="266"/>
      <c r="H178" s="266" t="s">
        <v>3788</v>
      </c>
      <c r="I178" s="266" t="s">
        <v>3718</v>
      </c>
      <c r="J178" s="266">
        <v>255</v>
      </c>
      <c r="K178" s="307"/>
    </row>
    <row r="179" spans="2:11" ht="15" customHeight="1">
      <c r="B179" s="286"/>
      <c r="C179" s="266" t="s">
        <v>251</v>
      </c>
      <c r="D179" s="266"/>
      <c r="E179" s="266"/>
      <c r="F179" s="285" t="s">
        <v>3716</v>
      </c>
      <c r="G179" s="266"/>
      <c r="H179" s="266" t="s">
        <v>3681</v>
      </c>
      <c r="I179" s="266" t="s">
        <v>3718</v>
      </c>
      <c r="J179" s="266">
        <v>10</v>
      </c>
      <c r="K179" s="307"/>
    </row>
    <row r="180" spans="2:11" ht="15" customHeight="1">
      <c r="B180" s="286"/>
      <c r="C180" s="266" t="s">
        <v>252</v>
      </c>
      <c r="D180" s="266"/>
      <c r="E180" s="266"/>
      <c r="F180" s="285" t="s">
        <v>3716</v>
      </c>
      <c r="G180" s="266"/>
      <c r="H180" s="266" t="s">
        <v>3789</v>
      </c>
      <c r="I180" s="266" t="s">
        <v>3750</v>
      </c>
      <c r="J180" s="266"/>
      <c r="K180" s="307"/>
    </row>
    <row r="181" spans="2:11" ht="15" customHeight="1">
      <c r="B181" s="286"/>
      <c r="C181" s="266" t="s">
        <v>3790</v>
      </c>
      <c r="D181" s="266"/>
      <c r="E181" s="266"/>
      <c r="F181" s="285" t="s">
        <v>3716</v>
      </c>
      <c r="G181" s="266"/>
      <c r="H181" s="266" t="s">
        <v>3791</v>
      </c>
      <c r="I181" s="266" t="s">
        <v>3750</v>
      </c>
      <c r="J181" s="266"/>
      <c r="K181" s="307"/>
    </row>
    <row r="182" spans="2:11" ht="15" customHeight="1">
      <c r="B182" s="286"/>
      <c r="C182" s="266" t="s">
        <v>3779</v>
      </c>
      <c r="D182" s="266"/>
      <c r="E182" s="266"/>
      <c r="F182" s="285" t="s">
        <v>3716</v>
      </c>
      <c r="G182" s="266"/>
      <c r="H182" s="266" t="s">
        <v>3792</v>
      </c>
      <c r="I182" s="266" t="s">
        <v>3750</v>
      </c>
      <c r="J182" s="266"/>
      <c r="K182" s="307"/>
    </row>
    <row r="183" spans="2:11" ht="15" customHeight="1">
      <c r="B183" s="286"/>
      <c r="C183" s="266" t="s">
        <v>254</v>
      </c>
      <c r="D183" s="266"/>
      <c r="E183" s="266"/>
      <c r="F183" s="285" t="s">
        <v>3722</v>
      </c>
      <c r="G183" s="266"/>
      <c r="H183" s="266" t="s">
        <v>3793</v>
      </c>
      <c r="I183" s="266" t="s">
        <v>3718</v>
      </c>
      <c r="J183" s="266">
        <v>50</v>
      </c>
      <c r="K183" s="307"/>
    </row>
    <row r="184" spans="2:11" ht="15" customHeight="1">
      <c r="B184" s="286"/>
      <c r="C184" s="266" t="s">
        <v>3794</v>
      </c>
      <c r="D184" s="266"/>
      <c r="E184" s="266"/>
      <c r="F184" s="285" t="s">
        <v>3722</v>
      </c>
      <c r="G184" s="266"/>
      <c r="H184" s="266" t="s">
        <v>3795</v>
      </c>
      <c r="I184" s="266" t="s">
        <v>3796</v>
      </c>
      <c r="J184" s="266"/>
      <c r="K184" s="307"/>
    </row>
    <row r="185" spans="2:11" ht="15" customHeight="1">
      <c r="B185" s="286"/>
      <c r="C185" s="266" t="s">
        <v>3797</v>
      </c>
      <c r="D185" s="266"/>
      <c r="E185" s="266"/>
      <c r="F185" s="285" t="s">
        <v>3722</v>
      </c>
      <c r="G185" s="266"/>
      <c r="H185" s="266" t="s">
        <v>3798</v>
      </c>
      <c r="I185" s="266" t="s">
        <v>3796</v>
      </c>
      <c r="J185" s="266"/>
      <c r="K185" s="307"/>
    </row>
    <row r="186" spans="2:11" ht="15" customHeight="1">
      <c r="B186" s="286"/>
      <c r="C186" s="266" t="s">
        <v>3799</v>
      </c>
      <c r="D186" s="266"/>
      <c r="E186" s="266"/>
      <c r="F186" s="285" t="s">
        <v>3722</v>
      </c>
      <c r="G186" s="266"/>
      <c r="H186" s="266" t="s">
        <v>3800</v>
      </c>
      <c r="I186" s="266" t="s">
        <v>3796</v>
      </c>
      <c r="J186" s="266"/>
      <c r="K186" s="307"/>
    </row>
    <row r="187" spans="2:11" ht="15" customHeight="1">
      <c r="B187" s="286"/>
      <c r="C187" s="319" t="s">
        <v>3801</v>
      </c>
      <c r="D187" s="266"/>
      <c r="E187" s="266"/>
      <c r="F187" s="285" t="s">
        <v>3722</v>
      </c>
      <c r="G187" s="266"/>
      <c r="H187" s="266" t="s">
        <v>3802</v>
      </c>
      <c r="I187" s="266" t="s">
        <v>3803</v>
      </c>
      <c r="J187" s="320" t="s">
        <v>3804</v>
      </c>
      <c r="K187" s="307"/>
    </row>
    <row r="188" spans="2:11" ht="15" customHeight="1">
      <c r="B188" s="286"/>
      <c r="C188" s="271" t="s">
        <v>47</v>
      </c>
      <c r="D188" s="266"/>
      <c r="E188" s="266"/>
      <c r="F188" s="285" t="s">
        <v>3716</v>
      </c>
      <c r="G188" s="266"/>
      <c r="H188" s="262" t="s">
        <v>3805</v>
      </c>
      <c r="I188" s="266" t="s">
        <v>3806</v>
      </c>
      <c r="J188" s="266"/>
      <c r="K188" s="307"/>
    </row>
    <row r="189" spans="2:11" ht="15" customHeight="1">
      <c r="B189" s="286"/>
      <c r="C189" s="271" t="s">
        <v>3807</v>
      </c>
      <c r="D189" s="266"/>
      <c r="E189" s="266"/>
      <c r="F189" s="285" t="s">
        <v>3716</v>
      </c>
      <c r="G189" s="266"/>
      <c r="H189" s="266" t="s">
        <v>3808</v>
      </c>
      <c r="I189" s="266" t="s">
        <v>3750</v>
      </c>
      <c r="J189" s="266"/>
      <c r="K189" s="307"/>
    </row>
    <row r="190" spans="2:11" ht="15" customHeight="1">
      <c r="B190" s="286"/>
      <c r="C190" s="271" t="s">
        <v>3809</v>
      </c>
      <c r="D190" s="266"/>
      <c r="E190" s="266"/>
      <c r="F190" s="285" t="s">
        <v>3716</v>
      </c>
      <c r="G190" s="266"/>
      <c r="H190" s="266" t="s">
        <v>3810</v>
      </c>
      <c r="I190" s="266" t="s">
        <v>3750</v>
      </c>
      <c r="J190" s="266"/>
      <c r="K190" s="307"/>
    </row>
    <row r="191" spans="2:11" ht="15" customHeight="1">
      <c r="B191" s="286"/>
      <c r="C191" s="271" t="s">
        <v>3811</v>
      </c>
      <c r="D191" s="266"/>
      <c r="E191" s="266"/>
      <c r="F191" s="285" t="s">
        <v>3722</v>
      </c>
      <c r="G191" s="266"/>
      <c r="H191" s="266" t="s">
        <v>3812</v>
      </c>
      <c r="I191" s="266" t="s">
        <v>3750</v>
      </c>
      <c r="J191" s="266"/>
      <c r="K191" s="307"/>
    </row>
    <row r="192" spans="2:11" ht="15" customHeight="1">
      <c r="B192" s="313"/>
      <c r="C192" s="321"/>
      <c r="D192" s="295"/>
      <c r="E192" s="295"/>
      <c r="F192" s="295"/>
      <c r="G192" s="295"/>
      <c r="H192" s="295"/>
      <c r="I192" s="295"/>
      <c r="J192" s="295"/>
      <c r="K192" s="314"/>
    </row>
    <row r="193" spans="2:11" ht="18.75" customHeight="1">
      <c r="B193" s="262"/>
      <c r="C193" s="266"/>
      <c r="D193" s="266"/>
      <c r="E193" s="266"/>
      <c r="F193" s="285"/>
      <c r="G193" s="266"/>
      <c r="H193" s="266"/>
      <c r="I193" s="266"/>
      <c r="J193" s="266"/>
      <c r="K193" s="262"/>
    </row>
    <row r="194" spans="2:11" ht="18.75" customHeight="1">
      <c r="B194" s="262"/>
      <c r="C194" s="266"/>
      <c r="D194" s="266"/>
      <c r="E194" s="266"/>
      <c r="F194" s="285"/>
      <c r="G194" s="266"/>
      <c r="H194" s="266"/>
      <c r="I194" s="266"/>
      <c r="J194" s="266"/>
      <c r="K194" s="262"/>
    </row>
    <row r="195" spans="2:11" ht="18.75" customHeight="1">
      <c r="B195" s="272"/>
      <c r="C195" s="272"/>
      <c r="D195" s="272"/>
      <c r="E195" s="272"/>
      <c r="F195" s="272"/>
      <c r="G195" s="272"/>
      <c r="H195" s="272"/>
      <c r="I195" s="272"/>
      <c r="J195" s="272"/>
      <c r="K195" s="272"/>
    </row>
    <row r="196" spans="2:11">
      <c r="B196" s="254"/>
      <c r="C196" s="255"/>
      <c r="D196" s="255"/>
      <c r="E196" s="255"/>
      <c r="F196" s="255"/>
      <c r="G196" s="255"/>
      <c r="H196" s="255"/>
      <c r="I196" s="255"/>
      <c r="J196" s="255"/>
      <c r="K196" s="256"/>
    </row>
    <row r="197" spans="2:11" ht="21">
      <c r="B197" s="257"/>
      <c r="C197" s="386" t="s">
        <v>3813</v>
      </c>
      <c r="D197" s="386"/>
      <c r="E197" s="386"/>
      <c r="F197" s="386"/>
      <c r="G197" s="386"/>
      <c r="H197" s="386"/>
      <c r="I197" s="386"/>
      <c r="J197" s="386"/>
      <c r="K197" s="258"/>
    </row>
    <row r="198" spans="2:11" ht="25.5" customHeight="1">
      <c r="B198" s="257"/>
      <c r="C198" s="322" t="s">
        <v>3814</v>
      </c>
      <c r="D198" s="322"/>
      <c r="E198" s="322"/>
      <c r="F198" s="322" t="s">
        <v>3815</v>
      </c>
      <c r="G198" s="323"/>
      <c r="H198" s="391" t="s">
        <v>3816</v>
      </c>
      <c r="I198" s="391"/>
      <c r="J198" s="391"/>
      <c r="K198" s="258"/>
    </row>
    <row r="199" spans="2:11" ht="5.25" customHeight="1">
      <c r="B199" s="286"/>
      <c r="C199" s="283"/>
      <c r="D199" s="283"/>
      <c r="E199" s="283"/>
      <c r="F199" s="283"/>
      <c r="G199" s="266"/>
      <c r="H199" s="283"/>
      <c r="I199" s="283"/>
      <c r="J199" s="283"/>
      <c r="K199" s="307"/>
    </row>
    <row r="200" spans="2:11" ht="15" customHeight="1">
      <c r="B200" s="286"/>
      <c r="C200" s="266" t="s">
        <v>3806</v>
      </c>
      <c r="D200" s="266"/>
      <c r="E200" s="266"/>
      <c r="F200" s="285" t="s">
        <v>48</v>
      </c>
      <c r="G200" s="266"/>
      <c r="H200" s="388" t="s">
        <v>3817</v>
      </c>
      <c r="I200" s="388"/>
      <c r="J200" s="388"/>
      <c r="K200" s="307"/>
    </row>
    <row r="201" spans="2:11" ht="15" customHeight="1">
      <c r="B201" s="286"/>
      <c r="C201" s="292"/>
      <c r="D201" s="266"/>
      <c r="E201" s="266"/>
      <c r="F201" s="285" t="s">
        <v>49</v>
      </c>
      <c r="G201" s="266"/>
      <c r="H201" s="388" t="s">
        <v>3818</v>
      </c>
      <c r="I201" s="388"/>
      <c r="J201" s="388"/>
      <c r="K201" s="307"/>
    </row>
    <row r="202" spans="2:11" ht="15" customHeight="1">
      <c r="B202" s="286"/>
      <c r="C202" s="292"/>
      <c r="D202" s="266"/>
      <c r="E202" s="266"/>
      <c r="F202" s="285" t="s">
        <v>52</v>
      </c>
      <c r="G202" s="266"/>
      <c r="H202" s="388" t="s">
        <v>3819</v>
      </c>
      <c r="I202" s="388"/>
      <c r="J202" s="388"/>
      <c r="K202" s="307"/>
    </row>
    <row r="203" spans="2:11" ht="15" customHeight="1">
      <c r="B203" s="286"/>
      <c r="C203" s="266"/>
      <c r="D203" s="266"/>
      <c r="E203" s="266"/>
      <c r="F203" s="285" t="s">
        <v>50</v>
      </c>
      <c r="G203" s="266"/>
      <c r="H203" s="388" t="s">
        <v>3820</v>
      </c>
      <c r="I203" s="388"/>
      <c r="J203" s="388"/>
      <c r="K203" s="307"/>
    </row>
    <row r="204" spans="2:11" ht="15" customHeight="1">
      <c r="B204" s="286"/>
      <c r="C204" s="266"/>
      <c r="D204" s="266"/>
      <c r="E204" s="266"/>
      <c r="F204" s="285" t="s">
        <v>51</v>
      </c>
      <c r="G204" s="266"/>
      <c r="H204" s="388" t="s">
        <v>3821</v>
      </c>
      <c r="I204" s="388"/>
      <c r="J204" s="388"/>
      <c r="K204" s="307"/>
    </row>
    <row r="205" spans="2:11" ht="15" customHeight="1">
      <c r="B205" s="286"/>
      <c r="C205" s="266"/>
      <c r="D205" s="266"/>
      <c r="E205" s="266"/>
      <c r="F205" s="285"/>
      <c r="G205" s="266"/>
      <c r="H205" s="266"/>
      <c r="I205" s="266"/>
      <c r="J205" s="266"/>
      <c r="K205" s="307"/>
    </row>
    <row r="206" spans="2:11" ht="15" customHeight="1">
      <c r="B206" s="286"/>
      <c r="C206" s="266" t="s">
        <v>3762</v>
      </c>
      <c r="D206" s="266"/>
      <c r="E206" s="266"/>
      <c r="F206" s="285" t="s">
        <v>83</v>
      </c>
      <c r="G206" s="266"/>
      <c r="H206" s="388" t="s">
        <v>3822</v>
      </c>
      <c r="I206" s="388"/>
      <c r="J206" s="388"/>
      <c r="K206" s="307"/>
    </row>
    <row r="207" spans="2:11" ht="15" customHeight="1">
      <c r="B207" s="286"/>
      <c r="C207" s="292"/>
      <c r="D207" s="266"/>
      <c r="E207" s="266"/>
      <c r="F207" s="285" t="s">
        <v>3663</v>
      </c>
      <c r="G207" s="266"/>
      <c r="H207" s="388" t="s">
        <v>3664</v>
      </c>
      <c r="I207" s="388"/>
      <c r="J207" s="388"/>
      <c r="K207" s="307"/>
    </row>
    <row r="208" spans="2:11" ht="15" customHeight="1">
      <c r="B208" s="286"/>
      <c r="C208" s="266"/>
      <c r="D208" s="266"/>
      <c r="E208" s="266"/>
      <c r="F208" s="285" t="s">
        <v>3661</v>
      </c>
      <c r="G208" s="266"/>
      <c r="H208" s="388" t="s">
        <v>3823</v>
      </c>
      <c r="I208" s="388"/>
      <c r="J208" s="388"/>
      <c r="K208" s="307"/>
    </row>
    <row r="209" spans="2:11" ht="15" customHeight="1">
      <c r="B209" s="324"/>
      <c r="C209" s="292"/>
      <c r="D209" s="292"/>
      <c r="E209" s="292"/>
      <c r="F209" s="285" t="s">
        <v>216</v>
      </c>
      <c r="G209" s="271"/>
      <c r="H209" s="392" t="s">
        <v>3665</v>
      </c>
      <c r="I209" s="392"/>
      <c r="J209" s="392"/>
      <c r="K209" s="325"/>
    </row>
    <row r="210" spans="2:11" ht="15" customHeight="1">
      <c r="B210" s="324"/>
      <c r="C210" s="292"/>
      <c r="D210" s="292"/>
      <c r="E210" s="292"/>
      <c r="F210" s="285" t="s">
        <v>2227</v>
      </c>
      <c r="G210" s="271"/>
      <c r="H210" s="392" t="s">
        <v>219</v>
      </c>
      <c r="I210" s="392"/>
      <c r="J210" s="392"/>
      <c r="K210" s="325"/>
    </row>
    <row r="211" spans="2:11" ht="15" customHeight="1">
      <c r="B211" s="324"/>
      <c r="C211" s="292"/>
      <c r="D211" s="292"/>
      <c r="E211" s="292"/>
      <c r="F211" s="326"/>
      <c r="G211" s="271"/>
      <c r="H211" s="327"/>
      <c r="I211" s="327"/>
      <c r="J211" s="327"/>
      <c r="K211" s="325"/>
    </row>
    <row r="212" spans="2:11" ht="15" customHeight="1">
      <c r="B212" s="324"/>
      <c r="C212" s="266" t="s">
        <v>3786</v>
      </c>
      <c r="D212" s="292"/>
      <c r="E212" s="292"/>
      <c r="F212" s="285">
        <v>1</v>
      </c>
      <c r="G212" s="271"/>
      <c r="H212" s="392" t="s">
        <v>3824</v>
      </c>
      <c r="I212" s="392"/>
      <c r="J212" s="392"/>
      <c r="K212" s="325"/>
    </row>
    <row r="213" spans="2:11" ht="15" customHeight="1">
      <c r="B213" s="324"/>
      <c r="C213" s="292"/>
      <c r="D213" s="292"/>
      <c r="E213" s="292"/>
      <c r="F213" s="285">
        <v>2</v>
      </c>
      <c r="G213" s="271"/>
      <c r="H213" s="392" t="s">
        <v>3825</v>
      </c>
      <c r="I213" s="392"/>
      <c r="J213" s="392"/>
      <c r="K213" s="325"/>
    </row>
    <row r="214" spans="2:11" ht="15" customHeight="1">
      <c r="B214" s="324"/>
      <c r="C214" s="292"/>
      <c r="D214" s="292"/>
      <c r="E214" s="292"/>
      <c r="F214" s="285">
        <v>3</v>
      </c>
      <c r="G214" s="271"/>
      <c r="H214" s="392" t="s">
        <v>3826</v>
      </c>
      <c r="I214" s="392"/>
      <c r="J214" s="392"/>
      <c r="K214" s="325"/>
    </row>
    <row r="215" spans="2:11" ht="15" customHeight="1">
      <c r="B215" s="324"/>
      <c r="C215" s="292"/>
      <c r="D215" s="292"/>
      <c r="E215" s="292"/>
      <c r="F215" s="285">
        <v>4</v>
      </c>
      <c r="G215" s="271"/>
      <c r="H215" s="392" t="s">
        <v>3827</v>
      </c>
      <c r="I215" s="392"/>
      <c r="J215" s="392"/>
      <c r="K215" s="325"/>
    </row>
    <row r="216" spans="2:11" ht="12.75" customHeight="1">
      <c r="B216" s="328"/>
      <c r="C216" s="329"/>
      <c r="D216" s="329"/>
      <c r="E216" s="329"/>
      <c r="F216" s="329"/>
      <c r="G216" s="329"/>
      <c r="H216" s="329"/>
      <c r="I216" s="329"/>
      <c r="J216" s="329"/>
      <c r="K216" s="330"/>
    </row>
  </sheetData>
  <sheetProtection formatCells="0" formatColumns="0" formatRows="0" insertColumns="0" insertRows="0" insertHyperlinks="0" deleteColumns="0" deleteRows="0" sort="0" autoFilter="0" pivotTables="0"/>
  <mergeCells count="77">
    <mergeCell ref="C197:J197"/>
    <mergeCell ref="H215:J215"/>
    <mergeCell ref="H213:J213"/>
    <mergeCell ref="H210:J210"/>
    <mergeCell ref="H209:J209"/>
    <mergeCell ref="H207:J207"/>
    <mergeCell ref="H208:J208"/>
    <mergeCell ref="H203:J203"/>
    <mergeCell ref="H201:J201"/>
    <mergeCell ref="H212:J212"/>
    <mergeCell ref="H214:J214"/>
    <mergeCell ref="H206:J206"/>
    <mergeCell ref="H204:J204"/>
    <mergeCell ref="H202:J202"/>
    <mergeCell ref="D57:J57"/>
    <mergeCell ref="H200:J200"/>
    <mergeCell ref="D60:J60"/>
    <mergeCell ref="D63:J63"/>
    <mergeCell ref="D64:J64"/>
    <mergeCell ref="D66:J66"/>
    <mergeCell ref="D65:J65"/>
    <mergeCell ref="C100:J100"/>
    <mergeCell ref="D61:J61"/>
    <mergeCell ref="D67:J67"/>
    <mergeCell ref="D68:J68"/>
    <mergeCell ref="C73:J73"/>
    <mergeCell ref="H198:J198"/>
    <mergeCell ref="C163:J163"/>
    <mergeCell ref="C120:J120"/>
    <mergeCell ref="C145:J145"/>
    <mergeCell ref="D58:J58"/>
    <mergeCell ref="D59:J59"/>
    <mergeCell ref="C50:J50"/>
    <mergeCell ref="G38:J38"/>
    <mergeCell ref="G39:J39"/>
    <mergeCell ref="G40:J40"/>
    <mergeCell ref="G41:J41"/>
    <mergeCell ref="G42:J42"/>
    <mergeCell ref="G43:J43"/>
    <mergeCell ref="D45:J45"/>
    <mergeCell ref="E46:J46"/>
    <mergeCell ref="E47:J47"/>
    <mergeCell ref="C52:J52"/>
    <mergeCell ref="C53:J53"/>
    <mergeCell ref="C55:J55"/>
    <mergeCell ref="D56:J56"/>
    <mergeCell ref="D33:J33"/>
    <mergeCell ref="G34:J34"/>
    <mergeCell ref="G35:J35"/>
    <mergeCell ref="D49:J49"/>
    <mergeCell ref="E48:J48"/>
    <mergeCell ref="G36:J36"/>
    <mergeCell ref="G37:J37"/>
    <mergeCell ref="D31:J31"/>
    <mergeCell ref="C24:J24"/>
    <mergeCell ref="D32:J32"/>
    <mergeCell ref="F18:J18"/>
    <mergeCell ref="F21:J21"/>
    <mergeCell ref="C23:J23"/>
    <mergeCell ref="D25:J25"/>
    <mergeCell ref="D26:J26"/>
    <mergeCell ref="D28:J28"/>
    <mergeCell ref="D29:J29"/>
    <mergeCell ref="F19:J19"/>
    <mergeCell ref="F20:J20"/>
    <mergeCell ref="D14:J14"/>
    <mergeCell ref="D15:J15"/>
    <mergeCell ref="F16:J16"/>
    <mergeCell ref="F17:J17"/>
    <mergeCell ref="C9:J9"/>
    <mergeCell ref="D10:J10"/>
    <mergeCell ref="D13:J13"/>
    <mergeCell ref="C3:J3"/>
    <mergeCell ref="C4:J4"/>
    <mergeCell ref="C6:J6"/>
    <mergeCell ref="C7:J7"/>
    <mergeCell ref="D11:J11"/>
  </mergeCells>
  <pageMargins left="0.59027779999999996" right="0.59027779999999996" top="0.59027779999999996" bottom="0.59027779999999996" header="0" footer="0"/>
  <pageSetup paperSize="9" scale="77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73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101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228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230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472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102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233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ROUND(J96,2)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ROUND(SUM(BE96:BE172), 2)</f>
        <v>0</v>
      </c>
      <c r="G34" s="43"/>
      <c r="H34" s="43"/>
      <c r="I34" s="127">
        <v>0.21</v>
      </c>
      <c r="J34" s="126">
        <f>ROUND(ROUND((SUM(BE96:BE172)),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ROUND(SUM(BF96:BF172), 2)</f>
        <v>0</v>
      </c>
      <c r="G35" s="43"/>
      <c r="H35" s="43"/>
      <c r="I35" s="127">
        <v>0.15</v>
      </c>
      <c r="J35" s="126">
        <f>ROUND(ROUND((SUM(BF96:BF172)),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ROUND(SUM(BG96:BG172),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ROUND(SUM(BH96:BH172),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ROUND(SUM(BI96:BI172),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228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230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1013 - Jímka pro odvodnění písku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J96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J97</f>
        <v>0</v>
      </c>
      <c r="K65" s="149"/>
    </row>
    <row r="66" spans="2:12" s="9" customFormat="1" ht="19.899999999999999" customHeight="1">
      <c r="B66" s="150"/>
      <c r="C66" s="151"/>
      <c r="D66" s="152" t="s">
        <v>240</v>
      </c>
      <c r="E66" s="153"/>
      <c r="F66" s="153"/>
      <c r="G66" s="153"/>
      <c r="H66" s="153"/>
      <c r="I66" s="154"/>
      <c r="J66" s="155">
        <f>J98</f>
        <v>0</v>
      </c>
      <c r="K66" s="156"/>
    </row>
    <row r="67" spans="2:12" s="9" customFormat="1" ht="19.899999999999999" customHeight="1">
      <c r="B67" s="150"/>
      <c r="C67" s="151"/>
      <c r="D67" s="152" t="s">
        <v>241</v>
      </c>
      <c r="E67" s="153"/>
      <c r="F67" s="153"/>
      <c r="G67" s="153"/>
      <c r="H67" s="153"/>
      <c r="I67" s="154"/>
      <c r="J67" s="155">
        <f>J102</f>
        <v>0</v>
      </c>
      <c r="K67" s="156"/>
    </row>
    <row r="68" spans="2:12" s="9" customFormat="1" ht="19.899999999999999" customHeight="1">
      <c r="B68" s="150"/>
      <c r="C68" s="151"/>
      <c r="D68" s="152" t="s">
        <v>242</v>
      </c>
      <c r="E68" s="153"/>
      <c r="F68" s="153"/>
      <c r="G68" s="153"/>
      <c r="H68" s="153"/>
      <c r="I68" s="154"/>
      <c r="J68" s="155">
        <f>J141</f>
        <v>0</v>
      </c>
      <c r="K68" s="156"/>
    </row>
    <row r="69" spans="2:12" s="9" customFormat="1" ht="19.899999999999999" customHeight="1">
      <c r="B69" s="150"/>
      <c r="C69" s="151"/>
      <c r="D69" s="152" t="s">
        <v>244</v>
      </c>
      <c r="E69" s="153"/>
      <c r="F69" s="153"/>
      <c r="G69" s="153"/>
      <c r="H69" s="153"/>
      <c r="I69" s="154"/>
      <c r="J69" s="155">
        <f>J145</f>
        <v>0</v>
      </c>
      <c r="K69" s="156"/>
    </row>
    <row r="70" spans="2:12" s="9" customFormat="1" ht="19.899999999999999" customHeight="1">
      <c r="B70" s="150"/>
      <c r="C70" s="151"/>
      <c r="D70" s="152" t="s">
        <v>245</v>
      </c>
      <c r="E70" s="153"/>
      <c r="F70" s="153"/>
      <c r="G70" s="153"/>
      <c r="H70" s="153"/>
      <c r="I70" s="154"/>
      <c r="J70" s="155">
        <f>J158</f>
        <v>0</v>
      </c>
      <c r="K70" s="156"/>
    </row>
    <row r="71" spans="2:12" s="8" customFormat="1" ht="24.95" customHeight="1">
      <c r="B71" s="143"/>
      <c r="C71" s="144"/>
      <c r="D71" s="145" t="s">
        <v>246</v>
      </c>
      <c r="E71" s="146"/>
      <c r="F71" s="146"/>
      <c r="G71" s="146"/>
      <c r="H71" s="146"/>
      <c r="I71" s="147"/>
      <c r="J71" s="148">
        <f>J160</f>
        <v>0</v>
      </c>
      <c r="K71" s="149"/>
    </row>
    <row r="72" spans="2:12" s="9" customFormat="1" ht="19.899999999999999" customHeight="1">
      <c r="B72" s="150"/>
      <c r="C72" s="151"/>
      <c r="D72" s="152" t="s">
        <v>247</v>
      </c>
      <c r="E72" s="153"/>
      <c r="F72" s="153"/>
      <c r="G72" s="153"/>
      <c r="H72" s="153"/>
      <c r="I72" s="154"/>
      <c r="J72" s="155">
        <f>J161</f>
        <v>0</v>
      </c>
      <c r="K72" s="156"/>
    </row>
    <row r="73" spans="2:12" s="1" customFormat="1" ht="21.75" customHeight="1">
      <c r="B73" s="42"/>
      <c r="C73" s="43"/>
      <c r="D73" s="43"/>
      <c r="E73" s="43"/>
      <c r="F73" s="43"/>
      <c r="G73" s="43"/>
      <c r="H73" s="43"/>
      <c r="I73" s="114"/>
      <c r="J73" s="43"/>
      <c r="K73" s="46"/>
    </row>
    <row r="74" spans="2:12" s="1" customFormat="1" ht="6.95" customHeight="1">
      <c r="B74" s="57"/>
      <c r="C74" s="58"/>
      <c r="D74" s="58"/>
      <c r="E74" s="58"/>
      <c r="F74" s="58"/>
      <c r="G74" s="58"/>
      <c r="H74" s="58"/>
      <c r="I74" s="135"/>
      <c r="J74" s="58"/>
      <c r="K74" s="59"/>
    </row>
    <row r="78" spans="2:12" s="1" customFormat="1" ht="6.95" customHeight="1">
      <c r="B78" s="60"/>
      <c r="C78" s="61"/>
      <c r="D78" s="61"/>
      <c r="E78" s="61"/>
      <c r="F78" s="61"/>
      <c r="G78" s="61"/>
      <c r="H78" s="61"/>
      <c r="I78" s="136"/>
      <c r="J78" s="61"/>
      <c r="K78" s="61"/>
      <c r="L78" s="42"/>
    </row>
    <row r="79" spans="2:12" s="1" customFormat="1" ht="36.950000000000003" customHeight="1">
      <c r="B79" s="42"/>
      <c r="C79" s="62" t="s">
        <v>248</v>
      </c>
      <c r="L79" s="42"/>
    </row>
    <row r="80" spans="2:12" s="1" customFormat="1" ht="6.95" customHeight="1">
      <c r="B80" s="42"/>
      <c r="L80" s="42"/>
    </row>
    <row r="81" spans="2:63" s="1" customFormat="1" ht="14.45" customHeight="1">
      <c r="B81" s="42"/>
      <c r="C81" s="64" t="s">
        <v>19</v>
      </c>
      <c r="L81" s="42"/>
    </row>
    <row r="82" spans="2:63" s="1" customFormat="1" ht="16.5" customHeight="1">
      <c r="B82" s="42"/>
      <c r="E82" s="374" t="str">
        <f>E7</f>
        <v>Tehov - Odkanalizování a čištění vod</v>
      </c>
      <c r="F82" s="375"/>
      <c r="G82" s="375"/>
      <c r="H82" s="375"/>
      <c r="L82" s="42"/>
    </row>
    <row r="83" spans="2:63" ht="15">
      <c r="B83" s="29"/>
      <c r="C83" s="64" t="s">
        <v>227</v>
      </c>
      <c r="L83" s="29"/>
    </row>
    <row r="84" spans="2:63" ht="16.5" customHeight="1">
      <c r="B84" s="29"/>
      <c r="E84" s="374" t="s">
        <v>228</v>
      </c>
      <c r="F84" s="337"/>
      <c r="G84" s="337"/>
      <c r="H84" s="337"/>
      <c r="L84" s="29"/>
    </row>
    <row r="85" spans="2:63" ht="15">
      <c r="B85" s="29"/>
      <c r="C85" s="64" t="s">
        <v>229</v>
      </c>
      <c r="L85" s="29"/>
    </row>
    <row r="86" spans="2:63" s="1" customFormat="1" ht="16.5" customHeight="1">
      <c r="B86" s="42"/>
      <c r="E86" s="376" t="s">
        <v>230</v>
      </c>
      <c r="F86" s="377"/>
      <c r="G86" s="377"/>
      <c r="H86" s="377"/>
      <c r="L86" s="42"/>
    </row>
    <row r="87" spans="2:63" s="1" customFormat="1" ht="14.45" customHeight="1">
      <c r="B87" s="42"/>
      <c r="C87" s="64" t="s">
        <v>231</v>
      </c>
      <c r="L87" s="42"/>
    </row>
    <row r="88" spans="2:63" s="1" customFormat="1" ht="17.25" customHeight="1">
      <c r="B88" s="42"/>
      <c r="E88" s="349" t="str">
        <f>E13</f>
        <v>1013 - Jímka pro odvodnění písku</v>
      </c>
      <c r="F88" s="377"/>
      <c r="G88" s="377"/>
      <c r="H88" s="377"/>
      <c r="L88" s="42"/>
    </row>
    <row r="89" spans="2:63" s="1" customFormat="1" ht="6.95" customHeight="1">
      <c r="B89" s="42"/>
      <c r="L89" s="42"/>
    </row>
    <row r="90" spans="2:63" s="1" customFormat="1" ht="18" customHeight="1">
      <c r="B90" s="42"/>
      <c r="C90" s="64" t="s">
        <v>25</v>
      </c>
      <c r="F90" s="157" t="str">
        <f>F16</f>
        <v>Tehov</v>
      </c>
      <c r="I90" s="158" t="s">
        <v>27</v>
      </c>
      <c r="J90" s="68" t="str">
        <f>IF(J16="","",J16)</f>
        <v>1.6.2017</v>
      </c>
      <c r="L90" s="42"/>
    </row>
    <row r="91" spans="2:63" s="1" customFormat="1" ht="6.95" customHeight="1">
      <c r="B91" s="42"/>
      <c r="L91" s="42"/>
    </row>
    <row r="92" spans="2:63" s="1" customFormat="1" ht="15">
      <c r="B92" s="42"/>
      <c r="C92" s="64" t="s">
        <v>31</v>
      </c>
      <c r="F92" s="157" t="str">
        <f>E19</f>
        <v>Obec Tehov</v>
      </c>
      <c r="I92" s="158" t="s">
        <v>38</v>
      </c>
      <c r="J92" s="157" t="str">
        <f>E25</f>
        <v>Ing. Pavel Douša</v>
      </c>
      <c r="L92" s="42"/>
    </row>
    <row r="93" spans="2:63" s="1" customFormat="1" ht="14.45" customHeight="1">
      <c r="B93" s="42"/>
      <c r="C93" s="64" t="s">
        <v>36</v>
      </c>
      <c r="F93" s="157" t="str">
        <f>IF(E22="","",E22)</f>
        <v/>
      </c>
      <c r="L93" s="42"/>
    </row>
    <row r="94" spans="2:63" s="1" customFormat="1" ht="10.35" customHeight="1">
      <c r="B94" s="42"/>
      <c r="L94" s="42"/>
    </row>
    <row r="95" spans="2:63" s="10" customFormat="1" ht="29.25" customHeight="1">
      <c r="B95" s="159"/>
      <c r="C95" s="160" t="s">
        <v>249</v>
      </c>
      <c r="D95" s="161" t="s">
        <v>62</v>
      </c>
      <c r="E95" s="161" t="s">
        <v>58</v>
      </c>
      <c r="F95" s="161" t="s">
        <v>250</v>
      </c>
      <c r="G95" s="161" t="s">
        <v>251</v>
      </c>
      <c r="H95" s="161" t="s">
        <v>252</v>
      </c>
      <c r="I95" s="162" t="s">
        <v>253</v>
      </c>
      <c r="J95" s="161" t="s">
        <v>236</v>
      </c>
      <c r="K95" s="163" t="s">
        <v>254</v>
      </c>
      <c r="L95" s="159"/>
      <c r="M95" s="74" t="s">
        <v>255</v>
      </c>
      <c r="N95" s="75" t="s">
        <v>47</v>
      </c>
      <c r="O95" s="75" t="s">
        <v>256</v>
      </c>
      <c r="P95" s="75" t="s">
        <v>257</v>
      </c>
      <c r="Q95" s="75" t="s">
        <v>258</v>
      </c>
      <c r="R95" s="75" t="s">
        <v>259</v>
      </c>
      <c r="S95" s="75" t="s">
        <v>260</v>
      </c>
      <c r="T95" s="76" t="s">
        <v>261</v>
      </c>
    </row>
    <row r="96" spans="2:63" s="1" customFormat="1" ht="29.25" customHeight="1">
      <c r="B96" s="42"/>
      <c r="C96" s="78" t="s">
        <v>237</v>
      </c>
      <c r="J96" s="164">
        <f>BK96</f>
        <v>0</v>
      </c>
      <c r="L96" s="42"/>
      <c r="M96" s="77"/>
      <c r="N96" s="69"/>
      <c r="O96" s="69"/>
      <c r="P96" s="165">
        <f>P97+P160</f>
        <v>0</v>
      </c>
      <c r="Q96" s="69"/>
      <c r="R96" s="165">
        <f>R97+R160</f>
        <v>6.9942751200000002</v>
      </c>
      <c r="S96" s="69"/>
      <c r="T96" s="166">
        <f>T97+T160</f>
        <v>0</v>
      </c>
      <c r="AT96" s="25" t="s">
        <v>76</v>
      </c>
      <c r="AU96" s="25" t="s">
        <v>238</v>
      </c>
      <c r="BK96" s="167">
        <f>BK97+BK160</f>
        <v>0</v>
      </c>
    </row>
    <row r="97" spans="2:65" s="11" customFormat="1" ht="37.35" customHeight="1">
      <c r="B97" s="168"/>
      <c r="D97" s="169" t="s">
        <v>76</v>
      </c>
      <c r="E97" s="170" t="s">
        <v>262</v>
      </c>
      <c r="F97" s="170" t="s">
        <v>263</v>
      </c>
      <c r="I97" s="171"/>
      <c r="J97" s="172">
        <f>BK97</f>
        <v>0</v>
      </c>
      <c r="L97" s="168"/>
      <c r="M97" s="173"/>
      <c r="N97" s="174"/>
      <c r="O97" s="174"/>
      <c r="P97" s="175">
        <f>P98+P102+P141+P145+P158</f>
        <v>0</v>
      </c>
      <c r="Q97" s="174"/>
      <c r="R97" s="175">
        <f>R98+R102+R141+R145+R158</f>
        <v>6.9804131200000006</v>
      </c>
      <c r="S97" s="174"/>
      <c r="T97" s="176">
        <f>T98+T102+T141+T145+T158</f>
        <v>0</v>
      </c>
      <c r="AR97" s="169" t="s">
        <v>24</v>
      </c>
      <c r="AT97" s="177" t="s">
        <v>76</v>
      </c>
      <c r="AU97" s="177" t="s">
        <v>77</v>
      </c>
      <c r="AY97" s="169" t="s">
        <v>264</v>
      </c>
      <c r="BK97" s="178">
        <f>BK98+BK102+BK141+BK145+BK158</f>
        <v>0</v>
      </c>
    </row>
    <row r="98" spans="2:65" s="11" customFormat="1" ht="19.899999999999999" customHeight="1">
      <c r="B98" s="168"/>
      <c r="D98" s="169" t="s">
        <v>76</v>
      </c>
      <c r="E98" s="179" t="s">
        <v>85</v>
      </c>
      <c r="F98" s="179" t="s">
        <v>265</v>
      </c>
      <c r="I98" s="171"/>
      <c r="J98" s="180">
        <f>BK98</f>
        <v>0</v>
      </c>
      <c r="L98" s="168"/>
      <c r="M98" s="173"/>
      <c r="N98" s="174"/>
      <c r="O98" s="174"/>
      <c r="P98" s="175">
        <f>SUM(P99:P101)</f>
        <v>0</v>
      </c>
      <c r="Q98" s="174"/>
      <c r="R98" s="175">
        <f>SUM(R99:R101)</f>
        <v>1.7863200000000001</v>
      </c>
      <c r="S98" s="174"/>
      <c r="T98" s="176">
        <f>SUM(T99:T101)</f>
        <v>0</v>
      </c>
      <c r="AR98" s="169" t="s">
        <v>24</v>
      </c>
      <c r="AT98" s="177" t="s">
        <v>76</v>
      </c>
      <c r="AU98" s="177" t="s">
        <v>24</v>
      </c>
      <c r="AY98" s="169" t="s">
        <v>264</v>
      </c>
      <c r="BK98" s="178">
        <f>SUM(BK99:BK101)</f>
        <v>0</v>
      </c>
    </row>
    <row r="99" spans="2:65" s="1" customFormat="1" ht="16.5" customHeight="1">
      <c r="B99" s="181"/>
      <c r="C99" s="182" t="s">
        <v>24</v>
      </c>
      <c r="D99" s="182" t="s">
        <v>266</v>
      </c>
      <c r="E99" s="183" t="s">
        <v>267</v>
      </c>
      <c r="F99" s="184" t="s">
        <v>268</v>
      </c>
      <c r="G99" s="185" t="s">
        <v>269</v>
      </c>
      <c r="H99" s="186">
        <v>0.82699999999999996</v>
      </c>
      <c r="I99" s="187"/>
      <c r="J99" s="188">
        <f>ROUND(I99*H99,2)</f>
        <v>0</v>
      </c>
      <c r="K99" s="184" t="s">
        <v>334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2.16</v>
      </c>
      <c r="R99" s="191">
        <f>Q99*H99</f>
        <v>1.7863200000000001</v>
      </c>
      <c r="S99" s="191">
        <v>0</v>
      </c>
      <c r="T99" s="192">
        <f>S99*H99</f>
        <v>0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473</v>
      </c>
    </row>
    <row r="100" spans="2:65" s="12" customFormat="1">
      <c r="B100" s="194"/>
      <c r="D100" s="195" t="s">
        <v>272</v>
      </c>
      <c r="E100" s="196" t="s">
        <v>5</v>
      </c>
      <c r="F100" s="197" t="s">
        <v>273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3" customFormat="1">
      <c r="B101" s="202"/>
      <c r="D101" s="195" t="s">
        <v>272</v>
      </c>
      <c r="E101" s="203" t="s">
        <v>5</v>
      </c>
      <c r="F101" s="204" t="s">
        <v>474</v>
      </c>
      <c r="H101" s="205">
        <v>0.82699999999999996</v>
      </c>
      <c r="I101" s="206"/>
      <c r="L101" s="202"/>
      <c r="M101" s="207"/>
      <c r="N101" s="208"/>
      <c r="O101" s="208"/>
      <c r="P101" s="208"/>
      <c r="Q101" s="208"/>
      <c r="R101" s="208"/>
      <c r="S101" s="208"/>
      <c r="T101" s="209"/>
      <c r="AT101" s="203" t="s">
        <v>272</v>
      </c>
      <c r="AU101" s="203" t="s">
        <v>85</v>
      </c>
      <c r="AV101" s="13" t="s">
        <v>85</v>
      </c>
      <c r="AW101" s="13" t="s">
        <v>41</v>
      </c>
      <c r="AX101" s="13" t="s">
        <v>24</v>
      </c>
      <c r="AY101" s="203" t="s">
        <v>264</v>
      </c>
    </row>
    <row r="102" spans="2:65" s="11" customFormat="1" ht="29.85" customHeight="1">
      <c r="B102" s="168"/>
      <c r="D102" s="169" t="s">
        <v>76</v>
      </c>
      <c r="E102" s="179" t="s">
        <v>93</v>
      </c>
      <c r="F102" s="179" t="s">
        <v>275</v>
      </c>
      <c r="I102" s="171"/>
      <c r="J102" s="180">
        <f>BK102</f>
        <v>0</v>
      </c>
      <c r="L102" s="168"/>
      <c r="M102" s="173"/>
      <c r="N102" s="174"/>
      <c r="O102" s="174"/>
      <c r="P102" s="175">
        <f>SUM(P103:P140)</f>
        <v>0</v>
      </c>
      <c r="Q102" s="174"/>
      <c r="R102" s="175">
        <f>SUM(R103:R140)</f>
        <v>4.5956379200000015</v>
      </c>
      <c r="S102" s="174"/>
      <c r="T102" s="176">
        <f>SUM(T103:T140)</f>
        <v>0</v>
      </c>
      <c r="AR102" s="169" t="s">
        <v>24</v>
      </c>
      <c r="AT102" s="177" t="s">
        <v>76</v>
      </c>
      <c r="AU102" s="177" t="s">
        <v>24</v>
      </c>
      <c r="AY102" s="169" t="s">
        <v>264</v>
      </c>
      <c r="BK102" s="178">
        <f>SUM(BK103:BK140)</f>
        <v>0</v>
      </c>
    </row>
    <row r="103" spans="2:65" s="1" customFormat="1" ht="38.25" customHeight="1">
      <c r="B103" s="181"/>
      <c r="C103" s="182" t="s">
        <v>85</v>
      </c>
      <c r="D103" s="182" t="s">
        <v>266</v>
      </c>
      <c r="E103" s="183" t="s">
        <v>276</v>
      </c>
      <c r="F103" s="184" t="s">
        <v>277</v>
      </c>
      <c r="G103" s="185" t="s">
        <v>269</v>
      </c>
      <c r="H103" s="186">
        <v>0.41599999999999998</v>
      </c>
      <c r="I103" s="187"/>
      <c r="J103" s="188">
        <f>ROUND(I103*H103,2)</f>
        <v>0</v>
      </c>
      <c r="K103" s="184" t="s">
        <v>278</v>
      </c>
      <c r="L103" s="42"/>
      <c r="M103" s="189" t="s">
        <v>5</v>
      </c>
      <c r="N103" s="190" t="s">
        <v>48</v>
      </c>
      <c r="O103" s="43"/>
      <c r="P103" s="191">
        <f>O103*H103</f>
        <v>0</v>
      </c>
      <c r="Q103" s="191">
        <v>2.32884</v>
      </c>
      <c r="R103" s="191">
        <f>Q103*H103</f>
        <v>0.96879744000000001</v>
      </c>
      <c r="S103" s="191">
        <v>0</v>
      </c>
      <c r="T103" s="192">
        <f>S103*H103</f>
        <v>0</v>
      </c>
      <c r="AR103" s="25" t="s">
        <v>270</v>
      </c>
      <c r="AT103" s="25" t="s">
        <v>266</v>
      </c>
      <c r="AU103" s="25" t="s">
        <v>85</v>
      </c>
      <c r="AY103" s="25" t="s">
        <v>264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5" t="s">
        <v>24</v>
      </c>
      <c r="BK103" s="193">
        <f>ROUND(I103*H103,2)</f>
        <v>0</v>
      </c>
      <c r="BL103" s="25" t="s">
        <v>270</v>
      </c>
      <c r="BM103" s="25" t="s">
        <v>279</v>
      </c>
    </row>
    <row r="104" spans="2:65" s="12" customFormat="1">
      <c r="B104" s="194"/>
      <c r="D104" s="195" t="s">
        <v>272</v>
      </c>
      <c r="E104" s="196" t="s">
        <v>5</v>
      </c>
      <c r="F104" s="197" t="s">
        <v>280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475</v>
      </c>
      <c r="H105" s="205">
        <v>0.41599999999999998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24</v>
      </c>
      <c r="AY105" s="203" t="s">
        <v>264</v>
      </c>
    </row>
    <row r="106" spans="2:65" s="1" customFormat="1" ht="38.25" customHeight="1">
      <c r="B106" s="181"/>
      <c r="C106" s="182" t="s">
        <v>93</v>
      </c>
      <c r="D106" s="182" t="s">
        <v>266</v>
      </c>
      <c r="E106" s="183" t="s">
        <v>282</v>
      </c>
      <c r="F106" s="184" t="s">
        <v>283</v>
      </c>
      <c r="G106" s="185" t="s">
        <v>269</v>
      </c>
      <c r="H106" s="186">
        <v>1.3520000000000001</v>
      </c>
      <c r="I106" s="187"/>
      <c r="J106" s="188">
        <f>ROUND(I106*H106,2)</f>
        <v>0</v>
      </c>
      <c r="K106" s="184" t="s">
        <v>278</v>
      </c>
      <c r="L106" s="42"/>
      <c r="M106" s="189" t="s">
        <v>5</v>
      </c>
      <c r="N106" s="190" t="s">
        <v>48</v>
      </c>
      <c r="O106" s="43"/>
      <c r="P106" s="191">
        <f>O106*H106</f>
        <v>0</v>
      </c>
      <c r="Q106" s="191">
        <v>2.5143</v>
      </c>
      <c r="R106" s="191">
        <f>Q106*H106</f>
        <v>3.3993336000000003</v>
      </c>
      <c r="S106" s="191">
        <v>0</v>
      </c>
      <c r="T106" s="192">
        <f>S106*H106</f>
        <v>0</v>
      </c>
      <c r="AR106" s="25" t="s">
        <v>270</v>
      </c>
      <c r="AT106" s="25" t="s">
        <v>266</v>
      </c>
      <c r="AU106" s="25" t="s">
        <v>85</v>
      </c>
      <c r="AY106" s="25" t="s">
        <v>264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5" t="s">
        <v>24</v>
      </c>
      <c r="BK106" s="193">
        <f>ROUND(I106*H106,2)</f>
        <v>0</v>
      </c>
      <c r="BL106" s="25" t="s">
        <v>270</v>
      </c>
      <c r="BM106" s="25" t="s">
        <v>284</v>
      </c>
    </row>
    <row r="107" spans="2:65" s="12" customFormat="1">
      <c r="B107" s="194"/>
      <c r="D107" s="195" t="s">
        <v>272</v>
      </c>
      <c r="E107" s="196" t="s">
        <v>5</v>
      </c>
      <c r="F107" s="197" t="s">
        <v>476</v>
      </c>
      <c r="H107" s="196" t="s">
        <v>5</v>
      </c>
      <c r="I107" s="198"/>
      <c r="L107" s="194"/>
      <c r="M107" s="199"/>
      <c r="N107" s="200"/>
      <c r="O107" s="200"/>
      <c r="P107" s="200"/>
      <c r="Q107" s="200"/>
      <c r="R107" s="200"/>
      <c r="S107" s="200"/>
      <c r="T107" s="201"/>
      <c r="AT107" s="196" t="s">
        <v>272</v>
      </c>
      <c r="AU107" s="196" t="s">
        <v>85</v>
      </c>
      <c r="AV107" s="12" t="s">
        <v>24</v>
      </c>
      <c r="AW107" s="12" t="s">
        <v>41</v>
      </c>
      <c r="AX107" s="12" t="s">
        <v>77</v>
      </c>
      <c r="AY107" s="196" t="s">
        <v>264</v>
      </c>
    </row>
    <row r="108" spans="2:65" s="12" customFormat="1">
      <c r="B108" s="194"/>
      <c r="D108" s="195" t="s">
        <v>272</v>
      </c>
      <c r="E108" s="196" t="s">
        <v>5</v>
      </c>
      <c r="F108" s="197" t="s">
        <v>286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3" customFormat="1">
      <c r="B109" s="202"/>
      <c r="D109" s="195" t="s">
        <v>272</v>
      </c>
      <c r="E109" s="203" t="s">
        <v>5</v>
      </c>
      <c r="F109" s="204" t="s">
        <v>477</v>
      </c>
      <c r="H109" s="205">
        <v>0.67200000000000004</v>
      </c>
      <c r="I109" s="206"/>
      <c r="L109" s="202"/>
      <c r="M109" s="207"/>
      <c r="N109" s="208"/>
      <c r="O109" s="208"/>
      <c r="P109" s="208"/>
      <c r="Q109" s="208"/>
      <c r="R109" s="208"/>
      <c r="S109" s="208"/>
      <c r="T109" s="209"/>
      <c r="AT109" s="203" t="s">
        <v>272</v>
      </c>
      <c r="AU109" s="203" t="s">
        <v>85</v>
      </c>
      <c r="AV109" s="13" t="s">
        <v>85</v>
      </c>
      <c r="AW109" s="13" t="s">
        <v>41</v>
      </c>
      <c r="AX109" s="13" t="s">
        <v>77</v>
      </c>
      <c r="AY109" s="203" t="s">
        <v>264</v>
      </c>
    </row>
    <row r="110" spans="2:65" s="12" customFormat="1">
      <c r="B110" s="194"/>
      <c r="D110" s="195" t="s">
        <v>272</v>
      </c>
      <c r="E110" s="196" t="s">
        <v>5</v>
      </c>
      <c r="F110" s="197" t="s">
        <v>288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478</v>
      </c>
      <c r="H111" s="205">
        <v>0.68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77</v>
      </c>
      <c r="AY111" s="203" t="s">
        <v>264</v>
      </c>
    </row>
    <row r="112" spans="2:65" s="14" customFormat="1">
      <c r="B112" s="210"/>
      <c r="D112" s="195" t="s">
        <v>272</v>
      </c>
      <c r="E112" s="211" t="s">
        <v>5</v>
      </c>
      <c r="F112" s="212" t="s">
        <v>290</v>
      </c>
      <c r="H112" s="213">
        <v>1.3520000000000001</v>
      </c>
      <c r="I112" s="214"/>
      <c r="L112" s="210"/>
      <c r="M112" s="215"/>
      <c r="N112" s="216"/>
      <c r="O112" s="216"/>
      <c r="P112" s="216"/>
      <c r="Q112" s="216"/>
      <c r="R112" s="216"/>
      <c r="S112" s="216"/>
      <c r="T112" s="217"/>
      <c r="AT112" s="211" t="s">
        <v>272</v>
      </c>
      <c r="AU112" s="211" t="s">
        <v>85</v>
      </c>
      <c r="AV112" s="14" t="s">
        <v>270</v>
      </c>
      <c r="AW112" s="14" t="s">
        <v>41</v>
      </c>
      <c r="AX112" s="14" t="s">
        <v>24</v>
      </c>
      <c r="AY112" s="211" t="s">
        <v>264</v>
      </c>
    </row>
    <row r="113" spans="2:65" s="1" customFormat="1" ht="38.25" customHeight="1">
      <c r="B113" s="181"/>
      <c r="C113" s="182" t="s">
        <v>270</v>
      </c>
      <c r="D113" s="182" t="s">
        <v>266</v>
      </c>
      <c r="E113" s="183" t="s">
        <v>291</v>
      </c>
      <c r="F113" s="184" t="s">
        <v>292</v>
      </c>
      <c r="G113" s="185" t="s">
        <v>293</v>
      </c>
      <c r="H113" s="186">
        <v>9.68</v>
      </c>
      <c r="I113" s="187"/>
      <c r="J113" s="188">
        <f>ROUND(I113*H113,2)</f>
        <v>0</v>
      </c>
      <c r="K113" s="184" t="s">
        <v>278</v>
      </c>
      <c r="L113" s="42"/>
      <c r="M113" s="189" t="s">
        <v>5</v>
      </c>
      <c r="N113" s="190" t="s">
        <v>48</v>
      </c>
      <c r="O113" s="43"/>
      <c r="P113" s="191">
        <f>O113*H113</f>
        <v>0</v>
      </c>
      <c r="Q113" s="191">
        <v>2.65E-3</v>
      </c>
      <c r="R113" s="191">
        <f>Q113*H113</f>
        <v>2.5651999999999998E-2</v>
      </c>
      <c r="S113" s="191">
        <v>0</v>
      </c>
      <c r="T113" s="192">
        <f>S113*H113</f>
        <v>0</v>
      </c>
      <c r="AR113" s="25" t="s">
        <v>270</v>
      </c>
      <c r="AT113" s="25" t="s">
        <v>266</v>
      </c>
      <c r="AU113" s="25" t="s">
        <v>85</v>
      </c>
      <c r="AY113" s="25" t="s">
        <v>264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5" t="s">
        <v>24</v>
      </c>
      <c r="BK113" s="193">
        <f>ROUND(I113*H113,2)</f>
        <v>0</v>
      </c>
      <c r="BL113" s="25" t="s">
        <v>270</v>
      </c>
      <c r="BM113" s="25" t="s">
        <v>294</v>
      </c>
    </row>
    <row r="114" spans="2:65" s="12" customFormat="1">
      <c r="B114" s="194"/>
      <c r="D114" s="195" t="s">
        <v>272</v>
      </c>
      <c r="E114" s="196" t="s">
        <v>5</v>
      </c>
      <c r="F114" s="197" t="s">
        <v>479</v>
      </c>
      <c r="H114" s="196" t="s">
        <v>5</v>
      </c>
      <c r="I114" s="198"/>
      <c r="L114" s="194"/>
      <c r="M114" s="199"/>
      <c r="N114" s="200"/>
      <c r="O114" s="200"/>
      <c r="P114" s="200"/>
      <c r="Q114" s="200"/>
      <c r="R114" s="200"/>
      <c r="S114" s="200"/>
      <c r="T114" s="201"/>
      <c r="AT114" s="196" t="s">
        <v>272</v>
      </c>
      <c r="AU114" s="196" t="s">
        <v>85</v>
      </c>
      <c r="AV114" s="12" t="s">
        <v>24</v>
      </c>
      <c r="AW114" s="12" t="s">
        <v>41</v>
      </c>
      <c r="AX114" s="12" t="s">
        <v>77</v>
      </c>
      <c r="AY114" s="196" t="s">
        <v>264</v>
      </c>
    </row>
    <row r="115" spans="2:65" s="12" customFormat="1">
      <c r="B115" s="194"/>
      <c r="D115" s="195" t="s">
        <v>272</v>
      </c>
      <c r="E115" s="196" t="s">
        <v>5</v>
      </c>
      <c r="F115" s="197" t="s">
        <v>296</v>
      </c>
      <c r="H115" s="196" t="s">
        <v>5</v>
      </c>
      <c r="I115" s="198"/>
      <c r="L115" s="194"/>
      <c r="M115" s="199"/>
      <c r="N115" s="200"/>
      <c r="O115" s="200"/>
      <c r="P115" s="200"/>
      <c r="Q115" s="200"/>
      <c r="R115" s="200"/>
      <c r="S115" s="200"/>
      <c r="T115" s="201"/>
      <c r="AT115" s="196" t="s">
        <v>272</v>
      </c>
      <c r="AU115" s="196" t="s">
        <v>85</v>
      </c>
      <c r="AV115" s="12" t="s">
        <v>24</v>
      </c>
      <c r="AW115" s="12" t="s">
        <v>41</v>
      </c>
      <c r="AX115" s="12" t="s">
        <v>77</v>
      </c>
      <c r="AY115" s="196" t="s">
        <v>264</v>
      </c>
    </row>
    <row r="116" spans="2:65" s="13" customFormat="1">
      <c r="B116" s="202"/>
      <c r="D116" s="195" t="s">
        <v>272</v>
      </c>
      <c r="E116" s="203" t="s">
        <v>5</v>
      </c>
      <c r="F116" s="204" t="s">
        <v>480</v>
      </c>
      <c r="H116" s="205">
        <v>6.08</v>
      </c>
      <c r="I116" s="206"/>
      <c r="L116" s="202"/>
      <c r="M116" s="207"/>
      <c r="N116" s="208"/>
      <c r="O116" s="208"/>
      <c r="P116" s="208"/>
      <c r="Q116" s="208"/>
      <c r="R116" s="208"/>
      <c r="S116" s="208"/>
      <c r="T116" s="209"/>
      <c r="AT116" s="203" t="s">
        <v>272</v>
      </c>
      <c r="AU116" s="203" t="s">
        <v>85</v>
      </c>
      <c r="AV116" s="13" t="s">
        <v>85</v>
      </c>
      <c r="AW116" s="13" t="s">
        <v>41</v>
      </c>
      <c r="AX116" s="13" t="s">
        <v>77</v>
      </c>
      <c r="AY116" s="203" t="s">
        <v>264</v>
      </c>
    </row>
    <row r="117" spans="2:65" s="12" customFormat="1">
      <c r="B117" s="194"/>
      <c r="D117" s="195" t="s">
        <v>272</v>
      </c>
      <c r="E117" s="196" t="s">
        <v>5</v>
      </c>
      <c r="F117" s="197" t="s">
        <v>298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481</v>
      </c>
      <c r="H118" s="205">
        <v>3.6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77</v>
      </c>
      <c r="AY118" s="203" t="s">
        <v>264</v>
      </c>
    </row>
    <row r="119" spans="2:65" s="14" customFormat="1">
      <c r="B119" s="210"/>
      <c r="D119" s="195" t="s">
        <v>272</v>
      </c>
      <c r="E119" s="211" t="s">
        <v>5</v>
      </c>
      <c r="F119" s="212" t="s">
        <v>290</v>
      </c>
      <c r="H119" s="213">
        <v>9.68</v>
      </c>
      <c r="I119" s="214"/>
      <c r="L119" s="210"/>
      <c r="M119" s="215"/>
      <c r="N119" s="216"/>
      <c r="O119" s="216"/>
      <c r="P119" s="216"/>
      <c r="Q119" s="216"/>
      <c r="R119" s="216"/>
      <c r="S119" s="216"/>
      <c r="T119" s="217"/>
      <c r="AT119" s="211" t="s">
        <v>272</v>
      </c>
      <c r="AU119" s="211" t="s">
        <v>85</v>
      </c>
      <c r="AV119" s="14" t="s">
        <v>270</v>
      </c>
      <c r="AW119" s="14" t="s">
        <v>41</v>
      </c>
      <c r="AX119" s="14" t="s">
        <v>24</v>
      </c>
      <c r="AY119" s="211" t="s">
        <v>264</v>
      </c>
    </row>
    <row r="120" spans="2:65" s="1" customFormat="1" ht="38.25" customHeight="1">
      <c r="B120" s="181"/>
      <c r="C120" s="182" t="s">
        <v>300</v>
      </c>
      <c r="D120" s="182" t="s">
        <v>266</v>
      </c>
      <c r="E120" s="183" t="s">
        <v>301</v>
      </c>
      <c r="F120" s="184" t="s">
        <v>302</v>
      </c>
      <c r="G120" s="185" t="s">
        <v>293</v>
      </c>
      <c r="H120" s="186">
        <v>9.68</v>
      </c>
      <c r="I120" s="187"/>
      <c r="J120" s="188">
        <f>ROUND(I120*H120,2)</f>
        <v>0</v>
      </c>
      <c r="K120" s="184" t="s">
        <v>278</v>
      </c>
      <c r="L120" s="42"/>
      <c r="M120" s="189" t="s">
        <v>5</v>
      </c>
      <c r="N120" s="190" t="s">
        <v>48</v>
      </c>
      <c r="O120" s="43"/>
      <c r="P120" s="191">
        <f>O120*H120</f>
        <v>0</v>
      </c>
      <c r="Q120" s="191">
        <v>0</v>
      </c>
      <c r="R120" s="191">
        <f>Q120*H120</f>
        <v>0</v>
      </c>
      <c r="S120" s="191">
        <v>0</v>
      </c>
      <c r="T120" s="192">
        <f>S120*H120</f>
        <v>0</v>
      </c>
      <c r="AR120" s="25" t="s">
        <v>270</v>
      </c>
      <c r="AT120" s="25" t="s">
        <v>266</v>
      </c>
      <c r="AU120" s="25" t="s">
        <v>85</v>
      </c>
      <c r="AY120" s="25" t="s">
        <v>264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5" t="s">
        <v>24</v>
      </c>
      <c r="BK120" s="193">
        <f>ROUND(I120*H120,2)</f>
        <v>0</v>
      </c>
      <c r="BL120" s="25" t="s">
        <v>270</v>
      </c>
      <c r="BM120" s="25" t="s">
        <v>303</v>
      </c>
    </row>
    <row r="121" spans="2:65" s="12" customFormat="1">
      <c r="B121" s="194"/>
      <c r="D121" s="195" t="s">
        <v>272</v>
      </c>
      <c r="E121" s="196" t="s">
        <v>5</v>
      </c>
      <c r="F121" s="197" t="s">
        <v>482</v>
      </c>
      <c r="H121" s="196" t="s">
        <v>5</v>
      </c>
      <c r="I121" s="198"/>
      <c r="L121" s="194"/>
      <c r="M121" s="199"/>
      <c r="N121" s="200"/>
      <c r="O121" s="200"/>
      <c r="P121" s="200"/>
      <c r="Q121" s="200"/>
      <c r="R121" s="200"/>
      <c r="S121" s="200"/>
      <c r="T121" s="201"/>
      <c r="AT121" s="196" t="s">
        <v>272</v>
      </c>
      <c r="AU121" s="196" t="s">
        <v>85</v>
      </c>
      <c r="AV121" s="12" t="s">
        <v>24</v>
      </c>
      <c r="AW121" s="12" t="s">
        <v>41</v>
      </c>
      <c r="AX121" s="12" t="s">
        <v>77</v>
      </c>
      <c r="AY121" s="196" t="s">
        <v>264</v>
      </c>
    </row>
    <row r="122" spans="2:65" s="12" customFormat="1">
      <c r="B122" s="194"/>
      <c r="D122" s="195" t="s">
        <v>272</v>
      </c>
      <c r="E122" s="196" t="s">
        <v>5</v>
      </c>
      <c r="F122" s="197" t="s">
        <v>296</v>
      </c>
      <c r="H122" s="196" t="s">
        <v>5</v>
      </c>
      <c r="I122" s="198"/>
      <c r="L122" s="194"/>
      <c r="M122" s="199"/>
      <c r="N122" s="200"/>
      <c r="O122" s="200"/>
      <c r="P122" s="200"/>
      <c r="Q122" s="200"/>
      <c r="R122" s="200"/>
      <c r="S122" s="200"/>
      <c r="T122" s="201"/>
      <c r="AT122" s="196" t="s">
        <v>272</v>
      </c>
      <c r="AU122" s="196" t="s">
        <v>85</v>
      </c>
      <c r="AV122" s="12" t="s">
        <v>24</v>
      </c>
      <c r="AW122" s="12" t="s">
        <v>41</v>
      </c>
      <c r="AX122" s="12" t="s">
        <v>77</v>
      </c>
      <c r="AY122" s="196" t="s">
        <v>264</v>
      </c>
    </row>
    <row r="123" spans="2:65" s="13" customFormat="1">
      <c r="B123" s="202"/>
      <c r="D123" s="195" t="s">
        <v>272</v>
      </c>
      <c r="E123" s="203" t="s">
        <v>5</v>
      </c>
      <c r="F123" s="204" t="s">
        <v>480</v>
      </c>
      <c r="H123" s="205">
        <v>6.08</v>
      </c>
      <c r="I123" s="206"/>
      <c r="L123" s="202"/>
      <c r="M123" s="207"/>
      <c r="N123" s="208"/>
      <c r="O123" s="208"/>
      <c r="P123" s="208"/>
      <c r="Q123" s="208"/>
      <c r="R123" s="208"/>
      <c r="S123" s="208"/>
      <c r="T123" s="209"/>
      <c r="AT123" s="203" t="s">
        <v>272</v>
      </c>
      <c r="AU123" s="203" t="s">
        <v>85</v>
      </c>
      <c r="AV123" s="13" t="s">
        <v>85</v>
      </c>
      <c r="AW123" s="13" t="s">
        <v>41</v>
      </c>
      <c r="AX123" s="13" t="s">
        <v>77</v>
      </c>
      <c r="AY123" s="203" t="s">
        <v>264</v>
      </c>
    </row>
    <row r="124" spans="2:65" s="12" customFormat="1">
      <c r="B124" s="194"/>
      <c r="D124" s="195" t="s">
        <v>272</v>
      </c>
      <c r="E124" s="196" t="s">
        <v>5</v>
      </c>
      <c r="F124" s="197" t="s">
        <v>298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481</v>
      </c>
      <c r="H125" s="205">
        <v>3.6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77</v>
      </c>
      <c r="AY125" s="203" t="s">
        <v>264</v>
      </c>
    </row>
    <row r="126" spans="2:65" s="14" customFormat="1">
      <c r="B126" s="210"/>
      <c r="D126" s="195" t="s">
        <v>272</v>
      </c>
      <c r="E126" s="211" t="s">
        <v>5</v>
      </c>
      <c r="F126" s="212" t="s">
        <v>290</v>
      </c>
      <c r="H126" s="213">
        <v>9.68</v>
      </c>
      <c r="I126" s="214"/>
      <c r="L126" s="210"/>
      <c r="M126" s="215"/>
      <c r="N126" s="216"/>
      <c r="O126" s="216"/>
      <c r="P126" s="216"/>
      <c r="Q126" s="216"/>
      <c r="R126" s="216"/>
      <c r="S126" s="216"/>
      <c r="T126" s="217"/>
      <c r="AT126" s="211" t="s">
        <v>272</v>
      </c>
      <c r="AU126" s="211" t="s">
        <v>85</v>
      </c>
      <c r="AV126" s="14" t="s">
        <v>270</v>
      </c>
      <c r="AW126" s="14" t="s">
        <v>41</v>
      </c>
      <c r="AX126" s="14" t="s">
        <v>24</v>
      </c>
      <c r="AY126" s="211" t="s">
        <v>264</v>
      </c>
    </row>
    <row r="127" spans="2:65" s="1" customFormat="1" ht="16.5" customHeight="1">
      <c r="B127" s="181"/>
      <c r="C127" s="182" t="s">
        <v>305</v>
      </c>
      <c r="D127" s="182" t="s">
        <v>266</v>
      </c>
      <c r="E127" s="183" t="s">
        <v>306</v>
      </c>
      <c r="F127" s="184" t="s">
        <v>307</v>
      </c>
      <c r="G127" s="185" t="s">
        <v>308</v>
      </c>
      <c r="H127" s="186">
        <v>13.6</v>
      </c>
      <c r="I127" s="187"/>
      <c r="J127" s="188">
        <f>ROUND(I127*H127,2)</f>
        <v>0</v>
      </c>
      <c r="K127" s="184" t="s">
        <v>309</v>
      </c>
      <c r="L127" s="42"/>
      <c r="M127" s="189" t="s">
        <v>5</v>
      </c>
      <c r="N127" s="190" t="s">
        <v>48</v>
      </c>
      <c r="O127" s="43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AR127" s="25" t="s">
        <v>270</v>
      </c>
      <c r="AT127" s="25" t="s">
        <v>266</v>
      </c>
      <c r="AU127" s="25" t="s">
        <v>85</v>
      </c>
      <c r="AY127" s="25" t="s">
        <v>264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5" t="s">
        <v>24</v>
      </c>
      <c r="BK127" s="193">
        <f>ROUND(I127*H127,2)</f>
        <v>0</v>
      </c>
      <c r="BL127" s="25" t="s">
        <v>270</v>
      </c>
      <c r="BM127" s="25" t="s">
        <v>483</v>
      </c>
    </row>
    <row r="128" spans="2:65" s="12" customFormat="1">
      <c r="B128" s="194"/>
      <c r="D128" s="195" t="s">
        <v>272</v>
      </c>
      <c r="E128" s="196" t="s">
        <v>5</v>
      </c>
      <c r="F128" s="197" t="s">
        <v>311</v>
      </c>
      <c r="H128" s="196" t="s">
        <v>5</v>
      </c>
      <c r="I128" s="198"/>
      <c r="L128" s="194"/>
      <c r="M128" s="199"/>
      <c r="N128" s="200"/>
      <c r="O128" s="200"/>
      <c r="P128" s="200"/>
      <c r="Q128" s="200"/>
      <c r="R128" s="200"/>
      <c r="S128" s="200"/>
      <c r="T128" s="201"/>
      <c r="AT128" s="196" t="s">
        <v>272</v>
      </c>
      <c r="AU128" s="196" t="s">
        <v>85</v>
      </c>
      <c r="AV128" s="12" t="s">
        <v>24</v>
      </c>
      <c r="AW128" s="12" t="s">
        <v>41</v>
      </c>
      <c r="AX128" s="12" t="s">
        <v>77</v>
      </c>
      <c r="AY128" s="196" t="s">
        <v>264</v>
      </c>
    </row>
    <row r="129" spans="2:65" s="13" customFormat="1">
      <c r="B129" s="202"/>
      <c r="D129" s="195" t="s">
        <v>272</v>
      </c>
      <c r="E129" s="203" t="s">
        <v>5</v>
      </c>
      <c r="F129" s="204" t="s">
        <v>312</v>
      </c>
      <c r="H129" s="205">
        <v>6</v>
      </c>
      <c r="I129" s="206"/>
      <c r="L129" s="202"/>
      <c r="M129" s="207"/>
      <c r="N129" s="208"/>
      <c r="O129" s="208"/>
      <c r="P129" s="208"/>
      <c r="Q129" s="208"/>
      <c r="R129" s="208"/>
      <c r="S129" s="208"/>
      <c r="T129" s="209"/>
      <c r="AT129" s="203" t="s">
        <v>272</v>
      </c>
      <c r="AU129" s="203" t="s">
        <v>85</v>
      </c>
      <c r="AV129" s="13" t="s">
        <v>85</v>
      </c>
      <c r="AW129" s="13" t="s">
        <v>41</v>
      </c>
      <c r="AX129" s="13" t="s">
        <v>77</v>
      </c>
      <c r="AY129" s="203" t="s">
        <v>264</v>
      </c>
    </row>
    <row r="130" spans="2:65" s="13" customFormat="1">
      <c r="B130" s="202"/>
      <c r="D130" s="195" t="s">
        <v>272</v>
      </c>
      <c r="E130" s="203" t="s">
        <v>5</v>
      </c>
      <c r="F130" s="204" t="s">
        <v>484</v>
      </c>
      <c r="H130" s="205">
        <v>7.6</v>
      </c>
      <c r="I130" s="206"/>
      <c r="L130" s="202"/>
      <c r="M130" s="207"/>
      <c r="N130" s="208"/>
      <c r="O130" s="208"/>
      <c r="P130" s="208"/>
      <c r="Q130" s="208"/>
      <c r="R130" s="208"/>
      <c r="S130" s="208"/>
      <c r="T130" s="209"/>
      <c r="AT130" s="203" t="s">
        <v>272</v>
      </c>
      <c r="AU130" s="203" t="s">
        <v>85</v>
      </c>
      <c r="AV130" s="13" t="s">
        <v>85</v>
      </c>
      <c r="AW130" s="13" t="s">
        <v>41</v>
      </c>
      <c r="AX130" s="13" t="s">
        <v>77</v>
      </c>
      <c r="AY130" s="203" t="s">
        <v>264</v>
      </c>
    </row>
    <row r="131" spans="2:65" s="14" customFormat="1">
      <c r="B131" s="210"/>
      <c r="D131" s="195" t="s">
        <v>272</v>
      </c>
      <c r="E131" s="211" t="s">
        <v>5</v>
      </c>
      <c r="F131" s="212" t="s">
        <v>290</v>
      </c>
      <c r="H131" s="213">
        <v>13.6</v>
      </c>
      <c r="I131" s="214"/>
      <c r="L131" s="210"/>
      <c r="M131" s="215"/>
      <c r="N131" s="216"/>
      <c r="O131" s="216"/>
      <c r="P131" s="216"/>
      <c r="Q131" s="216"/>
      <c r="R131" s="216"/>
      <c r="S131" s="216"/>
      <c r="T131" s="217"/>
      <c r="AT131" s="211" t="s">
        <v>272</v>
      </c>
      <c r="AU131" s="211" t="s">
        <v>85</v>
      </c>
      <c r="AV131" s="14" t="s">
        <v>270</v>
      </c>
      <c r="AW131" s="14" t="s">
        <v>41</v>
      </c>
      <c r="AX131" s="14" t="s">
        <v>24</v>
      </c>
      <c r="AY131" s="211" t="s">
        <v>264</v>
      </c>
    </row>
    <row r="132" spans="2:65" s="1" customFormat="1" ht="25.5" customHeight="1">
      <c r="B132" s="181"/>
      <c r="C132" s="182" t="s">
        <v>314</v>
      </c>
      <c r="D132" s="182" t="s">
        <v>266</v>
      </c>
      <c r="E132" s="183" t="s">
        <v>315</v>
      </c>
      <c r="F132" s="184" t="s">
        <v>316</v>
      </c>
      <c r="G132" s="185" t="s">
        <v>317</v>
      </c>
      <c r="H132" s="186">
        <v>0.16200000000000001</v>
      </c>
      <c r="I132" s="187"/>
      <c r="J132" s="188">
        <f>ROUND(I132*H132,2)</f>
        <v>0</v>
      </c>
      <c r="K132" s="184" t="s">
        <v>278</v>
      </c>
      <c r="L132" s="42"/>
      <c r="M132" s="189" t="s">
        <v>5</v>
      </c>
      <c r="N132" s="190" t="s">
        <v>48</v>
      </c>
      <c r="O132" s="43"/>
      <c r="P132" s="191">
        <f>O132*H132</f>
        <v>0</v>
      </c>
      <c r="Q132" s="191">
        <v>1.10951</v>
      </c>
      <c r="R132" s="191">
        <f>Q132*H132</f>
        <v>0.17974062000000002</v>
      </c>
      <c r="S132" s="191">
        <v>0</v>
      </c>
      <c r="T132" s="192">
        <f>S132*H132</f>
        <v>0</v>
      </c>
      <c r="AR132" s="25" t="s">
        <v>270</v>
      </c>
      <c r="AT132" s="25" t="s">
        <v>266</v>
      </c>
      <c r="AU132" s="25" t="s">
        <v>85</v>
      </c>
      <c r="AY132" s="25" t="s">
        <v>264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5" t="s">
        <v>24</v>
      </c>
      <c r="BK132" s="193">
        <f>ROUND(I132*H132,2)</f>
        <v>0</v>
      </c>
      <c r="BL132" s="25" t="s">
        <v>270</v>
      </c>
      <c r="BM132" s="25" t="s">
        <v>318</v>
      </c>
    </row>
    <row r="133" spans="2:65" s="12" customFormat="1">
      <c r="B133" s="194"/>
      <c r="D133" s="195" t="s">
        <v>272</v>
      </c>
      <c r="E133" s="196" t="s">
        <v>5</v>
      </c>
      <c r="F133" s="197" t="s">
        <v>319</v>
      </c>
      <c r="H133" s="196" t="s">
        <v>5</v>
      </c>
      <c r="I133" s="198"/>
      <c r="L133" s="194"/>
      <c r="M133" s="199"/>
      <c r="N133" s="200"/>
      <c r="O133" s="200"/>
      <c r="P133" s="200"/>
      <c r="Q133" s="200"/>
      <c r="R133" s="200"/>
      <c r="S133" s="200"/>
      <c r="T133" s="201"/>
      <c r="AT133" s="196" t="s">
        <v>272</v>
      </c>
      <c r="AU133" s="196" t="s">
        <v>85</v>
      </c>
      <c r="AV133" s="12" t="s">
        <v>24</v>
      </c>
      <c r="AW133" s="12" t="s">
        <v>41</v>
      </c>
      <c r="AX133" s="12" t="s">
        <v>77</v>
      </c>
      <c r="AY133" s="196" t="s">
        <v>264</v>
      </c>
    </row>
    <row r="134" spans="2:65" s="12" customFormat="1">
      <c r="B134" s="194"/>
      <c r="D134" s="195" t="s">
        <v>272</v>
      </c>
      <c r="E134" s="196" t="s">
        <v>5</v>
      </c>
      <c r="F134" s="197" t="s">
        <v>485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3" customFormat="1">
      <c r="B135" s="202"/>
      <c r="D135" s="195" t="s">
        <v>272</v>
      </c>
      <c r="E135" s="203" t="s">
        <v>5</v>
      </c>
      <c r="F135" s="204" t="s">
        <v>486</v>
      </c>
      <c r="H135" s="205">
        <v>0.16200000000000001</v>
      </c>
      <c r="I135" s="206"/>
      <c r="L135" s="202"/>
      <c r="M135" s="207"/>
      <c r="N135" s="208"/>
      <c r="O135" s="208"/>
      <c r="P135" s="208"/>
      <c r="Q135" s="208"/>
      <c r="R135" s="208"/>
      <c r="S135" s="208"/>
      <c r="T135" s="209"/>
      <c r="AT135" s="203" t="s">
        <v>272</v>
      </c>
      <c r="AU135" s="203" t="s">
        <v>85</v>
      </c>
      <c r="AV135" s="13" t="s">
        <v>85</v>
      </c>
      <c r="AW135" s="13" t="s">
        <v>41</v>
      </c>
      <c r="AX135" s="13" t="s">
        <v>24</v>
      </c>
      <c r="AY135" s="203" t="s">
        <v>264</v>
      </c>
    </row>
    <row r="136" spans="2:65" s="1" customFormat="1" ht="25.5" customHeight="1">
      <c r="B136" s="181"/>
      <c r="C136" s="182" t="s">
        <v>322</v>
      </c>
      <c r="D136" s="182" t="s">
        <v>266</v>
      </c>
      <c r="E136" s="183" t="s">
        <v>323</v>
      </c>
      <c r="F136" s="184" t="s">
        <v>324</v>
      </c>
      <c r="G136" s="185" t="s">
        <v>317</v>
      </c>
      <c r="H136" s="186">
        <v>2.1000000000000001E-2</v>
      </c>
      <c r="I136" s="187"/>
      <c r="J136" s="188">
        <f>ROUND(I136*H136,2)</f>
        <v>0</v>
      </c>
      <c r="K136" s="184" t="s">
        <v>278</v>
      </c>
      <c r="L136" s="42"/>
      <c r="M136" s="189" t="s">
        <v>5</v>
      </c>
      <c r="N136" s="190" t="s">
        <v>48</v>
      </c>
      <c r="O136" s="43"/>
      <c r="P136" s="191">
        <f>O136*H136</f>
        <v>0</v>
      </c>
      <c r="Q136" s="191">
        <v>1.0530600000000001</v>
      </c>
      <c r="R136" s="191">
        <f>Q136*H136</f>
        <v>2.2114260000000004E-2</v>
      </c>
      <c r="S136" s="191">
        <v>0</v>
      </c>
      <c r="T136" s="192">
        <f>S136*H136</f>
        <v>0</v>
      </c>
      <c r="AR136" s="25" t="s">
        <v>270</v>
      </c>
      <c r="AT136" s="25" t="s">
        <v>266</v>
      </c>
      <c r="AU136" s="25" t="s">
        <v>85</v>
      </c>
      <c r="AY136" s="25" t="s">
        <v>264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5" t="s">
        <v>24</v>
      </c>
      <c r="BK136" s="193">
        <f>ROUND(I136*H136,2)</f>
        <v>0</v>
      </c>
      <c r="BL136" s="25" t="s">
        <v>270</v>
      </c>
      <c r="BM136" s="25" t="s">
        <v>325</v>
      </c>
    </row>
    <row r="137" spans="2:65" s="12" customFormat="1">
      <c r="B137" s="194"/>
      <c r="D137" s="195" t="s">
        <v>272</v>
      </c>
      <c r="E137" s="196" t="s">
        <v>5</v>
      </c>
      <c r="F137" s="197" t="s">
        <v>326</v>
      </c>
      <c r="H137" s="196" t="s">
        <v>5</v>
      </c>
      <c r="I137" s="198"/>
      <c r="L137" s="194"/>
      <c r="M137" s="199"/>
      <c r="N137" s="200"/>
      <c r="O137" s="200"/>
      <c r="P137" s="200"/>
      <c r="Q137" s="200"/>
      <c r="R137" s="200"/>
      <c r="S137" s="200"/>
      <c r="T137" s="201"/>
      <c r="AT137" s="196" t="s">
        <v>272</v>
      </c>
      <c r="AU137" s="196" t="s">
        <v>85</v>
      </c>
      <c r="AV137" s="12" t="s">
        <v>24</v>
      </c>
      <c r="AW137" s="12" t="s">
        <v>41</v>
      </c>
      <c r="AX137" s="12" t="s">
        <v>77</v>
      </c>
      <c r="AY137" s="196" t="s">
        <v>264</v>
      </c>
    </row>
    <row r="138" spans="2:65" s="12" customFormat="1">
      <c r="B138" s="194"/>
      <c r="D138" s="195" t="s">
        <v>272</v>
      </c>
      <c r="E138" s="196" t="s">
        <v>5</v>
      </c>
      <c r="F138" s="197" t="s">
        <v>327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2" customFormat="1">
      <c r="B139" s="194"/>
      <c r="D139" s="195" t="s">
        <v>272</v>
      </c>
      <c r="E139" s="196" t="s">
        <v>5</v>
      </c>
      <c r="F139" s="197" t="s">
        <v>328</v>
      </c>
      <c r="H139" s="196" t="s">
        <v>5</v>
      </c>
      <c r="I139" s="198"/>
      <c r="L139" s="194"/>
      <c r="M139" s="199"/>
      <c r="N139" s="200"/>
      <c r="O139" s="200"/>
      <c r="P139" s="200"/>
      <c r="Q139" s="200"/>
      <c r="R139" s="200"/>
      <c r="S139" s="200"/>
      <c r="T139" s="201"/>
      <c r="AT139" s="196" t="s">
        <v>272</v>
      </c>
      <c r="AU139" s="196" t="s">
        <v>85</v>
      </c>
      <c r="AV139" s="12" t="s">
        <v>24</v>
      </c>
      <c r="AW139" s="12" t="s">
        <v>41</v>
      </c>
      <c r="AX139" s="12" t="s">
        <v>77</v>
      </c>
      <c r="AY139" s="196" t="s">
        <v>264</v>
      </c>
    </row>
    <row r="140" spans="2:65" s="13" customFormat="1">
      <c r="B140" s="202"/>
      <c r="D140" s="195" t="s">
        <v>272</v>
      </c>
      <c r="E140" s="203" t="s">
        <v>5</v>
      </c>
      <c r="F140" s="204" t="s">
        <v>487</v>
      </c>
      <c r="H140" s="205">
        <v>2.1000000000000001E-2</v>
      </c>
      <c r="I140" s="206"/>
      <c r="L140" s="202"/>
      <c r="M140" s="207"/>
      <c r="N140" s="208"/>
      <c r="O140" s="208"/>
      <c r="P140" s="208"/>
      <c r="Q140" s="208"/>
      <c r="R140" s="208"/>
      <c r="S140" s="208"/>
      <c r="T140" s="209"/>
      <c r="AT140" s="203" t="s">
        <v>272</v>
      </c>
      <c r="AU140" s="203" t="s">
        <v>85</v>
      </c>
      <c r="AV140" s="13" t="s">
        <v>85</v>
      </c>
      <c r="AW140" s="13" t="s">
        <v>41</v>
      </c>
      <c r="AX140" s="13" t="s">
        <v>24</v>
      </c>
      <c r="AY140" s="203" t="s">
        <v>264</v>
      </c>
    </row>
    <row r="141" spans="2:65" s="11" customFormat="1" ht="29.85" customHeight="1">
      <c r="B141" s="168"/>
      <c r="D141" s="169" t="s">
        <v>76</v>
      </c>
      <c r="E141" s="179" t="s">
        <v>270</v>
      </c>
      <c r="F141" s="179" t="s">
        <v>330</v>
      </c>
      <c r="I141" s="171"/>
      <c r="J141" s="180">
        <f>BK141</f>
        <v>0</v>
      </c>
      <c r="L141" s="168"/>
      <c r="M141" s="173"/>
      <c r="N141" s="174"/>
      <c r="O141" s="174"/>
      <c r="P141" s="175">
        <f>SUM(P142:P144)</f>
        <v>0</v>
      </c>
      <c r="Q141" s="174"/>
      <c r="R141" s="175">
        <f>SUM(R142:R144)</f>
        <v>0.59557919999999998</v>
      </c>
      <c r="S141" s="174"/>
      <c r="T141" s="176">
        <f>SUM(T142:T144)</f>
        <v>0</v>
      </c>
      <c r="AR141" s="169" t="s">
        <v>24</v>
      </c>
      <c r="AT141" s="177" t="s">
        <v>76</v>
      </c>
      <c r="AU141" s="177" t="s">
        <v>24</v>
      </c>
      <c r="AY141" s="169" t="s">
        <v>264</v>
      </c>
      <c r="BK141" s="178">
        <f>SUM(BK142:BK144)</f>
        <v>0</v>
      </c>
    </row>
    <row r="142" spans="2:65" s="1" customFormat="1" ht="16.5" customHeight="1">
      <c r="B142" s="181"/>
      <c r="C142" s="182" t="s">
        <v>331</v>
      </c>
      <c r="D142" s="182" t="s">
        <v>266</v>
      </c>
      <c r="E142" s="183" t="s">
        <v>332</v>
      </c>
      <c r="F142" s="184" t="s">
        <v>333</v>
      </c>
      <c r="G142" s="185" t="s">
        <v>269</v>
      </c>
      <c r="H142" s="186">
        <v>0.24</v>
      </c>
      <c r="I142" s="187"/>
      <c r="J142" s="188">
        <f>ROUND(I142*H142,2)</f>
        <v>0</v>
      </c>
      <c r="K142" s="184" t="s">
        <v>334</v>
      </c>
      <c r="L142" s="42"/>
      <c r="M142" s="189" t="s">
        <v>5</v>
      </c>
      <c r="N142" s="190" t="s">
        <v>48</v>
      </c>
      <c r="O142" s="43"/>
      <c r="P142" s="191">
        <f>O142*H142</f>
        <v>0</v>
      </c>
      <c r="Q142" s="191">
        <v>2.4815800000000001</v>
      </c>
      <c r="R142" s="191">
        <f>Q142*H142</f>
        <v>0.59557919999999998</v>
      </c>
      <c r="S142" s="191">
        <v>0</v>
      </c>
      <c r="T142" s="192">
        <f>S142*H142</f>
        <v>0</v>
      </c>
      <c r="AR142" s="25" t="s">
        <v>270</v>
      </c>
      <c r="AT142" s="25" t="s">
        <v>266</v>
      </c>
      <c r="AU142" s="25" t="s">
        <v>85</v>
      </c>
      <c r="AY142" s="25" t="s">
        <v>264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5" t="s">
        <v>24</v>
      </c>
      <c r="BK142" s="193">
        <f>ROUND(I142*H142,2)</f>
        <v>0</v>
      </c>
      <c r="BL142" s="25" t="s">
        <v>270</v>
      </c>
      <c r="BM142" s="25" t="s">
        <v>488</v>
      </c>
    </row>
    <row r="143" spans="2:65" s="12" customFormat="1">
      <c r="B143" s="194"/>
      <c r="D143" s="195" t="s">
        <v>272</v>
      </c>
      <c r="E143" s="196" t="s">
        <v>5</v>
      </c>
      <c r="F143" s="197" t="s">
        <v>489</v>
      </c>
      <c r="H143" s="196" t="s">
        <v>5</v>
      </c>
      <c r="I143" s="198"/>
      <c r="L143" s="194"/>
      <c r="M143" s="199"/>
      <c r="N143" s="200"/>
      <c r="O143" s="200"/>
      <c r="P143" s="200"/>
      <c r="Q143" s="200"/>
      <c r="R143" s="200"/>
      <c r="S143" s="200"/>
      <c r="T143" s="201"/>
      <c r="AT143" s="196" t="s">
        <v>272</v>
      </c>
      <c r="AU143" s="196" t="s">
        <v>85</v>
      </c>
      <c r="AV143" s="12" t="s">
        <v>24</v>
      </c>
      <c r="AW143" s="12" t="s">
        <v>41</v>
      </c>
      <c r="AX143" s="12" t="s">
        <v>77</v>
      </c>
      <c r="AY143" s="196" t="s">
        <v>264</v>
      </c>
    </row>
    <row r="144" spans="2:65" s="13" customFormat="1">
      <c r="B144" s="202"/>
      <c r="D144" s="195" t="s">
        <v>272</v>
      </c>
      <c r="E144" s="203" t="s">
        <v>5</v>
      </c>
      <c r="F144" s="204" t="s">
        <v>490</v>
      </c>
      <c r="H144" s="205">
        <v>0.24</v>
      </c>
      <c r="I144" s="206"/>
      <c r="L144" s="202"/>
      <c r="M144" s="207"/>
      <c r="N144" s="208"/>
      <c r="O144" s="208"/>
      <c r="P144" s="208"/>
      <c r="Q144" s="208"/>
      <c r="R144" s="208"/>
      <c r="S144" s="208"/>
      <c r="T144" s="209"/>
      <c r="AT144" s="203" t="s">
        <v>272</v>
      </c>
      <c r="AU144" s="203" t="s">
        <v>85</v>
      </c>
      <c r="AV144" s="13" t="s">
        <v>85</v>
      </c>
      <c r="AW144" s="13" t="s">
        <v>41</v>
      </c>
      <c r="AX144" s="13" t="s">
        <v>24</v>
      </c>
      <c r="AY144" s="203" t="s">
        <v>264</v>
      </c>
    </row>
    <row r="145" spans="2:65" s="11" customFormat="1" ht="29.85" customHeight="1">
      <c r="B145" s="168"/>
      <c r="D145" s="169" t="s">
        <v>76</v>
      </c>
      <c r="E145" s="179" t="s">
        <v>331</v>
      </c>
      <c r="F145" s="179" t="s">
        <v>358</v>
      </c>
      <c r="I145" s="171"/>
      <c r="J145" s="180">
        <f>BK145</f>
        <v>0</v>
      </c>
      <c r="L145" s="168"/>
      <c r="M145" s="173"/>
      <c r="N145" s="174"/>
      <c r="O145" s="174"/>
      <c r="P145" s="175">
        <f>SUM(P146:P157)</f>
        <v>0</v>
      </c>
      <c r="Q145" s="174"/>
      <c r="R145" s="175">
        <f>SUM(R146:R157)</f>
        <v>2.8760000000000001E-3</v>
      </c>
      <c r="S145" s="174"/>
      <c r="T145" s="176">
        <f>SUM(T146:T157)</f>
        <v>0</v>
      </c>
      <c r="AR145" s="169" t="s">
        <v>24</v>
      </c>
      <c r="AT145" s="177" t="s">
        <v>76</v>
      </c>
      <c r="AU145" s="177" t="s">
        <v>24</v>
      </c>
      <c r="AY145" s="169" t="s">
        <v>264</v>
      </c>
      <c r="BK145" s="178">
        <f>SUM(BK146:BK157)</f>
        <v>0</v>
      </c>
    </row>
    <row r="146" spans="2:65" s="1" customFormat="1" ht="25.5" customHeight="1">
      <c r="B146" s="181"/>
      <c r="C146" s="182" t="s">
        <v>29</v>
      </c>
      <c r="D146" s="182" t="s">
        <v>266</v>
      </c>
      <c r="E146" s="183" t="s">
        <v>491</v>
      </c>
      <c r="F146" s="184" t="s">
        <v>492</v>
      </c>
      <c r="G146" s="185" t="s">
        <v>308</v>
      </c>
      <c r="H146" s="186">
        <v>6.8</v>
      </c>
      <c r="I146" s="187"/>
      <c r="J146" s="188">
        <f>ROUND(I146*H146,2)</f>
        <v>0</v>
      </c>
      <c r="K146" s="184" t="s">
        <v>309</v>
      </c>
      <c r="L146" s="42"/>
      <c r="M146" s="189" t="s">
        <v>5</v>
      </c>
      <c r="N146" s="190" t="s">
        <v>48</v>
      </c>
      <c r="O146" s="43"/>
      <c r="P146" s="191">
        <f>O146*H146</f>
        <v>0</v>
      </c>
      <c r="Q146" s="191">
        <v>4.2000000000000002E-4</v>
      </c>
      <c r="R146" s="191">
        <f>Q146*H146</f>
        <v>2.856E-3</v>
      </c>
      <c r="S146" s="191">
        <v>0</v>
      </c>
      <c r="T146" s="192">
        <f>S146*H146</f>
        <v>0</v>
      </c>
      <c r="AR146" s="25" t="s">
        <v>270</v>
      </c>
      <c r="AT146" s="25" t="s">
        <v>266</v>
      </c>
      <c r="AU146" s="25" t="s">
        <v>85</v>
      </c>
      <c r="AY146" s="25" t="s">
        <v>264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5" t="s">
        <v>24</v>
      </c>
      <c r="BK146" s="193">
        <f>ROUND(I146*H146,2)</f>
        <v>0</v>
      </c>
      <c r="BL146" s="25" t="s">
        <v>270</v>
      </c>
      <c r="BM146" s="25" t="s">
        <v>493</v>
      </c>
    </row>
    <row r="147" spans="2:65" s="12" customFormat="1">
      <c r="B147" s="194"/>
      <c r="D147" s="195" t="s">
        <v>272</v>
      </c>
      <c r="E147" s="196" t="s">
        <v>5</v>
      </c>
      <c r="F147" s="197" t="s">
        <v>494</v>
      </c>
      <c r="H147" s="196" t="s">
        <v>5</v>
      </c>
      <c r="I147" s="198"/>
      <c r="L147" s="194"/>
      <c r="M147" s="199"/>
      <c r="N147" s="200"/>
      <c r="O147" s="200"/>
      <c r="P147" s="200"/>
      <c r="Q147" s="200"/>
      <c r="R147" s="200"/>
      <c r="S147" s="200"/>
      <c r="T147" s="201"/>
      <c r="AT147" s="196" t="s">
        <v>272</v>
      </c>
      <c r="AU147" s="196" t="s">
        <v>85</v>
      </c>
      <c r="AV147" s="12" t="s">
        <v>24</v>
      </c>
      <c r="AW147" s="12" t="s">
        <v>41</v>
      </c>
      <c r="AX147" s="12" t="s">
        <v>77</v>
      </c>
      <c r="AY147" s="196" t="s">
        <v>264</v>
      </c>
    </row>
    <row r="148" spans="2:65" s="13" customFormat="1">
      <c r="B148" s="202"/>
      <c r="D148" s="195" t="s">
        <v>272</v>
      </c>
      <c r="E148" s="203" t="s">
        <v>5</v>
      </c>
      <c r="F148" s="204" t="s">
        <v>495</v>
      </c>
      <c r="H148" s="205">
        <v>6.8</v>
      </c>
      <c r="I148" s="206"/>
      <c r="L148" s="202"/>
      <c r="M148" s="207"/>
      <c r="N148" s="208"/>
      <c r="O148" s="208"/>
      <c r="P148" s="208"/>
      <c r="Q148" s="208"/>
      <c r="R148" s="208"/>
      <c r="S148" s="208"/>
      <c r="T148" s="209"/>
      <c r="AT148" s="203" t="s">
        <v>272</v>
      </c>
      <c r="AU148" s="203" t="s">
        <v>85</v>
      </c>
      <c r="AV148" s="13" t="s">
        <v>85</v>
      </c>
      <c r="AW148" s="13" t="s">
        <v>41</v>
      </c>
      <c r="AX148" s="13" t="s">
        <v>24</v>
      </c>
      <c r="AY148" s="203" t="s">
        <v>264</v>
      </c>
    </row>
    <row r="149" spans="2:65" s="1" customFormat="1" ht="25.5" customHeight="1">
      <c r="B149" s="181"/>
      <c r="C149" s="182" t="s">
        <v>344</v>
      </c>
      <c r="D149" s="182" t="s">
        <v>266</v>
      </c>
      <c r="E149" s="183" t="s">
        <v>373</v>
      </c>
      <c r="F149" s="184" t="s">
        <v>374</v>
      </c>
      <c r="G149" s="185" t="s">
        <v>293</v>
      </c>
      <c r="H149" s="186">
        <v>2</v>
      </c>
      <c r="I149" s="187"/>
      <c r="J149" s="188">
        <f>ROUND(I149*H149,2)</f>
        <v>0</v>
      </c>
      <c r="K149" s="184" t="s">
        <v>278</v>
      </c>
      <c r="L149" s="42"/>
      <c r="M149" s="189" t="s">
        <v>5</v>
      </c>
      <c r="N149" s="190" t="s">
        <v>48</v>
      </c>
      <c r="O149" s="43"/>
      <c r="P149" s="191">
        <f>O149*H149</f>
        <v>0</v>
      </c>
      <c r="Q149" s="191">
        <v>1.0000000000000001E-5</v>
      </c>
      <c r="R149" s="191">
        <f>Q149*H149</f>
        <v>2.0000000000000002E-5</v>
      </c>
      <c r="S149" s="191">
        <v>0</v>
      </c>
      <c r="T149" s="192">
        <f>S149*H149</f>
        <v>0</v>
      </c>
      <c r="AR149" s="25" t="s">
        <v>270</v>
      </c>
      <c r="AT149" s="25" t="s">
        <v>266</v>
      </c>
      <c r="AU149" s="25" t="s">
        <v>85</v>
      </c>
      <c r="AY149" s="25" t="s">
        <v>264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5" t="s">
        <v>24</v>
      </c>
      <c r="BK149" s="193">
        <f>ROUND(I149*H149,2)</f>
        <v>0</v>
      </c>
      <c r="BL149" s="25" t="s">
        <v>270</v>
      </c>
      <c r="BM149" s="25" t="s">
        <v>375</v>
      </c>
    </row>
    <row r="150" spans="2:65" s="13" customFormat="1">
      <c r="B150" s="202"/>
      <c r="D150" s="195" t="s">
        <v>272</v>
      </c>
      <c r="E150" s="203" t="s">
        <v>5</v>
      </c>
      <c r="F150" s="204" t="s">
        <v>376</v>
      </c>
      <c r="H150" s="205">
        <v>2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24</v>
      </c>
      <c r="AY150" s="203" t="s">
        <v>264</v>
      </c>
    </row>
    <row r="151" spans="2:65" s="1" customFormat="1" ht="25.5" customHeight="1">
      <c r="B151" s="181"/>
      <c r="C151" s="182" t="s">
        <v>349</v>
      </c>
      <c r="D151" s="182" t="s">
        <v>266</v>
      </c>
      <c r="E151" s="183" t="s">
        <v>496</v>
      </c>
      <c r="F151" s="184" t="s">
        <v>497</v>
      </c>
      <c r="G151" s="185" t="s">
        <v>341</v>
      </c>
      <c r="H151" s="186">
        <v>1</v>
      </c>
      <c r="I151" s="187"/>
      <c r="J151" s="188">
        <f>ROUND(I151*H151,2)</f>
        <v>0</v>
      </c>
      <c r="K151" s="184" t="s">
        <v>309</v>
      </c>
      <c r="L151" s="42"/>
      <c r="M151" s="189" t="s">
        <v>5</v>
      </c>
      <c r="N151" s="190" t="s">
        <v>48</v>
      </c>
      <c r="O151" s="43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AR151" s="25" t="s">
        <v>270</v>
      </c>
      <c r="AT151" s="25" t="s">
        <v>266</v>
      </c>
      <c r="AU151" s="25" t="s">
        <v>85</v>
      </c>
      <c r="AY151" s="25" t="s">
        <v>264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5" t="s">
        <v>24</v>
      </c>
      <c r="BK151" s="193">
        <f>ROUND(I151*H151,2)</f>
        <v>0</v>
      </c>
      <c r="BL151" s="25" t="s">
        <v>270</v>
      </c>
      <c r="BM151" s="25" t="s">
        <v>498</v>
      </c>
    </row>
    <row r="152" spans="2:65" s="1" customFormat="1" ht="27">
      <c r="B152" s="42"/>
      <c r="D152" s="195" t="s">
        <v>369</v>
      </c>
      <c r="F152" s="228" t="s">
        <v>499</v>
      </c>
      <c r="I152" s="229"/>
      <c r="L152" s="42"/>
      <c r="M152" s="230"/>
      <c r="N152" s="43"/>
      <c r="O152" s="43"/>
      <c r="P152" s="43"/>
      <c r="Q152" s="43"/>
      <c r="R152" s="43"/>
      <c r="S152" s="43"/>
      <c r="T152" s="71"/>
      <c r="AT152" s="25" t="s">
        <v>369</v>
      </c>
      <c r="AU152" s="25" t="s">
        <v>85</v>
      </c>
    </row>
    <row r="153" spans="2:65" s="12" customFormat="1">
      <c r="B153" s="194"/>
      <c r="D153" s="195" t="s">
        <v>272</v>
      </c>
      <c r="E153" s="196" t="s">
        <v>5</v>
      </c>
      <c r="F153" s="197" t="s">
        <v>500</v>
      </c>
      <c r="H153" s="196" t="s">
        <v>5</v>
      </c>
      <c r="I153" s="198"/>
      <c r="L153" s="194"/>
      <c r="M153" s="199"/>
      <c r="N153" s="200"/>
      <c r="O153" s="200"/>
      <c r="P153" s="200"/>
      <c r="Q153" s="200"/>
      <c r="R153" s="200"/>
      <c r="S153" s="200"/>
      <c r="T153" s="201"/>
      <c r="AT153" s="196" t="s">
        <v>272</v>
      </c>
      <c r="AU153" s="196" t="s">
        <v>85</v>
      </c>
      <c r="AV153" s="12" t="s">
        <v>24</v>
      </c>
      <c r="AW153" s="12" t="s">
        <v>41</v>
      </c>
      <c r="AX153" s="12" t="s">
        <v>77</v>
      </c>
      <c r="AY153" s="196" t="s">
        <v>264</v>
      </c>
    </row>
    <row r="154" spans="2:65" s="13" customFormat="1">
      <c r="B154" s="202"/>
      <c r="D154" s="195" t="s">
        <v>272</v>
      </c>
      <c r="E154" s="203" t="s">
        <v>5</v>
      </c>
      <c r="F154" s="204" t="s">
        <v>24</v>
      </c>
      <c r="H154" s="205">
        <v>1</v>
      </c>
      <c r="I154" s="206"/>
      <c r="L154" s="202"/>
      <c r="M154" s="207"/>
      <c r="N154" s="208"/>
      <c r="O154" s="208"/>
      <c r="P154" s="208"/>
      <c r="Q154" s="208"/>
      <c r="R154" s="208"/>
      <c r="S154" s="208"/>
      <c r="T154" s="209"/>
      <c r="AT154" s="203" t="s">
        <v>272</v>
      </c>
      <c r="AU154" s="203" t="s">
        <v>85</v>
      </c>
      <c r="AV154" s="13" t="s">
        <v>85</v>
      </c>
      <c r="AW154" s="13" t="s">
        <v>41</v>
      </c>
      <c r="AX154" s="13" t="s">
        <v>24</v>
      </c>
      <c r="AY154" s="203" t="s">
        <v>264</v>
      </c>
    </row>
    <row r="155" spans="2:65" s="1" customFormat="1" ht="16.5" customHeight="1">
      <c r="B155" s="181"/>
      <c r="C155" s="182" t="s">
        <v>354</v>
      </c>
      <c r="D155" s="182" t="s">
        <v>266</v>
      </c>
      <c r="E155" s="183" t="s">
        <v>501</v>
      </c>
      <c r="F155" s="184" t="s">
        <v>502</v>
      </c>
      <c r="G155" s="185" t="s">
        <v>308</v>
      </c>
      <c r="H155" s="186">
        <v>1</v>
      </c>
      <c r="I155" s="187"/>
      <c r="J155" s="188">
        <f>ROUND(I155*H155,2)</f>
        <v>0</v>
      </c>
      <c r="K155" s="184" t="s">
        <v>309</v>
      </c>
      <c r="L155" s="42"/>
      <c r="M155" s="189" t="s">
        <v>5</v>
      </c>
      <c r="N155" s="190" t="s">
        <v>48</v>
      </c>
      <c r="O155" s="43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AR155" s="25" t="s">
        <v>270</v>
      </c>
      <c r="AT155" s="25" t="s">
        <v>266</v>
      </c>
      <c r="AU155" s="25" t="s">
        <v>85</v>
      </c>
      <c r="AY155" s="25" t="s">
        <v>264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5" t="s">
        <v>24</v>
      </c>
      <c r="BK155" s="193">
        <f>ROUND(I155*H155,2)</f>
        <v>0</v>
      </c>
      <c r="BL155" s="25" t="s">
        <v>270</v>
      </c>
      <c r="BM155" s="25" t="s">
        <v>503</v>
      </c>
    </row>
    <row r="156" spans="2:65" s="12" customFormat="1">
      <c r="B156" s="194"/>
      <c r="D156" s="195" t="s">
        <v>272</v>
      </c>
      <c r="E156" s="196" t="s">
        <v>5</v>
      </c>
      <c r="F156" s="197" t="s">
        <v>504</v>
      </c>
      <c r="H156" s="196" t="s">
        <v>5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6" t="s">
        <v>272</v>
      </c>
      <c r="AU156" s="196" t="s">
        <v>85</v>
      </c>
      <c r="AV156" s="12" t="s">
        <v>24</v>
      </c>
      <c r="AW156" s="12" t="s">
        <v>41</v>
      </c>
      <c r="AX156" s="12" t="s">
        <v>77</v>
      </c>
      <c r="AY156" s="196" t="s">
        <v>264</v>
      </c>
    </row>
    <row r="157" spans="2:65" s="13" customFormat="1">
      <c r="B157" s="202"/>
      <c r="D157" s="195" t="s">
        <v>272</v>
      </c>
      <c r="E157" s="203" t="s">
        <v>5</v>
      </c>
      <c r="F157" s="204" t="s">
        <v>505</v>
      </c>
      <c r="H157" s="205">
        <v>1</v>
      </c>
      <c r="I157" s="206"/>
      <c r="L157" s="202"/>
      <c r="M157" s="207"/>
      <c r="N157" s="208"/>
      <c r="O157" s="208"/>
      <c r="P157" s="208"/>
      <c r="Q157" s="208"/>
      <c r="R157" s="208"/>
      <c r="S157" s="208"/>
      <c r="T157" s="209"/>
      <c r="AT157" s="203" t="s">
        <v>272</v>
      </c>
      <c r="AU157" s="203" t="s">
        <v>85</v>
      </c>
      <c r="AV157" s="13" t="s">
        <v>85</v>
      </c>
      <c r="AW157" s="13" t="s">
        <v>41</v>
      </c>
      <c r="AX157" s="13" t="s">
        <v>24</v>
      </c>
      <c r="AY157" s="203" t="s">
        <v>264</v>
      </c>
    </row>
    <row r="158" spans="2:65" s="11" customFormat="1" ht="29.85" customHeight="1">
      <c r="B158" s="168"/>
      <c r="D158" s="169" t="s">
        <v>76</v>
      </c>
      <c r="E158" s="179" t="s">
        <v>377</v>
      </c>
      <c r="F158" s="179" t="s">
        <v>378</v>
      </c>
      <c r="I158" s="171"/>
      <c r="J158" s="180">
        <f>BK158</f>
        <v>0</v>
      </c>
      <c r="L158" s="168"/>
      <c r="M158" s="173"/>
      <c r="N158" s="174"/>
      <c r="O158" s="174"/>
      <c r="P158" s="175">
        <f>P159</f>
        <v>0</v>
      </c>
      <c r="Q158" s="174"/>
      <c r="R158" s="175">
        <f>R159</f>
        <v>0</v>
      </c>
      <c r="S158" s="174"/>
      <c r="T158" s="176">
        <f>T159</f>
        <v>0</v>
      </c>
      <c r="AR158" s="169" t="s">
        <v>24</v>
      </c>
      <c r="AT158" s="177" t="s">
        <v>76</v>
      </c>
      <c r="AU158" s="177" t="s">
        <v>24</v>
      </c>
      <c r="AY158" s="169" t="s">
        <v>264</v>
      </c>
      <c r="BK158" s="178">
        <f>BK159</f>
        <v>0</v>
      </c>
    </row>
    <row r="159" spans="2:65" s="1" customFormat="1" ht="38.25" customHeight="1">
      <c r="B159" s="181"/>
      <c r="C159" s="182" t="s">
        <v>359</v>
      </c>
      <c r="D159" s="182" t="s">
        <v>266</v>
      </c>
      <c r="E159" s="183" t="s">
        <v>380</v>
      </c>
      <c r="F159" s="184" t="s">
        <v>381</v>
      </c>
      <c r="G159" s="185" t="s">
        <v>317</v>
      </c>
      <c r="H159" s="186">
        <v>6.98</v>
      </c>
      <c r="I159" s="187"/>
      <c r="J159" s="188">
        <f>ROUND(I159*H159,2)</f>
        <v>0</v>
      </c>
      <c r="K159" s="184" t="s">
        <v>278</v>
      </c>
      <c r="L159" s="42"/>
      <c r="M159" s="189" t="s">
        <v>5</v>
      </c>
      <c r="N159" s="190" t="s">
        <v>48</v>
      </c>
      <c r="O159" s="43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AR159" s="25" t="s">
        <v>270</v>
      </c>
      <c r="AT159" s="25" t="s">
        <v>266</v>
      </c>
      <c r="AU159" s="25" t="s">
        <v>85</v>
      </c>
      <c r="AY159" s="25" t="s">
        <v>264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5" t="s">
        <v>24</v>
      </c>
      <c r="BK159" s="193">
        <f>ROUND(I159*H159,2)</f>
        <v>0</v>
      </c>
      <c r="BL159" s="25" t="s">
        <v>270</v>
      </c>
      <c r="BM159" s="25" t="s">
        <v>382</v>
      </c>
    </row>
    <row r="160" spans="2:65" s="11" customFormat="1" ht="37.35" customHeight="1">
      <c r="B160" s="168"/>
      <c r="D160" s="169" t="s">
        <v>76</v>
      </c>
      <c r="E160" s="170" t="s">
        <v>383</v>
      </c>
      <c r="F160" s="170" t="s">
        <v>384</v>
      </c>
      <c r="I160" s="171"/>
      <c r="J160" s="172">
        <f>BK160</f>
        <v>0</v>
      </c>
      <c r="L160" s="168"/>
      <c r="M160" s="173"/>
      <c r="N160" s="174"/>
      <c r="O160" s="174"/>
      <c r="P160" s="175">
        <f>P161</f>
        <v>0</v>
      </c>
      <c r="Q160" s="174"/>
      <c r="R160" s="175">
        <f>R161</f>
        <v>1.3862000000000001E-2</v>
      </c>
      <c r="S160" s="174"/>
      <c r="T160" s="176">
        <f>T161</f>
        <v>0</v>
      </c>
      <c r="AR160" s="169" t="s">
        <v>85</v>
      </c>
      <c r="AT160" s="177" t="s">
        <v>76</v>
      </c>
      <c r="AU160" s="177" t="s">
        <v>77</v>
      </c>
      <c r="AY160" s="169" t="s">
        <v>264</v>
      </c>
      <c r="BK160" s="178">
        <f>BK161</f>
        <v>0</v>
      </c>
    </row>
    <row r="161" spans="2:65" s="11" customFormat="1" ht="19.899999999999999" customHeight="1">
      <c r="B161" s="168"/>
      <c r="D161" s="169" t="s">
        <v>76</v>
      </c>
      <c r="E161" s="179" t="s">
        <v>385</v>
      </c>
      <c r="F161" s="179" t="s">
        <v>386</v>
      </c>
      <c r="I161" s="171"/>
      <c r="J161" s="180">
        <f>BK161</f>
        <v>0</v>
      </c>
      <c r="L161" s="168"/>
      <c r="M161" s="173"/>
      <c r="N161" s="174"/>
      <c r="O161" s="174"/>
      <c r="P161" s="175">
        <f>SUM(P162:P172)</f>
        <v>0</v>
      </c>
      <c r="Q161" s="174"/>
      <c r="R161" s="175">
        <f>SUM(R162:R172)</f>
        <v>1.3862000000000001E-2</v>
      </c>
      <c r="S161" s="174"/>
      <c r="T161" s="176">
        <f>SUM(T162:T172)</f>
        <v>0</v>
      </c>
      <c r="AR161" s="169" t="s">
        <v>85</v>
      </c>
      <c r="AT161" s="177" t="s">
        <v>76</v>
      </c>
      <c r="AU161" s="177" t="s">
        <v>24</v>
      </c>
      <c r="AY161" s="169" t="s">
        <v>264</v>
      </c>
      <c r="BK161" s="178">
        <f>SUM(BK162:BK172)</f>
        <v>0</v>
      </c>
    </row>
    <row r="162" spans="2:65" s="1" customFormat="1" ht="25.5" customHeight="1">
      <c r="B162" s="181"/>
      <c r="C162" s="182" t="s">
        <v>11</v>
      </c>
      <c r="D162" s="182" t="s">
        <v>266</v>
      </c>
      <c r="E162" s="183" t="s">
        <v>388</v>
      </c>
      <c r="F162" s="184" t="s">
        <v>389</v>
      </c>
      <c r="G162" s="185" t="s">
        <v>293</v>
      </c>
      <c r="H162" s="186">
        <v>5.32</v>
      </c>
      <c r="I162" s="187"/>
      <c r="J162" s="188">
        <f>ROUND(I162*H162,2)</f>
        <v>0</v>
      </c>
      <c r="K162" s="184" t="s">
        <v>278</v>
      </c>
      <c r="L162" s="42"/>
      <c r="M162" s="189" t="s">
        <v>5</v>
      </c>
      <c r="N162" s="190" t="s">
        <v>48</v>
      </c>
      <c r="O162" s="43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AR162" s="25" t="s">
        <v>372</v>
      </c>
      <c r="AT162" s="25" t="s">
        <v>266</v>
      </c>
      <c r="AU162" s="25" t="s">
        <v>85</v>
      </c>
      <c r="AY162" s="25" t="s">
        <v>264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5" t="s">
        <v>24</v>
      </c>
      <c r="BK162" s="193">
        <f>ROUND(I162*H162,2)</f>
        <v>0</v>
      </c>
      <c r="BL162" s="25" t="s">
        <v>372</v>
      </c>
      <c r="BM162" s="25" t="s">
        <v>390</v>
      </c>
    </row>
    <row r="163" spans="2:65" s="12" customFormat="1">
      <c r="B163" s="194"/>
      <c r="D163" s="195" t="s">
        <v>272</v>
      </c>
      <c r="E163" s="196" t="s">
        <v>5</v>
      </c>
      <c r="F163" s="197" t="s">
        <v>391</v>
      </c>
      <c r="H163" s="196" t="s">
        <v>5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6" t="s">
        <v>272</v>
      </c>
      <c r="AU163" s="196" t="s">
        <v>85</v>
      </c>
      <c r="AV163" s="12" t="s">
        <v>24</v>
      </c>
      <c r="AW163" s="12" t="s">
        <v>41</v>
      </c>
      <c r="AX163" s="12" t="s">
        <v>77</v>
      </c>
      <c r="AY163" s="196" t="s">
        <v>264</v>
      </c>
    </row>
    <row r="164" spans="2:65" s="13" customFormat="1">
      <c r="B164" s="202"/>
      <c r="D164" s="195" t="s">
        <v>272</v>
      </c>
      <c r="E164" s="203" t="s">
        <v>5</v>
      </c>
      <c r="F164" s="204" t="s">
        <v>506</v>
      </c>
      <c r="H164" s="205">
        <v>5.32</v>
      </c>
      <c r="I164" s="206"/>
      <c r="L164" s="202"/>
      <c r="M164" s="207"/>
      <c r="N164" s="208"/>
      <c r="O164" s="208"/>
      <c r="P164" s="208"/>
      <c r="Q164" s="208"/>
      <c r="R164" s="208"/>
      <c r="S164" s="208"/>
      <c r="T164" s="209"/>
      <c r="AT164" s="203" t="s">
        <v>272</v>
      </c>
      <c r="AU164" s="203" t="s">
        <v>85</v>
      </c>
      <c r="AV164" s="13" t="s">
        <v>85</v>
      </c>
      <c r="AW164" s="13" t="s">
        <v>41</v>
      </c>
      <c r="AX164" s="13" t="s">
        <v>24</v>
      </c>
      <c r="AY164" s="203" t="s">
        <v>264</v>
      </c>
    </row>
    <row r="165" spans="2:65" s="1" customFormat="1" ht="16.5" customHeight="1">
      <c r="B165" s="181"/>
      <c r="C165" s="218" t="s">
        <v>372</v>
      </c>
      <c r="D165" s="218" t="s">
        <v>345</v>
      </c>
      <c r="E165" s="219" t="s">
        <v>394</v>
      </c>
      <c r="F165" s="220" t="s">
        <v>395</v>
      </c>
      <c r="G165" s="221" t="s">
        <v>396</v>
      </c>
      <c r="H165" s="222">
        <v>1.8620000000000001</v>
      </c>
      <c r="I165" s="223"/>
      <c r="J165" s="224">
        <f>ROUND(I165*H165,2)</f>
        <v>0</v>
      </c>
      <c r="K165" s="220" t="s">
        <v>278</v>
      </c>
      <c r="L165" s="225"/>
      <c r="M165" s="226" t="s">
        <v>5</v>
      </c>
      <c r="N165" s="227" t="s">
        <v>48</v>
      </c>
      <c r="O165" s="43"/>
      <c r="P165" s="191">
        <f>O165*H165</f>
        <v>0</v>
      </c>
      <c r="Q165" s="191">
        <v>1E-3</v>
      </c>
      <c r="R165" s="191">
        <f>Q165*H165</f>
        <v>1.8620000000000002E-3</v>
      </c>
      <c r="S165" s="191">
        <v>0</v>
      </c>
      <c r="T165" s="192">
        <f>S165*H165</f>
        <v>0</v>
      </c>
      <c r="AR165" s="25" t="s">
        <v>397</v>
      </c>
      <c r="AT165" s="25" t="s">
        <v>345</v>
      </c>
      <c r="AU165" s="25" t="s">
        <v>85</v>
      </c>
      <c r="AY165" s="25" t="s">
        <v>264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5" t="s">
        <v>24</v>
      </c>
      <c r="BK165" s="193">
        <f>ROUND(I165*H165,2)</f>
        <v>0</v>
      </c>
      <c r="BL165" s="25" t="s">
        <v>372</v>
      </c>
      <c r="BM165" s="25" t="s">
        <v>398</v>
      </c>
    </row>
    <row r="166" spans="2:65" s="13" customFormat="1">
      <c r="B166" s="202"/>
      <c r="D166" s="195" t="s">
        <v>272</v>
      </c>
      <c r="F166" s="204" t="s">
        <v>507</v>
      </c>
      <c r="H166" s="205">
        <v>1.8620000000000001</v>
      </c>
      <c r="I166" s="206"/>
      <c r="L166" s="202"/>
      <c r="M166" s="207"/>
      <c r="N166" s="208"/>
      <c r="O166" s="208"/>
      <c r="P166" s="208"/>
      <c r="Q166" s="208"/>
      <c r="R166" s="208"/>
      <c r="S166" s="208"/>
      <c r="T166" s="209"/>
      <c r="AT166" s="203" t="s">
        <v>272</v>
      </c>
      <c r="AU166" s="203" t="s">
        <v>85</v>
      </c>
      <c r="AV166" s="13" t="s">
        <v>85</v>
      </c>
      <c r="AW166" s="13" t="s">
        <v>6</v>
      </c>
      <c r="AX166" s="13" t="s">
        <v>24</v>
      </c>
      <c r="AY166" s="203" t="s">
        <v>264</v>
      </c>
    </row>
    <row r="167" spans="2:65" s="1" customFormat="1" ht="25.5" customHeight="1">
      <c r="B167" s="181"/>
      <c r="C167" s="182" t="s">
        <v>379</v>
      </c>
      <c r="D167" s="182" t="s">
        <v>266</v>
      </c>
      <c r="E167" s="183" t="s">
        <v>401</v>
      </c>
      <c r="F167" s="184" t="s">
        <v>402</v>
      </c>
      <c r="G167" s="185" t="s">
        <v>293</v>
      </c>
      <c r="H167" s="186">
        <v>10.64</v>
      </c>
      <c r="I167" s="187"/>
      <c r="J167" s="188">
        <f>ROUND(I167*H167,2)</f>
        <v>0</v>
      </c>
      <c r="K167" s="184" t="s">
        <v>278</v>
      </c>
      <c r="L167" s="42"/>
      <c r="M167" s="189" t="s">
        <v>5</v>
      </c>
      <c r="N167" s="190" t="s">
        <v>48</v>
      </c>
      <c r="O167" s="43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AR167" s="25" t="s">
        <v>372</v>
      </c>
      <c r="AT167" s="25" t="s">
        <v>266</v>
      </c>
      <c r="AU167" s="25" t="s">
        <v>85</v>
      </c>
      <c r="AY167" s="25" t="s">
        <v>264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5" t="s">
        <v>24</v>
      </c>
      <c r="BK167" s="193">
        <f>ROUND(I167*H167,2)</f>
        <v>0</v>
      </c>
      <c r="BL167" s="25" t="s">
        <v>372</v>
      </c>
      <c r="BM167" s="25" t="s">
        <v>403</v>
      </c>
    </row>
    <row r="168" spans="2:65" s="12" customFormat="1">
      <c r="B168" s="194"/>
      <c r="D168" s="195" t="s">
        <v>272</v>
      </c>
      <c r="E168" s="196" t="s">
        <v>5</v>
      </c>
      <c r="F168" s="197" t="s">
        <v>404</v>
      </c>
      <c r="H168" s="196" t="s">
        <v>5</v>
      </c>
      <c r="I168" s="198"/>
      <c r="L168" s="194"/>
      <c r="M168" s="199"/>
      <c r="N168" s="200"/>
      <c r="O168" s="200"/>
      <c r="P168" s="200"/>
      <c r="Q168" s="200"/>
      <c r="R168" s="200"/>
      <c r="S168" s="200"/>
      <c r="T168" s="201"/>
      <c r="AT168" s="196" t="s">
        <v>272</v>
      </c>
      <c r="AU168" s="196" t="s">
        <v>85</v>
      </c>
      <c r="AV168" s="12" t="s">
        <v>24</v>
      </c>
      <c r="AW168" s="12" t="s">
        <v>41</v>
      </c>
      <c r="AX168" s="12" t="s">
        <v>77</v>
      </c>
      <c r="AY168" s="196" t="s">
        <v>264</v>
      </c>
    </row>
    <row r="169" spans="2:65" s="13" customFormat="1">
      <c r="B169" s="202"/>
      <c r="D169" s="195" t="s">
        <v>272</v>
      </c>
      <c r="E169" s="203" t="s">
        <v>5</v>
      </c>
      <c r="F169" s="204" t="s">
        <v>508</v>
      </c>
      <c r="H169" s="205">
        <v>10.64</v>
      </c>
      <c r="I169" s="206"/>
      <c r="L169" s="202"/>
      <c r="M169" s="207"/>
      <c r="N169" s="208"/>
      <c r="O169" s="208"/>
      <c r="P169" s="208"/>
      <c r="Q169" s="208"/>
      <c r="R169" s="208"/>
      <c r="S169" s="208"/>
      <c r="T169" s="209"/>
      <c r="AT169" s="203" t="s">
        <v>272</v>
      </c>
      <c r="AU169" s="203" t="s">
        <v>85</v>
      </c>
      <c r="AV169" s="13" t="s">
        <v>85</v>
      </c>
      <c r="AW169" s="13" t="s">
        <v>41</v>
      </c>
      <c r="AX169" s="13" t="s">
        <v>24</v>
      </c>
      <c r="AY169" s="203" t="s">
        <v>264</v>
      </c>
    </row>
    <row r="170" spans="2:65" s="1" customFormat="1" ht="16.5" customHeight="1">
      <c r="B170" s="181"/>
      <c r="C170" s="218" t="s">
        <v>387</v>
      </c>
      <c r="D170" s="218" t="s">
        <v>345</v>
      </c>
      <c r="E170" s="219" t="s">
        <v>406</v>
      </c>
      <c r="F170" s="220" t="s">
        <v>407</v>
      </c>
      <c r="G170" s="221" t="s">
        <v>317</v>
      </c>
      <c r="H170" s="222">
        <v>1.2E-2</v>
      </c>
      <c r="I170" s="223"/>
      <c r="J170" s="224">
        <f>ROUND(I170*H170,2)</f>
        <v>0</v>
      </c>
      <c r="K170" s="220" t="s">
        <v>278</v>
      </c>
      <c r="L170" s="225"/>
      <c r="M170" s="226" t="s">
        <v>5</v>
      </c>
      <c r="N170" s="227" t="s">
        <v>48</v>
      </c>
      <c r="O170" s="43"/>
      <c r="P170" s="191">
        <f>O170*H170</f>
        <v>0</v>
      </c>
      <c r="Q170" s="191">
        <v>1</v>
      </c>
      <c r="R170" s="191">
        <f>Q170*H170</f>
        <v>1.2E-2</v>
      </c>
      <c r="S170" s="191">
        <v>0</v>
      </c>
      <c r="T170" s="192">
        <f>S170*H170</f>
        <v>0</v>
      </c>
      <c r="AR170" s="25" t="s">
        <v>397</v>
      </c>
      <c r="AT170" s="25" t="s">
        <v>345</v>
      </c>
      <c r="AU170" s="25" t="s">
        <v>85</v>
      </c>
      <c r="AY170" s="25" t="s">
        <v>264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5" t="s">
        <v>24</v>
      </c>
      <c r="BK170" s="193">
        <f>ROUND(I170*H170,2)</f>
        <v>0</v>
      </c>
      <c r="BL170" s="25" t="s">
        <v>372</v>
      </c>
      <c r="BM170" s="25" t="s">
        <v>408</v>
      </c>
    </row>
    <row r="171" spans="2:65" s="13" customFormat="1">
      <c r="B171" s="202"/>
      <c r="D171" s="195" t="s">
        <v>272</v>
      </c>
      <c r="F171" s="204" t="s">
        <v>509</v>
      </c>
      <c r="H171" s="205">
        <v>1.2E-2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272</v>
      </c>
      <c r="AU171" s="203" t="s">
        <v>85</v>
      </c>
      <c r="AV171" s="13" t="s">
        <v>85</v>
      </c>
      <c r="AW171" s="13" t="s">
        <v>6</v>
      </c>
      <c r="AX171" s="13" t="s">
        <v>24</v>
      </c>
      <c r="AY171" s="203" t="s">
        <v>264</v>
      </c>
    </row>
    <row r="172" spans="2:65" s="1" customFormat="1" ht="38.25" customHeight="1">
      <c r="B172" s="181"/>
      <c r="C172" s="182" t="s">
        <v>393</v>
      </c>
      <c r="D172" s="182" t="s">
        <v>266</v>
      </c>
      <c r="E172" s="183" t="s">
        <v>411</v>
      </c>
      <c r="F172" s="184" t="s">
        <v>412</v>
      </c>
      <c r="G172" s="185" t="s">
        <v>413</v>
      </c>
      <c r="H172" s="231"/>
      <c r="I172" s="187"/>
      <c r="J172" s="188">
        <f>ROUND(I172*H172,2)</f>
        <v>0</v>
      </c>
      <c r="K172" s="184" t="s">
        <v>278</v>
      </c>
      <c r="L172" s="42"/>
      <c r="M172" s="189" t="s">
        <v>5</v>
      </c>
      <c r="N172" s="232" t="s">
        <v>48</v>
      </c>
      <c r="O172" s="233"/>
      <c r="P172" s="234">
        <f>O172*H172</f>
        <v>0</v>
      </c>
      <c r="Q172" s="234">
        <v>0</v>
      </c>
      <c r="R172" s="234">
        <f>Q172*H172</f>
        <v>0</v>
      </c>
      <c r="S172" s="234">
        <v>0</v>
      </c>
      <c r="T172" s="235">
        <f>S172*H172</f>
        <v>0</v>
      </c>
      <c r="AR172" s="25" t="s">
        <v>372</v>
      </c>
      <c r="AT172" s="25" t="s">
        <v>266</v>
      </c>
      <c r="AU172" s="25" t="s">
        <v>85</v>
      </c>
      <c r="AY172" s="25" t="s">
        <v>264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5" t="s">
        <v>24</v>
      </c>
      <c r="BK172" s="193">
        <f>ROUND(I172*H172,2)</f>
        <v>0</v>
      </c>
      <c r="BL172" s="25" t="s">
        <v>372</v>
      </c>
      <c r="BM172" s="25" t="s">
        <v>414</v>
      </c>
    </row>
    <row r="173" spans="2:65" s="1" customFormat="1" ht="6.95" customHeight="1">
      <c r="B173" s="57"/>
      <c r="C173" s="58"/>
      <c r="D173" s="58"/>
      <c r="E173" s="58"/>
      <c r="F173" s="58"/>
      <c r="G173" s="58"/>
      <c r="H173" s="58"/>
      <c r="I173" s="135"/>
      <c r="J173" s="58"/>
      <c r="K173" s="58"/>
      <c r="L173" s="42"/>
    </row>
  </sheetData>
  <autoFilter ref="C95:K172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2:H82"/>
    <mergeCell ref="E86:H86"/>
    <mergeCell ref="E84:H84"/>
    <mergeCell ref="E88:H88"/>
    <mergeCell ref="J59:J60"/>
  </mergeCells>
  <hyperlinks>
    <hyperlink ref="F1:G1" location="C2" display="1) Krycí list soupisu"/>
    <hyperlink ref="G1:H1" location="C62" display="2) Rekapitulace"/>
    <hyperlink ref="J1" location="C95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85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105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ht="16.5" customHeight="1">
      <c r="B9" s="29"/>
      <c r="C9" s="30"/>
      <c r="D9" s="30"/>
      <c r="E9" s="379" t="s">
        <v>228</v>
      </c>
      <c r="F9" s="364"/>
      <c r="G9" s="364"/>
      <c r="H9" s="364"/>
      <c r="I9" s="113"/>
      <c r="J9" s="30"/>
      <c r="K9" s="32"/>
    </row>
    <row r="10" spans="1:70" ht="15">
      <c r="B10" s="29"/>
      <c r="C10" s="30"/>
      <c r="D10" s="38" t="s">
        <v>229</v>
      </c>
      <c r="E10" s="30"/>
      <c r="F10" s="30"/>
      <c r="G10" s="30"/>
      <c r="H10" s="30"/>
      <c r="I10" s="113"/>
      <c r="J10" s="30"/>
      <c r="K10" s="32"/>
    </row>
    <row r="11" spans="1:70" s="1" customFormat="1" ht="16.5" customHeight="1">
      <c r="B11" s="42"/>
      <c r="C11" s="43"/>
      <c r="D11" s="43"/>
      <c r="E11" s="356" t="s">
        <v>230</v>
      </c>
      <c r="F11" s="381"/>
      <c r="G11" s="381"/>
      <c r="H11" s="381"/>
      <c r="I11" s="114"/>
      <c r="J11" s="43"/>
      <c r="K11" s="46"/>
    </row>
    <row r="12" spans="1:70" s="1" customFormat="1" ht="15">
      <c r="B12" s="42"/>
      <c r="C12" s="43"/>
      <c r="D12" s="38" t="s">
        <v>231</v>
      </c>
      <c r="E12" s="43"/>
      <c r="F12" s="43"/>
      <c r="G12" s="43"/>
      <c r="H12" s="43"/>
      <c r="I12" s="114"/>
      <c r="J12" s="43"/>
      <c r="K12" s="46"/>
    </row>
    <row r="13" spans="1:70" s="1" customFormat="1" ht="36.950000000000003" customHeight="1">
      <c r="B13" s="42"/>
      <c r="C13" s="43"/>
      <c r="D13" s="43"/>
      <c r="E13" s="382" t="s">
        <v>510</v>
      </c>
      <c r="F13" s="381"/>
      <c r="G13" s="381"/>
      <c r="H13" s="381"/>
      <c r="I13" s="114"/>
      <c r="J13" s="43"/>
      <c r="K13" s="46"/>
    </row>
    <row r="14" spans="1:70" s="1" customFormat="1">
      <c r="B14" s="42"/>
      <c r="C14" s="43"/>
      <c r="D14" s="43"/>
      <c r="E14" s="43"/>
      <c r="F14" s="43"/>
      <c r="G14" s="43"/>
      <c r="H14" s="43"/>
      <c r="I14" s="114"/>
      <c r="J14" s="43"/>
      <c r="K14" s="46"/>
    </row>
    <row r="15" spans="1:70" s="1" customFormat="1" ht="14.45" customHeight="1">
      <c r="B15" s="42"/>
      <c r="C15" s="43"/>
      <c r="D15" s="38" t="s">
        <v>22</v>
      </c>
      <c r="E15" s="43"/>
      <c r="F15" s="36" t="s">
        <v>106</v>
      </c>
      <c r="G15" s="43"/>
      <c r="H15" s="43"/>
      <c r="I15" s="115" t="s">
        <v>23</v>
      </c>
      <c r="J15" s="36" t="s">
        <v>5</v>
      </c>
      <c r="K15" s="46"/>
    </row>
    <row r="16" spans="1:70" s="1" customFormat="1" ht="14.45" customHeight="1">
      <c r="B16" s="42"/>
      <c r="C16" s="43"/>
      <c r="D16" s="38" t="s">
        <v>25</v>
      </c>
      <c r="E16" s="43"/>
      <c r="F16" s="36" t="s">
        <v>26</v>
      </c>
      <c r="G16" s="43"/>
      <c r="H16" s="43"/>
      <c r="I16" s="115" t="s">
        <v>27</v>
      </c>
      <c r="J16" s="116" t="str">
        <f>'Rekapitulace stavby'!AN8</f>
        <v>1.6.2017</v>
      </c>
      <c r="K16" s="46"/>
    </row>
    <row r="17" spans="2:11" s="1" customFormat="1" ht="10.9" customHeight="1">
      <c r="B17" s="42"/>
      <c r="C17" s="43"/>
      <c r="D17" s="43"/>
      <c r="E17" s="43"/>
      <c r="F17" s="43"/>
      <c r="G17" s="43"/>
      <c r="H17" s="43"/>
      <c r="I17" s="114"/>
      <c r="J17" s="43"/>
      <c r="K17" s="46"/>
    </row>
    <row r="18" spans="2:11" s="1" customFormat="1" ht="14.45" customHeight="1">
      <c r="B18" s="42"/>
      <c r="C18" s="43"/>
      <c r="D18" s="38" t="s">
        <v>31</v>
      </c>
      <c r="E18" s="43"/>
      <c r="F18" s="43"/>
      <c r="G18" s="43"/>
      <c r="H18" s="43"/>
      <c r="I18" s="115" t="s">
        <v>32</v>
      </c>
      <c r="J18" s="36" t="s">
        <v>33</v>
      </c>
      <c r="K18" s="46"/>
    </row>
    <row r="19" spans="2:11" s="1" customFormat="1" ht="18" customHeight="1">
      <c r="B19" s="42"/>
      <c r="C19" s="43"/>
      <c r="D19" s="43"/>
      <c r="E19" s="36" t="s">
        <v>34</v>
      </c>
      <c r="F19" s="43"/>
      <c r="G19" s="43"/>
      <c r="H19" s="43"/>
      <c r="I19" s="115" t="s">
        <v>35</v>
      </c>
      <c r="J19" s="36" t="s">
        <v>5</v>
      </c>
      <c r="K19" s="46"/>
    </row>
    <row r="20" spans="2:11" s="1" customFormat="1" ht="6.95" customHeight="1">
      <c r="B20" s="42"/>
      <c r="C20" s="43"/>
      <c r="D20" s="43"/>
      <c r="E20" s="43"/>
      <c r="F20" s="43"/>
      <c r="G20" s="43"/>
      <c r="H20" s="43"/>
      <c r="I20" s="114"/>
      <c r="J20" s="43"/>
      <c r="K20" s="46"/>
    </row>
    <row r="21" spans="2:11" s="1" customFormat="1" ht="14.45" customHeight="1">
      <c r="B21" s="42"/>
      <c r="C21" s="43"/>
      <c r="D21" s="38" t="s">
        <v>36</v>
      </c>
      <c r="E21" s="43"/>
      <c r="F21" s="43"/>
      <c r="G21" s="43"/>
      <c r="H21" s="43"/>
      <c r="I21" s="115" t="s">
        <v>32</v>
      </c>
      <c r="J21" s="36" t="str">
        <f>IF('Rekapitulace stavby'!AN13="Vyplň údaj","",IF('Rekapitulace stavby'!AN13="","",'Rekapitulace stavby'!AN13))</f>
        <v/>
      </c>
      <c r="K21" s="46"/>
    </row>
    <row r="22" spans="2:11" s="1" customFormat="1" ht="18" customHeight="1">
      <c r="B22" s="42"/>
      <c r="C22" s="43"/>
      <c r="D22" s="43"/>
      <c r="E22" s="36" t="str">
        <f>IF('Rekapitulace stavby'!E14="Vyplň údaj","",IF('Rekapitulace stavby'!E14="","",'Rekapitulace stavby'!E14))</f>
        <v/>
      </c>
      <c r="F22" s="43"/>
      <c r="G22" s="43"/>
      <c r="H22" s="43"/>
      <c r="I22" s="115" t="s">
        <v>35</v>
      </c>
      <c r="J22" s="36" t="str">
        <f>IF('Rekapitulace stavby'!AN14="Vyplň údaj","",IF('Rekapitulace stavby'!AN14="","",'Rekapitulace stavby'!AN14))</f>
        <v/>
      </c>
      <c r="K22" s="46"/>
    </row>
    <row r="23" spans="2:11" s="1" customFormat="1" ht="6.95" customHeight="1">
      <c r="B23" s="42"/>
      <c r="C23" s="43"/>
      <c r="D23" s="43"/>
      <c r="E23" s="43"/>
      <c r="F23" s="43"/>
      <c r="G23" s="43"/>
      <c r="H23" s="43"/>
      <c r="I23" s="114"/>
      <c r="J23" s="43"/>
      <c r="K23" s="46"/>
    </row>
    <row r="24" spans="2:11" s="1" customFormat="1" ht="14.45" customHeight="1">
      <c r="B24" s="42"/>
      <c r="C24" s="43"/>
      <c r="D24" s="38" t="s">
        <v>38</v>
      </c>
      <c r="E24" s="43"/>
      <c r="F24" s="43"/>
      <c r="G24" s="43"/>
      <c r="H24" s="43"/>
      <c r="I24" s="115" t="s">
        <v>32</v>
      </c>
      <c r="J24" s="36" t="s">
        <v>39</v>
      </c>
      <c r="K24" s="46"/>
    </row>
    <row r="25" spans="2:11" s="1" customFormat="1" ht="18" customHeight="1">
      <c r="B25" s="42"/>
      <c r="C25" s="43"/>
      <c r="D25" s="43"/>
      <c r="E25" s="36" t="s">
        <v>40</v>
      </c>
      <c r="F25" s="43"/>
      <c r="G25" s="43"/>
      <c r="H25" s="43"/>
      <c r="I25" s="115" t="s">
        <v>35</v>
      </c>
      <c r="J25" s="36" t="s">
        <v>5</v>
      </c>
      <c r="K25" s="46"/>
    </row>
    <row r="26" spans="2:11" s="1" customFormat="1" ht="6.95" customHeight="1">
      <c r="B26" s="42"/>
      <c r="C26" s="43"/>
      <c r="D26" s="43"/>
      <c r="E26" s="43"/>
      <c r="F26" s="43"/>
      <c r="G26" s="43"/>
      <c r="H26" s="43"/>
      <c r="I26" s="114"/>
      <c r="J26" s="43"/>
      <c r="K26" s="46"/>
    </row>
    <row r="27" spans="2:11" s="1" customFormat="1" ht="14.45" customHeight="1">
      <c r="B27" s="42"/>
      <c r="C27" s="43"/>
      <c r="D27" s="38" t="s">
        <v>42</v>
      </c>
      <c r="E27" s="43"/>
      <c r="F27" s="43"/>
      <c r="G27" s="43"/>
      <c r="H27" s="43"/>
      <c r="I27" s="114"/>
      <c r="J27" s="43"/>
      <c r="K27" s="46"/>
    </row>
    <row r="28" spans="2:11" s="7" customFormat="1" ht="16.5" customHeight="1">
      <c r="B28" s="117"/>
      <c r="C28" s="118"/>
      <c r="D28" s="118"/>
      <c r="E28" s="383" t="s">
        <v>233</v>
      </c>
      <c r="F28" s="383"/>
      <c r="G28" s="383"/>
      <c r="H28" s="383"/>
      <c r="I28" s="119"/>
      <c r="J28" s="118"/>
      <c r="K28" s="120"/>
    </row>
    <row r="29" spans="2:11" s="1" customFormat="1" ht="6.95" customHeight="1">
      <c r="B29" s="42"/>
      <c r="C29" s="43"/>
      <c r="D29" s="43"/>
      <c r="E29" s="43"/>
      <c r="F29" s="43"/>
      <c r="G29" s="43"/>
      <c r="H29" s="43"/>
      <c r="I29" s="114"/>
      <c r="J29" s="43"/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25.35" customHeight="1">
      <c r="B31" s="42"/>
      <c r="C31" s="43"/>
      <c r="D31" s="123" t="s">
        <v>43</v>
      </c>
      <c r="E31" s="43"/>
      <c r="F31" s="43"/>
      <c r="G31" s="43"/>
      <c r="H31" s="43"/>
      <c r="I31" s="114"/>
      <c r="J31" s="124">
        <f>ROUND(J97,2)</f>
        <v>0</v>
      </c>
      <c r="K31" s="46"/>
    </row>
    <row r="32" spans="2:11" s="1" customFormat="1" ht="6.95" customHeight="1">
      <c r="B32" s="42"/>
      <c r="C32" s="43"/>
      <c r="D32" s="69"/>
      <c r="E32" s="69"/>
      <c r="F32" s="69"/>
      <c r="G32" s="69"/>
      <c r="H32" s="69"/>
      <c r="I32" s="121"/>
      <c r="J32" s="69"/>
      <c r="K32" s="122"/>
    </row>
    <row r="33" spans="2:11" s="1" customFormat="1" ht="14.45" customHeight="1">
      <c r="B33" s="42"/>
      <c r="C33" s="43"/>
      <c r="D33" s="43"/>
      <c r="E33" s="43"/>
      <c r="F33" s="47" t="s">
        <v>45</v>
      </c>
      <c r="G33" s="43"/>
      <c r="H33" s="43"/>
      <c r="I33" s="125" t="s">
        <v>44</v>
      </c>
      <c r="J33" s="47" t="s">
        <v>46</v>
      </c>
      <c r="K33" s="46"/>
    </row>
    <row r="34" spans="2:11" s="1" customFormat="1" ht="14.45" customHeight="1">
      <c r="B34" s="42"/>
      <c r="C34" s="43"/>
      <c r="D34" s="50" t="s">
        <v>47</v>
      </c>
      <c r="E34" s="50" t="s">
        <v>48</v>
      </c>
      <c r="F34" s="126">
        <f>ROUND(SUM(BE97:BE184), 2)</f>
        <v>0</v>
      </c>
      <c r="G34" s="43"/>
      <c r="H34" s="43"/>
      <c r="I34" s="127">
        <v>0.21</v>
      </c>
      <c r="J34" s="126">
        <f>ROUND(ROUND((SUM(BE97:BE184)), 2)*I34, 2)</f>
        <v>0</v>
      </c>
      <c r="K34" s="46"/>
    </row>
    <row r="35" spans="2:11" s="1" customFormat="1" ht="14.45" customHeight="1">
      <c r="B35" s="42"/>
      <c r="C35" s="43"/>
      <c r="D35" s="43"/>
      <c r="E35" s="50" t="s">
        <v>49</v>
      </c>
      <c r="F35" s="126">
        <f>ROUND(SUM(BF97:BF184), 2)</f>
        <v>0</v>
      </c>
      <c r="G35" s="43"/>
      <c r="H35" s="43"/>
      <c r="I35" s="127">
        <v>0.15</v>
      </c>
      <c r="J35" s="126">
        <f>ROUND(ROUND((SUM(BF97:BF184)), 2)*I35, 2)</f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50</v>
      </c>
      <c r="F36" s="126">
        <f>ROUND(SUM(BG97:BG184), 2)</f>
        <v>0</v>
      </c>
      <c r="G36" s="43"/>
      <c r="H36" s="43"/>
      <c r="I36" s="127">
        <v>0.21</v>
      </c>
      <c r="J36" s="126">
        <v>0</v>
      </c>
      <c r="K36" s="46"/>
    </row>
    <row r="37" spans="2:11" s="1" customFormat="1" ht="14.45" hidden="1" customHeight="1">
      <c r="B37" s="42"/>
      <c r="C37" s="43"/>
      <c r="D37" s="43"/>
      <c r="E37" s="50" t="s">
        <v>51</v>
      </c>
      <c r="F37" s="126">
        <f>ROUND(SUM(BH97:BH184), 2)</f>
        <v>0</v>
      </c>
      <c r="G37" s="43"/>
      <c r="H37" s="43"/>
      <c r="I37" s="127">
        <v>0.15</v>
      </c>
      <c r="J37" s="126">
        <v>0</v>
      </c>
      <c r="K37" s="46"/>
    </row>
    <row r="38" spans="2:11" s="1" customFormat="1" ht="14.45" hidden="1" customHeight="1">
      <c r="B38" s="42"/>
      <c r="C38" s="43"/>
      <c r="D38" s="43"/>
      <c r="E38" s="50" t="s">
        <v>52</v>
      </c>
      <c r="F38" s="126">
        <f>ROUND(SUM(BI97:BI184), 2)</f>
        <v>0</v>
      </c>
      <c r="G38" s="43"/>
      <c r="H38" s="43"/>
      <c r="I38" s="127">
        <v>0</v>
      </c>
      <c r="J38" s="126">
        <v>0</v>
      </c>
      <c r="K38" s="46"/>
    </row>
    <row r="39" spans="2:11" s="1" customFormat="1" ht="6.95" customHeight="1">
      <c r="B39" s="42"/>
      <c r="C39" s="43"/>
      <c r="D39" s="43"/>
      <c r="E39" s="43"/>
      <c r="F39" s="43"/>
      <c r="G39" s="43"/>
      <c r="H39" s="43"/>
      <c r="I39" s="114"/>
      <c r="J39" s="43"/>
      <c r="K39" s="46"/>
    </row>
    <row r="40" spans="2:11" s="1" customFormat="1" ht="25.35" customHeight="1">
      <c r="B40" s="42"/>
      <c r="C40" s="128"/>
      <c r="D40" s="129" t="s">
        <v>53</v>
      </c>
      <c r="E40" s="72"/>
      <c r="F40" s="72"/>
      <c r="G40" s="130" t="s">
        <v>54</v>
      </c>
      <c r="H40" s="131" t="s">
        <v>55</v>
      </c>
      <c r="I40" s="132"/>
      <c r="J40" s="133">
        <f>SUM(J31:J38)</f>
        <v>0</v>
      </c>
      <c r="K40" s="134"/>
    </row>
    <row r="41" spans="2:11" s="1" customFormat="1" ht="14.45" customHeight="1">
      <c r="B41" s="57"/>
      <c r="C41" s="58"/>
      <c r="D41" s="58"/>
      <c r="E41" s="58"/>
      <c r="F41" s="58"/>
      <c r="G41" s="58"/>
      <c r="H41" s="58"/>
      <c r="I41" s="135"/>
      <c r="J41" s="58"/>
      <c r="K41" s="59"/>
    </row>
    <row r="45" spans="2:11" s="1" customFormat="1" ht="6.95" customHeight="1">
      <c r="B45" s="60"/>
      <c r="C45" s="61"/>
      <c r="D45" s="61"/>
      <c r="E45" s="61"/>
      <c r="F45" s="61"/>
      <c r="G45" s="61"/>
      <c r="H45" s="61"/>
      <c r="I45" s="136"/>
      <c r="J45" s="61"/>
      <c r="K45" s="137"/>
    </row>
    <row r="46" spans="2:11" s="1" customFormat="1" ht="36.950000000000003" customHeight="1">
      <c r="B46" s="42"/>
      <c r="C46" s="31" t="s">
        <v>234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6.95" customHeight="1">
      <c r="B47" s="42"/>
      <c r="C47" s="43"/>
      <c r="D47" s="43"/>
      <c r="E47" s="43"/>
      <c r="F47" s="43"/>
      <c r="G47" s="43"/>
      <c r="H47" s="43"/>
      <c r="I47" s="114"/>
      <c r="J47" s="43"/>
      <c r="K47" s="46"/>
    </row>
    <row r="48" spans="2:11" s="1" customFormat="1" ht="14.45" customHeight="1">
      <c r="B48" s="42"/>
      <c r="C48" s="38" t="s">
        <v>19</v>
      </c>
      <c r="D48" s="43"/>
      <c r="E48" s="43"/>
      <c r="F48" s="43"/>
      <c r="G48" s="43"/>
      <c r="H48" s="43"/>
      <c r="I48" s="114"/>
      <c r="J48" s="43"/>
      <c r="K48" s="46"/>
    </row>
    <row r="49" spans="2:47" s="1" customFormat="1" ht="16.5" customHeight="1">
      <c r="B49" s="42"/>
      <c r="C49" s="43"/>
      <c r="D49" s="43"/>
      <c r="E49" s="379" t="str">
        <f>E7</f>
        <v>Tehov - Odkanalizování a čištění vod</v>
      </c>
      <c r="F49" s="380"/>
      <c r="G49" s="380"/>
      <c r="H49" s="380"/>
      <c r="I49" s="114"/>
      <c r="J49" s="43"/>
      <c r="K49" s="46"/>
    </row>
    <row r="50" spans="2:47" ht="15">
      <c r="B50" s="29"/>
      <c r="C50" s="38" t="s">
        <v>227</v>
      </c>
      <c r="D50" s="30"/>
      <c r="E50" s="30"/>
      <c r="F50" s="30"/>
      <c r="G50" s="30"/>
      <c r="H50" s="30"/>
      <c r="I50" s="113"/>
      <c r="J50" s="30"/>
      <c r="K50" s="32"/>
    </row>
    <row r="51" spans="2:47" ht="16.5" customHeight="1">
      <c r="B51" s="29"/>
      <c r="C51" s="30"/>
      <c r="D51" s="30"/>
      <c r="E51" s="379" t="s">
        <v>228</v>
      </c>
      <c r="F51" s="364"/>
      <c r="G51" s="364"/>
      <c r="H51" s="364"/>
      <c r="I51" s="113"/>
      <c r="J51" s="30"/>
      <c r="K51" s="32"/>
    </row>
    <row r="52" spans="2:47" ht="15">
      <c r="B52" s="29"/>
      <c r="C52" s="38" t="s">
        <v>229</v>
      </c>
      <c r="D52" s="30"/>
      <c r="E52" s="30"/>
      <c r="F52" s="30"/>
      <c r="G52" s="30"/>
      <c r="H52" s="30"/>
      <c r="I52" s="113"/>
      <c r="J52" s="30"/>
      <c r="K52" s="32"/>
    </row>
    <row r="53" spans="2:47" s="1" customFormat="1" ht="16.5" customHeight="1">
      <c r="B53" s="42"/>
      <c r="C53" s="43"/>
      <c r="D53" s="43"/>
      <c r="E53" s="356" t="s">
        <v>230</v>
      </c>
      <c r="F53" s="381"/>
      <c r="G53" s="381"/>
      <c r="H53" s="381"/>
      <c r="I53" s="114"/>
      <c r="J53" s="43"/>
      <c r="K53" s="46"/>
    </row>
    <row r="54" spans="2:47" s="1" customFormat="1" ht="14.45" customHeight="1">
      <c r="B54" s="42"/>
      <c r="C54" s="38" t="s">
        <v>231</v>
      </c>
      <c r="D54" s="43"/>
      <c r="E54" s="43"/>
      <c r="F54" s="43"/>
      <c r="G54" s="43"/>
      <c r="H54" s="43"/>
      <c r="I54" s="114"/>
      <c r="J54" s="43"/>
      <c r="K54" s="46"/>
    </row>
    <row r="55" spans="2:47" s="1" customFormat="1" ht="17.25" customHeight="1">
      <c r="B55" s="42"/>
      <c r="C55" s="43"/>
      <c r="D55" s="43"/>
      <c r="E55" s="382" t="str">
        <f>E13</f>
        <v>1014 - Šachta pro obtokování ČOV</v>
      </c>
      <c r="F55" s="381"/>
      <c r="G55" s="381"/>
      <c r="H55" s="381"/>
      <c r="I55" s="114"/>
      <c r="J55" s="43"/>
      <c r="K55" s="46"/>
    </row>
    <row r="56" spans="2:47" s="1" customFormat="1" ht="6.95" customHeight="1">
      <c r="B56" s="42"/>
      <c r="C56" s="43"/>
      <c r="D56" s="43"/>
      <c r="E56" s="43"/>
      <c r="F56" s="43"/>
      <c r="G56" s="43"/>
      <c r="H56" s="43"/>
      <c r="I56" s="114"/>
      <c r="J56" s="43"/>
      <c r="K56" s="46"/>
    </row>
    <row r="57" spans="2:47" s="1" customFormat="1" ht="18" customHeight="1">
      <c r="B57" s="42"/>
      <c r="C57" s="38" t="s">
        <v>25</v>
      </c>
      <c r="D57" s="43"/>
      <c r="E57" s="43"/>
      <c r="F57" s="36" t="str">
        <f>F16</f>
        <v>Tehov</v>
      </c>
      <c r="G57" s="43"/>
      <c r="H57" s="43"/>
      <c r="I57" s="115" t="s">
        <v>27</v>
      </c>
      <c r="J57" s="116" t="str">
        <f>IF(J16="","",J16)</f>
        <v>1.6.2017</v>
      </c>
      <c r="K57" s="46"/>
    </row>
    <row r="58" spans="2:47" s="1" customFormat="1" ht="6.95" customHeight="1">
      <c r="B58" s="42"/>
      <c r="C58" s="43"/>
      <c r="D58" s="43"/>
      <c r="E58" s="43"/>
      <c r="F58" s="43"/>
      <c r="G58" s="43"/>
      <c r="H58" s="43"/>
      <c r="I58" s="114"/>
      <c r="J58" s="43"/>
      <c r="K58" s="46"/>
    </row>
    <row r="59" spans="2:47" s="1" customFormat="1" ht="15">
      <c r="B59" s="42"/>
      <c r="C59" s="38" t="s">
        <v>31</v>
      </c>
      <c r="D59" s="43"/>
      <c r="E59" s="43"/>
      <c r="F59" s="36" t="str">
        <f>E19</f>
        <v>Obec Tehov</v>
      </c>
      <c r="G59" s="43"/>
      <c r="H59" s="43"/>
      <c r="I59" s="115" t="s">
        <v>38</v>
      </c>
      <c r="J59" s="383" t="str">
        <f>E25</f>
        <v>Ing. Pavel Douša</v>
      </c>
      <c r="K59" s="46"/>
    </row>
    <row r="60" spans="2:47" s="1" customFormat="1" ht="14.45" customHeight="1">
      <c r="B60" s="42"/>
      <c r="C60" s="38" t="s">
        <v>36</v>
      </c>
      <c r="D60" s="43"/>
      <c r="E60" s="43"/>
      <c r="F60" s="36" t="str">
        <f>IF(E22="","",E22)</f>
        <v/>
      </c>
      <c r="G60" s="43"/>
      <c r="H60" s="43"/>
      <c r="I60" s="114"/>
      <c r="J60" s="384"/>
      <c r="K60" s="46"/>
    </row>
    <row r="61" spans="2:47" s="1" customFormat="1" ht="10.35" customHeight="1">
      <c r="B61" s="42"/>
      <c r="C61" s="43"/>
      <c r="D61" s="43"/>
      <c r="E61" s="43"/>
      <c r="F61" s="43"/>
      <c r="G61" s="43"/>
      <c r="H61" s="43"/>
      <c r="I61" s="114"/>
      <c r="J61" s="43"/>
      <c r="K61" s="46"/>
    </row>
    <row r="62" spans="2:47" s="1" customFormat="1" ht="29.25" customHeight="1">
      <c r="B62" s="42"/>
      <c r="C62" s="138" t="s">
        <v>235</v>
      </c>
      <c r="D62" s="128"/>
      <c r="E62" s="128"/>
      <c r="F62" s="128"/>
      <c r="G62" s="128"/>
      <c r="H62" s="128"/>
      <c r="I62" s="139"/>
      <c r="J62" s="140" t="s">
        <v>236</v>
      </c>
      <c r="K62" s="141"/>
    </row>
    <row r="63" spans="2:47" s="1" customFormat="1" ht="10.35" customHeight="1">
      <c r="B63" s="42"/>
      <c r="C63" s="43"/>
      <c r="D63" s="43"/>
      <c r="E63" s="43"/>
      <c r="F63" s="43"/>
      <c r="G63" s="43"/>
      <c r="H63" s="43"/>
      <c r="I63" s="114"/>
      <c r="J63" s="43"/>
      <c r="K63" s="46"/>
    </row>
    <row r="64" spans="2:47" s="1" customFormat="1" ht="29.25" customHeight="1">
      <c r="B64" s="42"/>
      <c r="C64" s="142" t="s">
        <v>237</v>
      </c>
      <c r="D64" s="43"/>
      <c r="E64" s="43"/>
      <c r="F64" s="43"/>
      <c r="G64" s="43"/>
      <c r="H64" s="43"/>
      <c r="I64" s="114"/>
      <c r="J64" s="124">
        <f>J97</f>
        <v>0</v>
      </c>
      <c r="K64" s="46"/>
      <c r="AU64" s="25" t="s">
        <v>238</v>
      </c>
    </row>
    <row r="65" spans="2:12" s="8" customFormat="1" ht="24.95" customHeight="1">
      <c r="B65" s="143"/>
      <c r="C65" s="144"/>
      <c r="D65" s="145" t="s">
        <v>239</v>
      </c>
      <c r="E65" s="146"/>
      <c r="F65" s="146"/>
      <c r="G65" s="146"/>
      <c r="H65" s="146"/>
      <c r="I65" s="147"/>
      <c r="J65" s="148">
        <f>J98</f>
        <v>0</v>
      </c>
      <c r="K65" s="149"/>
    </row>
    <row r="66" spans="2:12" s="9" customFormat="1" ht="19.899999999999999" customHeight="1">
      <c r="B66" s="150"/>
      <c r="C66" s="151"/>
      <c r="D66" s="152" t="s">
        <v>240</v>
      </c>
      <c r="E66" s="153"/>
      <c r="F66" s="153"/>
      <c r="G66" s="153"/>
      <c r="H66" s="153"/>
      <c r="I66" s="154"/>
      <c r="J66" s="155">
        <f>J99</f>
        <v>0</v>
      </c>
      <c r="K66" s="156"/>
    </row>
    <row r="67" spans="2:12" s="9" customFormat="1" ht="19.899999999999999" customHeight="1">
      <c r="B67" s="150"/>
      <c r="C67" s="151"/>
      <c r="D67" s="152" t="s">
        <v>241</v>
      </c>
      <c r="E67" s="153"/>
      <c r="F67" s="153"/>
      <c r="G67" s="153"/>
      <c r="H67" s="153"/>
      <c r="I67" s="154"/>
      <c r="J67" s="155">
        <f>J103</f>
        <v>0</v>
      </c>
      <c r="K67" s="156"/>
    </row>
    <row r="68" spans="2:12" s="9" customFormat="1" ht="19.899999999999999" customHeight="1">
      <c r="B68" s="150"/>
      <c r="C68" s="151"/>
      <c r="D68" s="152" t="s">
        <v>242</v>
      </c>
      <c r="E68" s="153"/>
      <c r="F68" s="153"/>
      <c r="G68" s="153"/>
      <c r="H68" s="153"/>
      <c r="I68" s="154"/>
      <c r="J68" s="155">
        <f>J142</f>
        <v>0</v>
      </c>
      <c r="K68" s="156"/>
    </row>
    <row r="69" spans="2:12" s="9" customFormat="1" ht="19.899999999999999" customHeight="1">
      <c r="B69" s="150"/>
      <c r="C69" s="151"/>
      <c r="D69" s="152" t="s">
        <v>243</v>
      </c>
      <c r="E69" s="153"/>
      <c r="F69" s="153"/>
      <c r="G69" s="153"/>
      <c r="H69" s="153"/>
      <c r="I69" s="154"/>
      <c r="J69" s="155">
        <f>J146</f>
        <v>0</v>
      </c>
      <c r="K69" s="156"/>
    </row>
    <row r="70" spans="2:12" s="9" customFormat="1" ht="19.899999999999999" customHeight="1">
      <c r="B70" s="150"/>
      <c r="C70" s="151"/>
      <c r="D70" s="152" t="s">
        <v>244</v>
      </c>
      <c r="E70" s="153"/>
      <c r="F70" s="153"/>
      <c r="G70" s="153"/>
      <c r="H70" s="153"/>
      <c r="I70" s="154"/>
      <c r="J70" s="155">
        <f>J161</f>
        <v>0</v>
      </c>
      <c r="K70" s="156"/>
    </row>
    <row r="71" spans="2:12" s="9" customFormat="1" ht="19.899999999999999" customHeight="1">
      <c r="B71" s="150"/>
      <c r="C71" s="151"/>
      <c r="D71" s="152" t="s">
        <v>245</v>
      </c>
      <c r="E71" s="153"/>
      <c r="F71" s="153"/>
      <c r="G71" s="153"/>
      <c r="H71" s="153"/>
      <c r="I71" s="154"/>
      <c r="J71" s="155">
        <f>J170</f>
        <v>0</v>
      </c>
      <c r="K71" s="156"/>
    </row>
    <row r="72" spans="2:12" s="8" customFormat="1" ht="24.95" customHeight="1">
      <c r="B72" s="143"/>
      <c r="C72" s="144"/>
      <c r="D72" s="145" t="s">
        <v>246</v>
      </c>
      <c r="E72" s="146"/>
      <c r="F72" s="146"/>
      <c r="G72" s="146"/>
      <c r="H72" s="146"/>
      <c r="I72" s="147"/>
      <c r="J72" s="148">
        <f>J172</f>
        <v>0</v>
      </c>
      <c r="K72" s="149"/>
    </row>
    <row r="73" spans="2:12" s="9" customFormat="1" ht="19.899999999999999" customHeight="1">
      <c r="B73" s="150"/>
      <c r="C73" s="151"/>
      <c r="D73" s="152" t="s">
        <v>247</v>
      </c>
      <c r="E73" s="153"/>
      <c r="F73" s="153"/>
      <c r="G73" s="153"/>
      <c r="H73" s="153"/>
      <c r="I73" s="154"/>
      <c r="J73" s="155">
        <f>J173</f>
        <v>0</v>
      </c>
      <c r="K73" s="156"/>
    </row>
    <row r="74" spans="2:12" s="1" customFormat="1" ht="21.75" customHeight="1">
      <c r="B74" s="42"/>
      <c r="C74" s="43"/>
      <c r="D74" s="43"/>
      <c r="E74" s="43"/>
      <c r="F74" s="43"/>
      <c r="G74" s="43"/>
      <c r="H74" s="43"/>
      <c r="I74" s="114"/>
      <c r="J74" s="43"/>
      <c r="K74" s="46"/>
    </row>
    <row r="75" spans="2:12" s="1" customFormat="1" ht="6.95" customHeight="1">
      <c r="B75" s="57"/>
      <c r="C75" s="58"/>
      <c r="D75" s="58"/>
      <c r="E75" s="58"/>
      <c r="F75" s="58"/>
      <c r="G75" s="58"/>
      <c r="H75" s="58"/>
      <c r="I75" s="135"/>
      <c r="J75" s="58"/>
      <c r="K75" s="59"/>
    </row>
    <row r="79" spans="2:12" s="1" customFormat="1" ht="6.95" customHeight="1">
      <c r="B79" s="60"/>
      <c r="C79" s="61"/>
      <c r="D79" s="61"/>
      <c r="E79" s="61"/>
      <c r="F79" s="61"/>
      <c r="G79" s="61"/>
      <c r="H79" s="61"/>
      <c r="I79" s="136"/>
      <c r="J79" s="61"/>
      <c r="K79" s="61"/>
      <c r="L79" s="42"/>
    </row>
    <row r="80" spans="2:12" s="1" customFormat="1" ht="36.950000000000003" customHeight="1">
      <c r="B80" s="42"/>
      <c r="C80" s="62" t="s">
        <v>248</v>
      </c>
      <c r="L80" s="42"/>
    </row>
    <row r="81" spans="2:20" s="1" customFormat="1" ht="6.95" customHeight="1">
      <c r="B81" s="42"/>
      <c r="L81" s="42"/>
    </row>
    <row r="82" spans="2:20" s="1" customFormat="1" ht="14.45" customHeight="1">
      <c r="B82" s="42"/>
      <c r="C82" s="64" t="s">
        <v>19</v>
      </c>
      <c r="L82" s="42"/>
    </row>
    <row r="83" spans="2:20" s="1" customFormat="1" ht="16.5" customHeight="1">
      <c r="B83" s="42"/>
      <c r="E83" s="374" t="str">
        <f>E7</f>
        <v>Tehov - Odkanalizování a čištění vod</v>
      </c>
      <c r="F83" s="375"/>
      <c r="G83" s="375"/>
      <c r="H83" s="375"/>
      <c r="L83" s="42"/>
    </row>
    <row r="84" spans="2:20" ht="15">
      <c r="B84" s="29"/>
      <c r="C84" s="64" t="s">
        <v>227</v>
      </c>
      <c r="L84" s="29"/>
    </row>
    <row r="85" spans="2:20" ht="16.5" customHeight="1">
      <c r="B85" s="29"/>
      <c r="E85" s="374" t="s">
        <v>228</v>
      </c>
      <c r="F85" s="337"/>
      <c r="G85" s="337"/>
      <c r="H85" s="337"/>
      <c r="L85" s="29"/>
    </row>
    <row r="86" spans="2:20" ht="15">
      <c r="B86" s="29"/>
      <c r="C86" s="64" t="s">
        <v>229</v>
      </c>
      <c r="L86" s="29"/>
    </row>
    <row r="87" spans="2:20" s="1" customFormat="1" ht="16.5" customHeight="1">
      <c r="B87" s="42"/>
      <c r="E87" s="376" t="s">
        <v>230</v>
      </c>
      <c r="F87" s="377"/>
      <c r="G87" s="377"/>
      <c r="H87" s="377"/>
      <c r="L87" s="42"/>
    </row>
    <row r="88" spans="2:20" s="1" customFormat="1" ht="14.45" customHeight="1">
      <c r="B88" s="42"/>
      <c r="C88" s="64" t="s">
        <v>231</v>
      </c>
      <c r="L88" s="42"/>
    </row>
    <row r="89" spans="2:20" s="1" customFormat="1" ht="17.25" customHeight="1">
      <c r="B89" s="42"/>
      <c r="E89" s="349" t="str">
        <f>E13</f>
        <v>1014 - Šachta pro obtokování ČOV</v>
      </c>
      <c r="F89" s="377"/>
      <c r="G89" s="377"/>
      <c r="H89" s="377"/>
      <c r="L89" s="42"/>
    </row>
    <row r="90" spans="2:20" s="1" customFormat="1" ht="6.95" customHeight="1">
      <c r="B90" s="42"/>
      <c r="L90" s="42"/>
    </row>
    <row r="91" spans="2:20" s="1" customFormat="1" ht="18" customHeight="1">
      <c r="B91" s="42"/>
      <c r="C91" s="64" t="s">
        <v>25</v>
      </c>
      <c r="F91" s="157" t="str">
        <f>F16</f>
        <v>Tehov</v>
      </c>
      <c r="I91" s="158" t="s">
        <v>27</v>
      </c>
      <c r="J91" s="68" t="str">
        <f>IF(J16="","",J16)</f>
        <v>1.6.2017</v>
      </c>
      <c r="L91" s="42"/>
    </row>
    <row r="92" spans="2:20" s="1" customFormat="1" ht="6.95" customHeight="1">
      <c r="B92" s="42"/>
      <c r="L92" s="42"/>
    </row>
    <row r="93" spans="2:20" s="1" customFormat="1" ht="15">
      <c r="B93" s="42"/>
      <c r="C93" s="64" t="s">
        <v>31</v>
      </c>
      <c r="F93" s="157" t="str">
        <f>E19</f>
        <v>Obec Tehov</v>
      </c>
      <c r="I93" s="158" t="s">
        <v>38</v>
      </c>
      <c r="J93" s="157" t="str">
        <f>E25</f>
        <v>Ing. Pavel Douša</v>
      </c>
      <c r="L93" s="42"/>
    </row>
    <row r="94" spans="2:20" s="1" customFormat="1" ht="14.45" customHeight="1">
      <c r="B94" s="42"/>
      <c r="C94" s="64" t="s">
        <v>36</v>
      </c>
      <c r="F94" s="157" t="str">
        <f>IF(E22="","",E22)</f>
        <v/>
      </c>
      <c r="L94" s="42"/>
    </row>
    <row r="95" spans="2:20" s="1" customFormat="1" ht="10.35" customHeight="1">
      <c r="B95" s="42"/>
      <c r="L95" s="42"/>
    </row>
    <row r="96" spans="2:20" s="10" customFormat="1" ht="29.25" customHeight="1">
      <c r="B96" s="159"/>
      <c r="C96" s="160" t="s">
        <v>249</v>
      </c>
      <c r="D96" s="161" t="s">
        <v>62</v>
      </c>
      <c r="E96" s="161" t="s">
        <v>58</v>
      </c>
      <c r="F96" s="161" t="s">
        <v>250</v>
      </c>
      <c r="G96" s="161" t="s">
        <v>251</v>
      </c>
      <c r="H96" s="161" t="s">
        <v>252</v>
      </c>
      <c r="I96" s="162" t="s">
        <v>253</v>
      </c>
      <c r="J96" s="161" t="s">
        <v>236</v>
      </c>
      <c r="K96" s="163" t="s">
        <v>254</v>
      </c>
      <c r="L96" s="159"/>
      <c r="M96" s="74" t="s">
        <v>255</v>
      </c>
      <c r="N96" s="75" t="s">
        <v>47</v>
      </c>
      <c r="O96" s="75" t="s">
        <v>256</v>
      </c>
      <c r="P96" s="75" t="s">
        <v>257</v>
      </c>
      <c r="Q96" s="75" t="s">
        <v>258</v>
      </c>
      <c r="R96" s="75" t="s">
        <v>259</v>
      </c>
      <c r="S96" s="75" t="s">
        <v>260</v>
      </c>
      <c r="T96" s="76" t="s">
        <v>261</v>
      </c>
    </row>
    <row r="97" spans="2:65" s="1" customFormat="1" ht="29.25" customHeight="1">
      <c r="B97" s="42"/>
      <c r="C97" s="78" t="s">
        <v>237</v>
      </c>
      <c r="J97" s="164">
        <f>BK97</f>
        <v>0</v>
      </c>
      <c r="L97" s="42"/>
      <c r="M97" s="77"/>
      <c r="N97" s="69"/>
      <c r="O97" s="69"/>
      <c r="P97" s="165">
        <f>P98+P172</f>
        <v>0</v>
      </c>
      <c r="Q97" s="69"/>
      <c r="R97" s="165">
        <f>R98+R172</f>
        <v>5.4061186299999999</v>
      </c>
      <c r="S97" s="69"/>
      <c r="T97" s="166">
        <f>T98+T172</f>
        <v>0</v>
      </c>
      <c r="AT97" s="25" t="s">
        <v>76</v>
      </c>
      <c r="AU97" s="25" t="s">
        <v>238</v>
      </c>
      <c r="BK97" s="167">
        <f>BK98+BK172</f>
        <v>0</v>
      </c>
    </row>
    <row r="98" spans="2:65" s="11" customFormat="1" ht="37.35" customHeight="1">
      <c r="B98" s="168"/>
      <c r="D98" s="169" t="s">
        <v>76</v>
      </c>
      <c r="E98" s="170" t="s">
        <v>262</v>
      </c>
      <c r="F98" s="170" t="s">
        <v>263</v>
      </c>
      <c r="I98" s="171"/>
      <c r="J98" s="172">
        <f>BK98</f>
        <v>0</v>
      </c>
      <c r="L98" s="168"/>
      <c r="M98" s="173"/>
      <c r="N98" s="174"/>
      <c r="O98" s="174"/>
      <c r="P98" s="175">
        <f>P99+P103+P142+P146+P161+P170</f>
        <v>0</v>
      </c>
      <c r="Q98" s="174"/>
      <c r="R98" s="175">
        <f>R99+R103+R142+R146+R161+R170</f>
        <v>5.3886996299999996</v>
      </c>
      <c r="S98" s="174"/>
      <c r="T98" s="176">
        <f>T99+T103+T142+T146+T161+T170</f>
        <v>0</v>
      </c>
      <c r="AR98" s="169" t="s">
        <v>24</v>
      </c>
      <c r="AT98" s="177" t="s">
        <v>76</v>
      </c>
      <c r="AU98" s="177" t="s">
        <v>77</v>
      </c>
      <c r="AY98" s="169" t="s">
        <v>264</v>
      </c>
      <c r="BK98" s="178">
        <f>BK99+BK103+BK142+BK146+BK161+BK170</f>
        <v>0</v>
      </c>
    </row>
    <row r="99" spans="2:65" s="11" customFormat="1" ht="19.899999999999999" customHeight="1">
      <c r="B99" s="168"/>
      <c r="D99" s="169" t="s">
        <v>76</v>
      </c>
      <c r="E99" s="179" t="s">
        <v>85</v>
      </c>
      <c r="F99" s="179" t="s">
        <v>265</v>
      </c>
      <c r="I99" s="171"/>
      <c r="J99" s="180">
        <f>BK99</f>
        <v>0</v>
      </c>
      <c r="L99" s="168"/>
      <c r="M99" s="173"/>
      <c r="N99" s="174"/>
      <c r="O99" s="174"/>
      <c r="P99" s="175">
        <f>SUM(P100:P102)</f>
        <v>0</v>
      </c>
      <c r="Q99" s="174"/>
      <c r="R99" s="175">
        <f>SUM(R100:R102)</f>
        <v>0.73008000000000006</v>
      </c>
      <c r="S99" s="174"/>
      <c r="T99" s="176">
        <f>SUM(T100:T102)</f>
        <v>0</v>
      </c>
      <c r="AR99" s="169" t="s">
        <v>24</v>
      </c>
      <c r="AT99" s="177" t="s">
        <v>76</v>
      </c>
      <c r="AU99" s="177" t="s">
        <v>24</v>
      </c>
      <c r="AY99" s="169" t="s">
        <v>264</v>
      </c>
      <c r="BK99" s="178">
        <f>SUM(BK100:BK102)</f>
        <v>0</v>
      </c>
    </row>
    <row r="100" spans="2:65" s="1" customFormat="1" ht="16.5" customHeight="1">
      <c r="B100" s="181"/>
      <c r="C100" s="182" t="s">
        <v>24</v>
      </c>
      <c r="D100" s="182" t="s">
        <v>266</v>
      </c>
      <c r="E100" s="183" t="s">
        <v>267</v>
      </c>
      <c r="F100" s="184" t="s">
        <v>268</v>
      </c>
      <c r="G100" s="185" t="s">
        <v>269</v>
      </c>
      <c r="H100" s="186">
        <v>0.33800000000000002</v>
      </c>
      <c r="I100" s="187"/>
      <c r="J100" s="188">
        <f>ROUND(I100*H100,2)</f>
        <v>0</v>
      </c>
      <c r="K100" s="184" t="s">
        <v>334</v>
      </c>
      <c r="L100" s="42"/>
      <c r="M100" s="189" t="s">
        <v>5</v>
      </c>
      <c r="N100" s="190" t="s">
        <v>48</v>
      </c>
      <c r="O100" s="43"/>
      <c r="P100" s="191">
        <f>O100*H100</f>
        <v>0</v>
      </c>
      <c r="Q100" s="191">
        <v>2.16</v>
      </c>
      <c r="R100" s="191">
        <f>Q100*H100</f>
        <v>0.73008000000000006</v>
      </c>
      <c r="S100" s="191">
        <v>0</v>
      </c>
      <c r="T100" s="192">
        <f>S100*H100</f>
        <v>0</v>
      </c>
      <c r="AR100" s="25" t="s">
        <v>270</v>
      </c>
      <c r="AT100" s="25" t="s">
        <v>266</v>
      </c>
      <c r="AU100" s="25" t="s">
        <v>85</v>
      </c>
      <c r="AY100" s="25" t="s">
        <v>264</v>
      </c>
      <c r="BE100" s="193">
        <f>IF(N100="základní",J100,0)</f>
        <v>0</v>
      </c>
      <c r="BF100" s="193">
        <f>IF(N100="snížená",J100,0)</f>
        <v>0</v>
      </c>
      <c r="BG100" s="193">
        <f>IF(N100="zákl. přenesená",J100,0)</f>
        <v>0</v>
      </c>
      <c r="BH100" s="193">
        <f>IF(N100="sníž. přenesená",J100,0)</f>
        <v>0</v>
      </c>
      <c r="BI100" s="193">
        <f>IF(N100="nulová",J100,0)</f>
        <v>0</v>
      </c>
      <c r="BJ100" s="25" t="s">
        <v>24</v>
      </c>
      <c r="BK100" s="193">
        <f>ROUND(I100*H100,2)</f>
        <v>0</v>
      </c>
      <c r="BL100" s="25" t="s">
        <v>270</v>
      </c>
      <c r="BM100" s="25" t="s">
        <v>511</v>
      </c>
    </row>
    <row r="101" spans="2:65" s="12" customFormat="1">
      <c r="B101" s="194"/>
      <c r="D101" s="195" t="s">
        <v>272</v>
      </c>
      <c r="E101" s="196" t="s">
        <v>5</v>
      </c>
      <c r="F101" s="197" t="s">
        <v>273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3" customFormat="1">
      <c r="B102" s="202"/>
      <c r="D102" s="195" t="s">
        <v>272</v>
      </c>
      <c r="E102" s="203" t="s">
        <v>5</v>
      </c>
      <c r="F102" s="204" t="s">
        <v>512</v>
      </c>
      <c r="H102" s="205">
        <v>0.33800000000000002</v>
      </c>
      <c r="I102" s="206"/>
      <c r="L102" s="202"/>
      <c r="M102" s="207"/>
      <c r="N102" s="208"/>
      <c r="O102" s="208"/>
      <c r="P102" s="208"/>
      <c r="Q102" s="208"/>
      <c r="R102" s="208"/>
      <c r="S102" s="208"/>
      <c r="T102" s="209"/>
      <c r="AT102" s="203" t="s">
        <v>272</v>
      </c>
      <c r="AU102" s="203" t="s">
        <v>85</v>
      </c>
      <c r="AV102" s="13" t="s">
        <v>85</v>
      </c>
      <c r="AW102" s="13" t="s">
        <v>41</v>
      </c>
      <c r="AX102" s="13" t="s">
        <v>24</v>
      </c>
      <c r="AY102" s="203" t="s">
        <v>264</v>
      </c>
    </row>
    <row r="103" spans="2:65" s="11" customFormat="1" ht="29.85" customHeight="1">
      <c r="B103" s="168"/>
      <c r="D103" s="169" t="s">
        <v>76</v>
      </c>
      <c r="E103" s="179" t="s">
        <v>93</v>
      </c>
      <c r="F103" s="179" t="s">
        <v>275</v>
      </c>
      <c r="I103" s="171"/>
      <c r="J103" s="180">
        <f>BK103</f>
        <v>0</v>
      </c>
      <c r="L103" s="168"/>
      <c r="M103" s="173"/>
      <c r="N103" s="174"/>
      <c r="O103" s="174"/>
      <c r="P103" s="175">
        <f>SUM(P104:P141)</f>
        <v>0</v>
      </c>
      <c r="Q103" s="174"/>
      <c r="R103" s="175">
        <f>SUM(R104:R141)</f>
        <v>4.4165864500000005</v>
      </c>
      <c r="S103" s="174"/>
      <c r="T103" s="176">
        <f>SUM(T104:T141)</f>
        <v>0</v>
      </c>
      <c r="AR103" s="169" t="s">
        <v>24</v>
      </c>
      <c r="AT103" s="177" t="s">
        <v>76</v>
      </c>
      <c r="AU103" s="177" t="s">
        <v>24</v>
      </c>
      <c r="AY103" s="169" t="s">
        <v>264</v>
      </c>
      <c r="BK103" s="178">
        <f>SUM(BK104:BK141)</f>
        <v>0</v>
      </c>
    </row>
    <row r="104" spans="2:65" s="1" customFormat="1" ht="38.25" customHeight="1">
      <c r="B104" s="181"/>
      <c r="C104" s="182" t="s">
        <v>85</v>
      </c>
      <c r="D104" s="182" t="s">
        <v>266</v>
      </c>
      <c r="E104" s="183" t="s">
        <v>276</v>
      </c>
      <c r="F104" s="184" t="s">
        <v>277</v>
      </c>
      <c r="G104" s="185" t="s">
        <v>269</v>
      </c>
      <c r="H104" s="186">
        <v>0.22500000000000001</v>
      </c>
      <c r="I104" s="187"/>
      <c r="J104" s="188">
        <f>ROUND(I104*H104,2)</f>
        <v>0</v>
      </c>
      <c r="K104" s="184" t="s">
        <v>278</v>
      </c>
      <c r="L104" s="42"/>
      <c r="M104" s="189" t="s">
        <v>5</v>
      </c>
      <c r="N104" s="190" t="s">
        <v>48</v>
      </c>
      <c r="O104" s="43"/>
      <c r="P104" s="191">
        <f>O104*H104</f>
        <v>0</v>
      </c>
      <c r="Q104" s="191">
        <v>2.32884</v>
      </c>
      <c r="R104" s="191">
        <f>Q104*H104</f>
        <v>0.52398900000000004</v>
      </c>
      <c r="S104" s="191">
        <v>0</v>
      </c>
      <c r="T104" s="192">
        <f>S104*H104</f>
        <v>0</v>
      </c>
      <c r="AR104" s="25" t="s">
        <v>270</v>
      </c>
      <c r="AT104" s="25" t="s">
        <v>266</v>
      </c>
      <c r="AU104" s="25" t="s">
        <v>85</v>
      </c>
      <c r="AY104" s="25" t="s">
        <v>264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5" t="s">
        <v>24</v>
      </c>
      <c r="BK104" s="193">
        <f>ROUND(I104*H104,2)</f>
        <v>0</v>
      </c>
      <c r="BL104" s="25" t="s">
        <v>270</v>
      </c>
      <c r="BM104" s="25" t="s">
        <v>279</v>
      </c>
    </row>
    <row r="105" spans="2:65" s="12" customFormat="1">
      <c r="B105" s="194"/>
      <c r="D105" s="195" t="s">
        <v>272</v>
      </c>
      <c r="E105" s="196" t="s">
        <v>5</v>
      </c>
      <c r="F105" s="197" t="s">
        <v>280</v>
      </c>
      <c r="H105" s="196" t="s">
        <v>5</v>
      </c>
      <c r="I105" s="198"/>
      <c r="L105" s="194"/>
      <c r="M105" s="199"/>
      <c r="N105" s="200"/>
      <c r="O105" s="200"/>
      <c r="P105" s="200"/>
      <c r="Q105" s="200"/>
      <c r="R105" s="200"/>
      <c r="S105" s="200"/>
      <c r="T105" s="201"/>
      <c r="AT105" s="196" t="s">
        <v>272</v>
      </c>
      <c r="AU105" s="196" t="s">
        <v>85</v>
      </c>
      <c r="AV105" s="12" t="s">
        <v>24</v>
      </c>
      <c r="AW105" s="12" t="s">
        <v>41</v>
      </c>
      <c r="AX105" s="12" t="s">
        <v>77</v>
      </c>
      <c r="AY105" s="196" t="s">
        <v>264</v>
      </c>
    </row>
    <row r="106" spans="2:65" s="13" customFormat="1">
      <c r="B106" s="202"/>
      <c r="D106" s="195" t="s">
        <v>272</v>
      </c>
      <c r="E106" s="203" t="s">
        <v>5</v>
      </c>
      <c r="F106" s="204" t="s">
        <v>513</v>
      </c>
      <c r="H106" s="205">
        <v>0.22500000000000001</v>
      </c>
      <c r="I106" s="206"/>
      <c r="L106" s="202"/>
      <c r="M106" s="207"/>
      <c r="N106" s="208"/>
      <c r="O106" s="208"/>
      <c r="P106" s="208"/>
      <c r="Q106" s="208"/>
      <c r="R106" s="208"/>
      <c r="S106" s="208"/>
      <c r="T106" s="209"/>
      <c r="AT106" s="203" t="s">
        <v>272</v>
      </c>
      <c r="AU106" s="203" t="s">
        <v>85</v>
      </c>
      <c r="AV106" s="13" t="s">
        <v>85</v>
      </c>
      <c r="AW106" s="13" t="s">
        <v>41</v>
      </c>
      <c r="AX106" s="13" t="s">
        <v>24</v>
      </c>
      <c r="AY106" s="203" t="s">
        <v>264</v>
      </c>
    </row>
    <row r="107" spans="2:65" s="1" customFormat="1" ht="38.25" customHeight="1">
      <c r="B107" s="181"/>
      <c r="C107" s="182" t="s">
        <v>93</v>
      </c>
      <c r="D107" s="182" t="s">
        <v>266</v>
      </c>
      <c r="E107" s="183" t="s">
        <v>282</v>
      </c>
      <c r="F107" s="184" t="s">
        <v>283</v>
      </c>
      <c r="G107" s="185" t="s">
        <v>269</v>
      </c>
      <c r="H107" s="186">
        <v>1.466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2.5143</v>
      </c>
      <c r="R107" s="191">
        <f>Q107*H107</f>
        <v>3.6859637999999997</v>
      </c>
      <c r="S107" s="191">
        <v>0</v>
      </c>
      <c r="T107" s="192">
        <f>S107*H107</f>
        <v>0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284</v>
      </c>
    </row>
    <row r="108" spans="2:65" s="12" customFormat="1">
      <c r="B108" s="194"/>
      <c r="D108" s="195" t="s">
        <v>272</v>
      </c>
      <c r="E108" s="196" t="s">
        <v>5</v>
      </c>
      <c r="F108" s="197" t="s">
        <v>514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2" customFormat="1">
      <c r="B109" s="194"/>
      <c r="D109" s="195" t="s">
        <v>272</v>
      </c>
      <c r="E109" s="196" t="s">
        <v>5</v>
      </c>
      <c r="F109" s="197" t="s">
        <v>286</v>
      </c>
      <c r="H109" s="196" t="s">
        <v>5</v>
      </c>
      <c r="I109" s="198"/>
      <c r="L109" s="194"/>
      <c r="M109" s="199"/>
      <c r="N109" s="200"/>
      <c r="O109" s="200"/>
      <c r="P109" s="200"/>
      <c r="Q109" s="200"/>
      <c r="R109" s="200"/>
      <c r="S109" s="200"/>
      <c r="T109" s="201"/>
      <c r="AT109" s="196" t="s">
        <v>272</v>
      </c>
      <c r="AU109" s="196" t="s">
        <v>85</v>
      </c>
      <c r="AV109" s="12" t="s">
        <v>24</v>
      </c>
      <c r="AW109" s="12" t="s">
        <v>41</v>
      </c>
      <c r="AX109" s="12" t="s">
        <v>77</v>
      </c>
      <c r="AY109" s="196" t="s">
        <v>264</v>
      </c>
    </row>
    <row r="110" spans="2:65" s="13" customFormat="1">
      <c r="B110" s="202"/>
      <c r="D110" s="195" t="s">
        <v>272</v>
      </c>
      <c r="E110" s="203" t="s">
        <v>5</v>
      </c>
      <c r="F110" s="204" t="s">
        <v>515</v>
      </c>
      <c r="H110" s="205">
        <v>0.28799999999999998</v>
      </c>
      <c r="I110" s="206"/>
      <c r="L110" s="202"/>
      <c r="M110" s="207"/>
      <c r="N110" s="208"/>
      <c r="O110" s="208"/>
      <c r="P110" s="208"/>
      <c r="Q110" s="208"/>
      <c r="R110" s="208"/>
      <c r="S110" s="208"/>
      <c r="T110" s="209"/>
      <c r="AT110" s="203" t="s">
        <v>272</v>
      </c>
      <c r="AU110" s="203" t="s">
        <v>85</v>
      </c>
      <c r="AV110" s="13" t="s">
        <v>85</v>
      </c>
      <c r="AW110" s="13" t="s">
        <v>41</v>
      </c>
      <c r="AX110" s="13" t="s">
        <v>77</v>
      </c>
      <c r="AY110" s="203" t="s">
        <v>264</v>
      </c>
    </row>
    <row r="111" spans="2:65" s="12" customFormat="1">
      <c r="B111" s="194"/>
      <c r="D111" s="195" t="s">
        <v>272</v>
      </c>
      <c r="E111" s="196" t="s">
        <v>5</v>
      </c>
      <c r="F111" s="197" t="s">
        <v>288</v>
      </c>
      <c r="H111" s="196" t="s">
        <v>5</v>
      </c>
      <c r="I111" s="198"/>
      <c r="L111" s="194"/>
      <c r="M111" s="199"/>
      <c r="N111" s="200"/>
      <c r="O111" s="200"/>
      <c r="P111" s="200"/>
      <c r="Q111" s="200"/>
      <c r="R111" s="200"/>
      <c r="S111" s="200"/>
      <c r="T111" s="201"/>
      <c r="AT111" s="196" t="s">
        <v>272</v>
      </c>
      <c r="AU111" s="196" t="s">
        <v>85</v>
      </c>
      <c r="AV111" s="12" t="s">
        <v>24</v>
      </c>
      <c r="AW111" s="12" t="s">
        <v>41</v>
      </c>
      <c r="AX111" s="12" t="s">
        <v>77</v>
      </c>
      <c r="AY111" s="196" t="s">
        <v>264</v>
      </c>
    </row>
    <row r="112" spans="2:65" s="13" customFormat="1">
      <c r="B112" s="202"/>
      <c r="D112" s="195" t="s">
        <v>272</v>
      </c>
      <c r="E112" s="203" t="s">
        <v>5</v>
      </c>
      <c r="F112" s="204" t="s">
        <v>516</v>
      </c>
      <c r="H112" s="205">
        <v>1.1779999999999999</v>
      </c>
      <c r="I112" s="206"/>
      <c r="L112" s="202"/>
      <c r="M112" s="207"/>
      <c r="N112" s="208"/>
      <c r="O112" s="208"/>
      <c r="P112" s="208"/>
      <c r="Q112" s="208"/>
      <c r="R112" s="208"/>
      <c r="S112" s="208"/>
      <c r="T112" s="209"/>
      <c r="AT112" s="203" t="s">
        <v>272</v>
      </c>
      <c r="AU112" s="203" t="s">
        <v>85</v>
      </c>
      <c r="AV112" s="13" t="s">
        <v>85</v>
      </c>
      <c r="AW112" s="13" t="s">
        <v>41</v>
      </c>
      <c r="AX112" s="13" t="s">
        <v>77</v>
      </c>
      <c r="AY112" s="203" t="s">
        <v>264</v>
      </c>
    </row>
    <row r="113" spans="2:65" s="14" customFormat="1">
      <c r="B113" s="210"/>
      <c r="D113" s="195" t="s">
        <v>272</v>
      </c>
      <c r="E113" s="211" t="s">
        <v>5</v>
      </c>
      <c r="F113" s="212" t="s">
        <v>290</v>
      </c>
      <c r="H113" s="213">
        <v>1.466</v>
      </c>
      <c r="I113" s="214"/>
      <c r="L113" s="210"/>
      <c r="M113" s="215"/>
      <c r="N113" s="216"/>
      <c r="O113" s="216"/>
      <c r="P113" s="216"/>
      <c r="Q113" s="216"/>
      <c r="R113" s="216"/>
      <c r="S113" s="216"/>
      <c r="T113" s="217"/>
      <c r="AT113" s="211" t="s">
        <v>272</v>
      </c>
      <c r="AU113" s="211" t="s">
        <v>85</v>
      </c>
      <c r="AV113" s="14" t="s">
        <v>270</v>
      </c>
      <c r="AW113" s="14" t="s">
        <v>41</v>
      </c>
      <c r="AX113" s="14" t="s">
        <v>24</v>
      </c>
      <c r="AY113" s="211" t="s">
        <v>264</v>
      </c>
    </row>
    <row r="114" spans="2:65" s="1" customFormat="1" ht="38.25" customHeight="1">
      <c r="B114" s="181"/>
      <c r="C114" s="182" t="s">
        <v>270</v>
      </c>
      <c r="D114" s="182" t="s">
        <v>266</v>
      </c>
      <c r="E114" s="183" t="s">
        <v>291</v>
      </c>
      <c r="F114" s="184" t="s">
        <v>292</v>
      </c>
      <c r="G114" s="185" t="s">
        <v>293</v>
      </c>
      <c r="H114" s="186">
        <v>11.22</v>
      </c>
      <c r="I114" s="187"/>
      <c r="J114" s="188">
        <f>ROUND(I114*H114,2)</f>
        <v>0</v>
      </c>
      <c r="K114" s="184" t="s">
        <v>278</v>
      </c>
      <c r="L114" s="42"/>
      <c r="M114" s="189" t="s">
        <v>5</v>
      </c>
      <c r="N114" s="190" t="s">
        <v>48</v>
      </c>
      <c r="O114" s="43"/>
      <c r="P114" s="191">
        <f>O114*H114</f>
        <v>0</v>
      </c>
      <c r="Q114" s="191">
        <v>2.65E-3</v>
      </c>
      <c r="R114" s="191">
        <f>Q114*H114</f>
        <v>2.9733000000000002E-2</v>
      </c>
      <c r="S114" s="191">
        <v>0</v>
      </c>
      <c r="T114" s="192">
        <f>S114*H114</f>
        <v>0</v>
      </c>
      <c r="AR114" s="25" t="s">
        <v>270</v>
      </c>
      <c r="AT114" s="25" t="s">
        <v>266</v>
      </c>
      <c r="AU114" s="25" t="s">
        <v>85</v>
      </c>
      <c r="AY114" s="25" t="s">
        <v>264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5" t="s">
        <v>24</v>
      </c>
      <c r="BK114" s="193">
        <f>ROUND(I114*H114,2)</f>
        <v>0</v>
      </c>
      <c r="BL114" s="25" t="s">
        <v>270</v>
      </c>
      <c r="BM114" s="25" t="s">
        <v>294</v>
      </c>
    </row>
    <row r="115" spans="2:65" s="12" customFormat="1">
      <c r="B115" s="194"/>
      <c r="D115" s="195" t="s">
        <v>272</v>
      </c>
      <c r="E115" s="196" t="s">
        <v>5</v>
      </c>
      <c r="F115" s="197" t="s">
        <v>517</v>
      </c>
      <c r="H115" s="196" t="s">
        <v>5</v>
      </c>
      <c r="I115" s="198"/>
      <c r="L115" s="194"/>
      <c r="M115" s="199"/>
      <c r="N115" s="200"/>
      <c r="O115" s="200"/>
      <c r="P115" s="200"/>
      <c r="Q115" s="200"/>
      <c r="R115" s="200"/>
      <c r="S115" s="200"/>
      <c r="T115" s="201"/>
      <c r="AT115" s="196" t="s">
        <v>272</v>
      </c>
      <c r="AU115" s="196" t="s">
        <v>85</v>
      </c>
      <c r="AV115" s="12" t="s">
        <v>24</v>
      </c>
      <c r="AW115" s="12" t="s">
        <v>41</v>
      </c>
      <c r="AX115" s="12" t="s">
        <v>77</v>
      </c>
      <c r="AY115" s="196" t="s">
        <v>264</v>
      </c>
    </row>
    <row r="116" spans="2:65" s="12" customFormat="1">
      <c r="B116" s="194"/>
      <c r="D116" s="195" t="s">
        <v>272</v>
      </c>
      <c r="E116" s="196" t="s">
        <v>5</v>
      </c>
      <c r="F116" s="197" t="s">
        <v>296</v>
      </c>
      <c r="H116" s="196" t="s">
        <v>5</v>
      </c>
      <c r="I116" s="198"/>
      <c r="L116" s="194"/>
      <c r="M116" s="199"/>
      <c r="N116" s="200"/>
      <c r="O116" s="200"/>
      <c r="P116" s="200"/>
      <c r="Q116" s="200"/>
      <c r="R116" s="200"/>
      <c r="S116" s="200"/>
      <c r="T116" s="201"/>
      <c r="AT116" s="196" t="s">
        <v>272</v>
      </c>
      <c r="AU116" s="196" t="s">
        <v>85</v>
      </c>
      <c r="AV116" s="12" t="s">
        <v>24</v>
      </c>
      <c r="AW116" s="12" t="s">
        <v>41</v>
      </c>
      <c r="AX116" s="12" t="s">
        <v>77</v>
      </c>
      <c r="AY116" s="196" t="s">
        <v>264</v>
      </c>
    </row>
    <row r="117" spans="2:65" s="13" customFormat="1">
      <c r="B117" s="202"/>
      <c r="D117" s="195" t="s">
        <v>272</v>
      </c>
      <c r="E117" s="203" t="s">
        <v>5</v>
      </c>
      <c r="F117" s="204" t="s">
        <v>518</v>
      </c>
      <c r="H117" s="205">
        <v>7.44</v>
      </c>
      <c r="I117" s="206"/>
      <c r="L117" s="202"/>
      <c r="M117" s="207"/>
      <c r="N117" s="208"/>
      <c r="O117" s="208"/>
      <c r="P117" s="208"/>
      <c r="Q117" s="208"/>
      <c r="R117" s="208"/>
      <c r="S117" s="208"/>
      <c r="T117" s="209"/>
      <c r="AT117" s="203" t="s">
        <v>272</v>
      </c>
      <c r="AU117" s="203" t="s">
        <v>85</v>
      </c>
      <c r="AV117" s="13" t="s">
        <v>85</v>
      </c>
      <c r="AW117" s="13" t="s">
        <v>41</v>
      </c>
      <c r="AX117" s="13" t="s">
        <v>77</v>
      </c>
      <c r="AY117" s="203" t="s">
        <v>264</v>
      </c>
    </row>
    <row r="118" spans="2:65" s="12" customFormat="1">
      <c r="B118" s="194"/>
      <c r="D118" s="195" t="s">
        <v>272</v>
      </c>
      <c r="E118" s="196" t="s">
        <v>5</v>
      </c>
      <c r="F118" s="197" t="s">
        <v>298</v>
      </c>
      <c r="H118" s="196" t="s">
        <v>5</v>
      </c>
      <c r="I118" s="198"/>
      <c r="L118" s="194"/>
      <c r="M118" s="199"/>
      <c r="N118" s="200"/>
      <c r="O118" s="200"/>
      <c r="P118" s="200"/>
      <c r="Q118" s="200"/>
      <c r="R118" s="200"/>
      <c r="S118" s="200"/>
      <c r="T118" s="201"/>
      <c r="AT118" s="196" t="s">
        <v>272</v>
      </c>
      <c r="AU118" s="196" t="s">
        <v>85</v>
      </c>
      <c r="AV118" s="12" t="s">
        <v>24</v>
      </c>
      <c r="AW118" s="12" t="s">
        <v>41</v>
      </c>
      <c r="AX118" s="12" t="s">
        <v>77</v>
      </c>
      <c r="AY118" s="196" t="s">
        <v>264</v>
      </c>
    </row>
    <row r="119" spans="2:65" s="13" customFormat="1">
      <c r="B119" s="202"/>
      <c r="D119" s="195" t="s">
        <v>272</v>
      </c>
      <c r="E119" s="203" t="s">
        <v>5</v>
      </c>
      <c r="F119" s="204" t="s">
        <v>519</v>
      </c>
      <c r="H119" s="205">
        <v>3.78</v>
      </c>
      <c r="I119" s="206"/>
      <c r="L119" s="202"/>
      <c r="M119" s="207"/>
      <c r="N119" s="208"/>
      <c r="O119" s="208"/>
      <c r="P119" s="208"/>
      <c r="Q119" s="208"/>
      <c r="R119" s="208"/>
      <c r="S119" s="208"/>
      <c r="T119" s="209"/>
      <c r="AT119" s="203" t="s">
        <v>272</v>
      </c>
      <c r="AU119" s="203" t="s">
        <v>85</v>
      </c>
      <c r="AV119" s="13" t="s">
        <v>85</v>
      </c>
      <c r="AW119" s="13" t="s">
        <v>41</v>
      </c>
      <c r="AX119" s="13" t="s">
        <v>77</v>
      </c>
      <c r="AY119" s="203" t="s">
        <v>264</v>
      </c>
    </row>
    <row r="120" spans="2:65" s="14" customFormat="1">
      <c r="B120" s="210"/>
      <c r="D120" s="195" t="s">
        <v>272</v>
      </c>
      <c r="E120" s="211" t="s">
        <v>5</v>
      </c>
      <c r="F120" s="212" t="s">
        <v>290</v>
      </c>
      <c r="H120" s="213">
        <v>11.22</v>
      </c>
      <c r="I120" s="214"/>
      <c r="L120" s="210"/>
      <c r="M120" s="215"/>
      <c r="N120" s="216"/>
      <c r="O120" s="216"/>
      <c r="P120" s="216"/>
      <c r="Q120" s="216"/>
      <c r="R120" s="216"/>
      <c r="S120" s="216"/>
      <c r="T120" s="217"/>
      <c r="AT120" s="211" t="s">
        <v>272</v>
      </c>
      <c r="AU120" s="211" t="s">
        <v>85</v>
      </c>
      <c r="AV120" s="14" t="s">
        <v>270</v>
      </c>
      <c r="AW120" s="14" t="s">
        <v>41</v>
      </c>
      <c r="AX120" s="14" t="s">
        <v>24</v>
      </c>
      <c r="AY120" s="211" t="s">
        <v>264</v>
      </c>
    </row>
    <row r="121" spans="2:65" s="1" customFormat="1" ht="38.25" customHeight="1">
      <c r="B121" s="181"/>
      <c r="C121" s="182" t="s">
        <v>300</v>
      </c>
      <c r="D121" s="182" t="s">
        <v>266</v>
      </c>
      <c r="E121" s="183" t="s">
        <v>301</v>
      </c>
      <c r="F121" s="184" t="s">
        <v>302</v>
      </c>
      <c r="G121" s="185" t="s">
        <v>293</v>
      </c>
      <c r="H121" s="186">
        <v>11.22</v>
      </c>
      <c r="I121" s="187"/>
      <c r="J121" s="188">
        <f>ROUND(I121*H121,2)</f>
        <v>0</v>
      </c>
      <c r="K121" s="184" t="s">
        <v>278</v>
      </c>
      <c r="L121" s="42"/>
      <c r="M121" s="189" t="s">
        <v>5</v>
      </c>
      <c r="N121" s="190" t="s">
        <v>48</v>
      </c>
      <c r="O121" s="43"/>
      <c r="P121" s="191">
        <f>O121*H121</f>
        <v>0</v>
      </c>
      <c r="Q121" s="191">
        <v>0</v>
      </c>
      <c r="R121" s="191">
        <f>Q121*H121</f>
        <v>0</v>
      </c>
      <c r="S121" s="191">
        <v>0</v>
      </c>
      <c r="T121" s="192">
        <f>S121*H121</f>
        <v>0</v>
      </c>
      <c r="AR121" s="25" t="s">
        <v>270</v>
      </c>
      <c r="AT121" s="25" t="s">
        <v>266</v>
      </c>
      <c r="AU121" s="25" t="s">
        <v>85</v>
      </c>
      <c r="AY121" s="25" t="s">
        <v>264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5" t="s">
        <v>24</v>
      </c>
      <c r="BK121" s="193">
        <f>ROUND(I121*H121,2)</f>
        <v>0</v>
      </c>
      <c r="BL121" s="25" t="s">
        <v>270</v>
      </c>
      <c r="BM121" s="25" t="s">
        <v>303</v>
      </c>
    </row>
    <row r="122" spans="2:65" s="12" customFormat="1">
      <c r="B122" s="194"/>
      <c r="D122" s="195" t="s">
        <v>272</v>
      </c>
      <c r="E122" s="196" t="s">
        <v>5</v>
      </c>
      <c r="F122" s="197" t="s">
        <v>520</v>
      </c>
      <c r="H122" s="196" t="s">
        <v>5</v>
      </c>
      <c r="I122" s="198"/>
      <c r="L122" s="194"/>
      <c r="M122" s="199"/>
      <c r="N122" s="200"/>
      <c r="O122" s="200"/>
      <c r="P122" s="200"/>
      <c r="Q122" s="200"/>
      <c r="R122" s="200"/>
      <c r="S122" s="200"/>
      <c r="T122" s="201"/>
      <c r="AT122" s="196" t="s">
        <v>272</v>
      </c>
      <c r="AU122" s="196" t="s">
        <v>85</v>
      </c>
      <c r="AV122" s="12" t="s">
        <v>24</v>
      </c>
      <c r="AW122" s="12" t="s">
        <v>41</v>
      </c>
      <c r="AX122" s="12" t="s">
        <v>77</v>
      </c>
      <c r="AY122" s="196" t="s">
        <v>264</v>
      </c>
    </row>
    <row r="123" spans="2:65" s="12" customFormat="1">
      <c r="B123" s="194"/>
      <c r="D123" s="195" t="s">
        <v>272</v>
      </c>
      <c r="E123" s="196" t="s">
        <v>5</v>
      </c>
      <c r="F123" s="197" t="s">
        <v>296</v>
      </c>
      <c r="H123" s="196" t="s">
        <v>5</v>
      </c>
      <c r="I123" s="198"/>
      <c r="L123" s="194"/>
      <c r="M123" s="199"/>
      <c r="N123" s="200"/>
      <c r="O123" s="200"/>
      <c r="P123" s="200"/>
      <c r="Q123" s="200"/>
      <c r="R123" s="200"/>
      <c r="S123" s="200"/>
      <c r="T123" s="201"/>
      <c r="AT123" s="196" t="s">
        <v>272</v>
      </c>
      <c r="AU123" s="196" t="s">
        <v>85</v>
      </c>
      <c r="AV123" s="12" t="s">
        <v>24</v>
      </c>
      <c r="AW123" s="12" t="s">
        <v>41</v>
      </c>
      <c r="AX123" s="12" t="s">
        <v>77</v>
      </c>
      <c r="AY123" s="196" t="s">
        <v>264</v>
      </c>
    </row>
    <row r="124" spans="2:65" s="13" customFormat="1">
      <c r="B124" s="202"/>
      <c r="D124" s="195" t="s">
        <v>272</v>
      </c>
      <c r="E124" s="203" t="s">
        <v>5</v>
      </c>
      <c r="F124" s="204" t="s">
        <v>518</v>
      </c>
      <c r="H124" s="205">
        <v>7.44</v>
      </c>
      <c r="I124" s="206"/>
      <c r="L124" s="202"/>
      <c r="M124" s="207"/>
      <c r="N124" s="208"/>
      <c r="O124" s="208"/>
      <c r="P124" s="208"/>
      <c r="Q124" s="208"/>
      <c r="R124" s="208"/>
      <c r="S124" s="208"/>
      <c r="T124" s="209"/>
      <c r="AT124" s="203" t="s">
        <v>272</v>
      </c>
      <c r="AU124" s="203" t="s">
        <v>85</v>
      </c>
      <c r="AV124" s="13" t="s">
        <v>85</v>
      </c>
      <c r="AW124" s="13" t="s">
        <v>41</v>
      </c>
      <c r="AX124" s="13" t="s">
        <v>77</v>
      </c>
      <c r="AY124" s="203" t="s">
        <v>264</v>
      </c>
    </row>
    <row r="125" spans="2:65" s="12" customFormat="1">
      <c r="B125" s="194"/>
      <c r="D125" s="195" t="s">
        <v>272</v>
      </c>
      <c r="E125" s="196" t="s">
        <v>5</v>
      </c>
      <c r="F125" s="197" t="s">
        <v>298</v>
      </c>
      <c r="H125" s="196" t="s">
        <v>5</v>
      </c>
      <c r="I125" s="198"/>
      <c r="L125" s="194"/>
      <c r="M125" s="199"/>
      <c r="N125" s="200"/>
      <c r="O125" s="200"/>
      <c r="P125" s="200"/>
      <c r="Q125" s="200"/>
      <c r="R125" s="200"/>
      <c r="S125" s="200"/>
      <c r="T125" s="201"/>
      <c r="AT125" s="196" t="s">
        <v>272</v>
      </c>
      <c r="AU125" s="196" t="s">
        <v>85</v>
      </c>
      <c r="AV125" s="12" t="s">
        <v>24</v>
      </c>
      <c r="AW125" s="12" t="s">
        <v>41</v>
      </c>
      <c r="AX125" s="12" t="s">
        <v>77</v>
      </c>
      <c r="AY125" s="196" t="s">
        <v>264</v>
      </c>
    </row>
    <row r="126" spans="2:65" s="13" customFormat="1">
      <c r="B126" s="202"/>
      <c r="D126" s="195" t="s">
        <v>272</v>
      </c>
      <c r="E126" s="203" t="s">
        <v>5</v>
      </c>
      <c r="F126" s="204" t="s">
        <v>519</v>
      </c>
      <c r="H126" s="205">
        <v>3.78</v>
      </c>
      <c r="I126" s="206"/>
      <c r="L126" s="202"/>
      <c r="M126" s="207"/>
      <c r="N126" s="208"/>
      <c r="O126" s="208"/>
      <c r="P126" s="208"/>
      <c r="Q126" s="208"/>
      <c r="R126" s="208"/>
      <c r="S126" s="208"/>
      <c r="T126" s="209"/>
      <c r="AT126" s="203" t="s">
        <v>272</v>
      </c>
      <c r="AU126" s="203" t="s">
        <v>85</v>
      </c>
      <c r="AV126" s="13" t="s">
        <v>85</v>
      </c>
      <c r="AW126" s="13" t="s">
        <v>41</v>
      </c>
      <c r="AX126" s="13" t="s">
        <v>77</v>
      </c>
      <c r="AY126" s="203" t="s">
        <v>264</v>
      </c>
    </row>
    <row r="127" spans="2:65" s="14" customFormat="1">
      <c r="B127" s="210"/>
      <c r="D127" s="195" t="s">
        <v>272</v>
      </c>
      <c r="E127" s="211" t="s">
        <v>5</v>
      </c>
      <c r="F127" s="212" t="s">
        <v>290</v>
      </c>
      <c r="H127" s="213">
        <v>11.22</v>
      </c>
      <c r="I127" s="214"/>
      <c r="L127" s="210"/>
      <c r="M127" s="215"/>
      <c r="N127" s="216"/>
      <c r="O127" s="216"/>
      <c r="P127" s="216"/>
      <c r="Q127" s="216"/>
      <c r="R127" s="216"/>
      <c r="S127" s="216"/>
      <c r="T127" s="217"/>
      <c r="AT127" s="211" t="s">
        <v>272</v>
      </c>
      <c r="AU127" s="211" t="s">
        <v>85</v>
      </c>
      <c r="AV127" s="14" t="s">
        <v>270</v>
      </c>
      <c r="AW127" s="14" t="s">
        <v>41</v>
      </c>
      <c r="AX127" s="14" t="s">
        <v>24</v>
      </c>
      <c r="AY127" s="211" t="s">
        <v>264</v>
      </c>
    </row>
    <row r="128" spans="2:65" s="1" customFormat="1" ht="16.5" customHeight="1">
      <c r="B128" s="181"/>
      <c r="C128" s="182" t="s">
        <v>305</v>
      </c>
      <c r="D128" s="182" t="s">
        <v>266</v>
      </c>
      <c r="E128" s="183" t="s">
        <v>306</v>
      </c>
      <c r="F128" s="184" t="s">
        <v>307</v>
      </c>
      <c r="G128" s="185" t="s">
        <v>308</v>
      </c>
      <c r="H128" s="186">
        <v>7.6</v>
      </c>
      <c r="I128" s="187"/>
      <c r="J128" s="188">
        <f>ROUND(I128*H128,2)</f>
        <v>0</v>
      </c>
      <c r="K128" s="184" t="s">
        <v>309</v>
      </c>
      <c r="L128" s="42"/>
      <c r="M128" s="189" t="s">
        <v>5</v>
      </c>
      <c r="N128" s="190" t="s">
        <v>48</v>
      </c>
      <c r="O128" s="43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AR128" s="25" t="s">
        <v>270</v>
      </c>
      <c r="AT128" s="25" t="s">
        <v>266</v>
      </c>
      <c r="AU128" s="25" t="s">
        <v>85</v>
      </c>
      <c r="AY128" s="25" t="s">
        <v>264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5" t="s">
        <v>24</v>
      </c>
      <c r="BK128" s="193">
        <f>ROUND(I128*H128,2)</f>
        <v>0</v>
      </c>
      <c r="BL128" s="25" t="s">
        <v>270</v>
      </c>
      <c r="BM128" s="25" t="s">
        <v>521</v>
      </c>
    </row>
    <row r="129" spans="2:65" s="12" customFormat="1">
      <c r="B129" s="194"/>
      <c r="D129" s="195" t="s">
        <v>272</v>
      </c>
      <c r="E129" s="196" t="s">
        <v>5</v>
      </c>
      <c r="F129" s="197" t="s">
        <v>311</v>
      </c>
      <c r="H129" s="196" t="s">
        <v>5</v>
      </c>
      <c r="I129" s="198"/>
      <c r="L129" s="194"/>
      <c r="M129" s="199"/>
      <c r="N129" s="200"/>
      <c r="O129" s="200"/>
      <c r="P129" s="200"/>
      <c r="Q129" s="200"/>
      <c r="R129" s="200"/>
      <c r="S129" s="200"/>
      <c r="T129" s="201"/>
      <c r="AT129" s="196" t="s">
        <v>272</v>
      </c>
      <c r="AU129" s="196" t="s">
        <v>85</v>
      </c>
      <c r="AV129" s="12" t="s">
        <v>24</v>
      </c>
      <c r="AW129" s="12" t="s">
        <v>41</v>
      </c>
      <c r="AX129" s="12" t="s">
        <v>77</v>
      </c>
      <c r="AY129" s="196" t="s">
        <v>264</v>
      </c>
    </row>
    <row r="130" spans="2:65" s="13" customFormat="1">
      <c r="B130" s="202"/>
      <c r="D130" s="195" t="s">
        <v>272</v>
      </c>
      <c r="E130" s="203" t="s">
        <v>5</v>
      </c>
      <c r="F130" s="204" t="s">
        <v>522</v>
      </c>
      <c r="H130" s="205">
        <v>2.8</v>
      </c>
      <c r="I130" s="206"/>
      <c r="L130" s="202"/>
      <c r="M130" s="207"/>
      <c r="N130" s="208"/>
      <c r="O130" s="208"/>
      <c r="P130" s="208"/>
      <c r="Q130" s="208"/>
      <c r="R130" s="208"/>
      <c r="S130" s="208"/>
      <c r="T130" s="209"/>
      <c r="AT130" s="203" t="s">
        <v>272</v>
      </c>
      <c r="AU130" s="203" t="s">
        <v>85</v>
      </c>
      <c r="AV130" s="13" t="s">
        <v>85</v>
      </c>
      <c r="AW130" s="13" t="s">
        <v>41</v>
      </c>
      <c r="AX130" s="13" t="s">
        <v>77</v>
      </c>
      <c r="AY130" s="203" t="s">
        <v>264</v>
      </c>
    </row>
    <row r="131" spans="2:65" s="13" customFormat="1">
      <c r="B131" s="202"/>
      <c r="D131" s="195" t="s">
        <v>272</v>
      </c>
      <c r="E131" s="203" t="s">
        <v>5</v>
      </c>
      <c r="F131" s="204" t="s">
        <v>523</v>
      </c>
      <c r="H131" s="205">
        <v>4.8</v>
      </c>
      <c r="I131" s="206"/>
      <c r="L131" s="202"/>
      <c r="M131" s="207"/>
      <c r="N131" s="208"/>
      <c r="O131" s="208"/>
      <c r="P131" s="208"/>
      <c r="Q131" s="208"/>
      <c r="R131" s="208"/>
      <c r="S131" s="208"/>
      <c r="T131" s="209"/>
      <c r="AT131" s="203" t="s">
        <v>272</v>
      </c>
      <c r="AU131" s="203" t="s">
        <v>85</v>
      </c>
      <c r="AV131" s="13" t="s">
        <v>85</v>
      </c>
      <c r="AW131" s="13" t="s">
        <v>41</v>
      </c>
      <c r="AX131" s="13" t="s">
        <v>77</v>
      </c>
      <c r="AY131" s="203" t="s">
        <v>264</v>
      </c>
    </row>
    <row r="132" spans="2:65" s="14" customFormat="1">
      <c r="B132" s="210"/>
      <c r="D132" s="195" t="s">
        <v>272</v>
      </c>
      <c r="E132" s="211" t="s">
        <v>5</v>
      </c>
      <c r="F132" s="212" t="s">
        <v>290</v>
      </c>
      <c r="H132" s="213">
        <v>7.6</v>
      </c>
      <c r="I132" s="214"/>
      <c r="L132" s="210"/>
      <c r="M132" s="215"/>
      <c r="N132" s="216"/>
      <c r="O132" s="216"/>
      <c r="P132" s="216"/>
      <c r="Q132" s="216"/>
      <c r="R132" s="216"/>
      <c r="S132" s="216"/>
      <c r="T132" s="217"/>
      <c r="AT132" s="211" t="s">
        <v>272</v>
      </c>
      <c r="AU132" s="211" t="s">
        <v>85</v>
      </c>
      <c r="AV132" s="14" t="s">
        <v>270</v>
      </c>
      <c r="AW132" s="14" t="s">
        <v>41</v>
      </c>
      <c r="AX132" s="14" t="s">
        <v>24</v>
      </c>
      <c r="AY132" s="211" t="s">
        <v>264</v>
      </c>
    </row>
    <row r="133" spans="2:65" s="1" customFormat="1" ht="25.5" customHeight="1">
      <c r="B133" s="181"/>
      <c r="C133" s="182" t="s">
        <v>314</v>
      </c>
      <c r="D133" s="182" t="s">
        <v>266</v>
      </c>
      <c r="E133" s="183" t="s">
        <v>315</v>
      </c>
      <c r="F133" s="184" t="s">
        <v>316</v>
      </c>
      <c r="G133" s="185" t="s">
        <v>317</v>
      </c>
      <c r="H133" s="186">
        <v>0.14899999999999999</v>
      </c>
      <c r="I133" s="187"/>
      <c r="J133" s="188">
        <f>ROUND(I133*H133,2)</f>
        <v>0</v>
      </c>
      <c r="K133" s="184" t="s">
        <v>278</v>
      </c>
      <c r="L133" s="42"/>
      <c r="M133" s="189" t="s">
        <v>5</v>
      </c>
      <c r="N133" s="190" t="s">
        <v>48</v>
      </c>
      <c r="O133" s="43"/>
      <c r="P133" s="191">
        <f>O133*H133</f>
        <v>0</v>
      </c>
      <c r="Q133" s="191">
        <v>1.10951</v>
      </c>
      <c r="R133" s="191">
        <f>Q133*H133</f>
        <v>0.16531699</v>
      </c>
      <c r="S133" s="191">
        <v>0</v>
      </c>
      <c r="T133" s="192">
        <f>S133*H133</f>
        <v>0</v>
      </c>
      <c r="AR133" s="25" t="s">
        <v>270</v>
      </c>
      <c r="AT133" s="25" t="s">
        <v>266</v>
      </c>
      <c r="AU133" s="25" t="s">
        <v>85</v>
      </c>
      <c r="AY133" s="25" t="s">
        <v>264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5" t="s">
        <v>24</v>
      </c>
      <c r="BK133" s="193">
        <f>ROUND(I133*H133,2)</f>
        <v>0</v>
      </c>
      <c r="BL133" s="25" t="s">
        <v>270</v>
      </c>
      <c r="BM133" s="25" t="s">
        <v>318</v>
      </c>
    </row>
    <row r="134" spans="2:65" s="12" customFormat="1">
      <c r="B134" s="194"/>
      <c r="D134" s="195" t="s">
        <v>272</v>
      </c>
      <c r="E134" s="196" t="s">
        <v>5</v>
      </c>
      <c r="F134" s="197" t="s">
        <v>319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2" customFormat="1">
      <c r="B135" s="194"/>
      <c r="D135" s="195" t="s">
        <v>272</v>
      </c>
      <c r="E135" s="196" t="s">
        <v>5</v>
      </c>
      <c r="F135" s="197" t="s">
        <v>524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3" customFormat="1">
      <c r="B136" s="202"/>
      <c r="D136" s="195" t="s">
        <v>272</v>
      </c>
      <c r="E136" s="203" t="s">
        <v>5</v>
      </c>
      <c r="F136" s="204" t="s">
        <v>525</v>
      </c>
      <c r="H136" s="205">
        <v>0.14899999999999999</v>
      </c>
      <c r="I136" s="206"/>
      <c r="L136" s="202"/>
      <c r="M136" s="207"/>
      <c r="N136" s="208"/>
      <c r="O136" s="208"/>
      <c r="P136" s="208"/>
      <c r="Q136" s="208"/>
      <c r="R136" s="208"/>
      <c r="S136" s="208"/>
      <c r="T136" s="209"/>
      <c r="AT136" s="203" t="s">
        <v>272</v>
      </c>
      <c r="AU136" s="203" t="s">
        <v>85</v>
      </c>
      <c r="AV136" s="13" t="s">
        <v>85</v>
      </c>
      <c r="AW136" s="13" t="s">
        <v>41</v>
      </c>
      <c r="AX136" s="13" t="s">
        <v>24</v>
      </c>
      <c r="AY136" s="203" t="s">
        <v>264</v>
      </c>
    </row>
    <row r="137" spans="2:65" s="1" customFormat="1" ht="25.5" customHeight="1">
      <c r="B137" s="181"/>
      <c r="C137" s="182" t="s">
        <v>322</v>
      </c>
      <c r="D137" s="182" t="s">
        <v>266</v>
      </c>
      <c r="E137" s="183" t="s">
        <v>323</v>
      </c>
      <c r="F137" s="184" t="s">
        <v>324</v>
      </c>
      <c r="G137" s="185" t="s">
        <v>317</v>
      </c>
      <c r="H137" s="186">
        <v>1.0999999999999999E-2</v>
      </c>
      <c r="I137" s="187"/>
      <c r="J137" s="188">
        <f>ROUND(I137*H137,2)</f>
        <v>0</v>
      </c>
      <c r="K137" s="184" t="s">
        <v>278</v>
      </c>
      <c r="L137" s="42"/>
      <c r="M137" s="189" t="s">
        <v>5</v>
      </c>
      <c r="N137" s="190" t="s">
        <v>48</v>
      </c>
      <c r="O137" s="43"/>
      <c r="P137" s="191">
        <f>O137*H137</f>
        <v>0</v>
      </c>
      <c r="Q137" s="191">
        <v>1.0530600000000001</v>
      </c>
      <c r="R137" s="191">
        <f>Q137*H137</f>
        <v>1.1583660000000001E-2</v>
      </c>
      <c r="S137" s="191">
        <v>0</v>
      </c>
      <c r="T137" s="192">
        <f>S137*H137</f>
        <v>0</v>
      </c>
      <c r="AR137" s="25" t="s">
        <v>270</v>
      </c>
      <c r="AT137" s="25" t="s">
        <v>266</v>
      </c>
      <c r="AU137" s="25" t="s">
        <v>85</v>
      </c>
      <c r="AY137" s="25" t="s">
        <v>264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5" t="s">
        <v>24</v>
      </c>
      <c r="BK137" s="193">
        <f>ROUND(I137*H137,2)</f>
        <v>0</v>
      </c>
      <c r="BL137" s="25" t="s">
        <v>270</v>
      </c>
      <c r="BM137" s="25" t="s">
        <v>325</v>
      </c>
    </row>
    <row r="138" spans="2:65" s="12" customFormat="1">
      <c r="B138" s="194"/>
      <c r="D138" s="195" t="s">
        <v>272</v>
      </c>
      <c r="E138" s="196" t="s">
        <v>5</v>
      </c>
      <c r="F138" s="197" t="s">
        <v>326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2" customFormat="1">
      <c r="B139" s="194"/>
      <c r="D139" s="195" t="s">
        <v>272</v>
      </c>
      <c r="E139" s="196" t="s">
        <v>5</v>
      </c>
      <c r="F139" s="197" t="s">
        <v>327</v>
      </c>
      <c r="H139" s="196" t="s">
        <v>5</v>
      </c>
      <c r="I139" s="198"/>
      <c r="L139" s="194"/>
      <c r="M139" s="199"/>
      <c r="N139" s="200"/>
      <c r="O139" s="200"/>
      <c r="P139" s="200"/>
      <c r="Q139" s="200"/>
      <c r="R139" s="200"/>
      <c r="S139" s="200"/>
      <c r="T139" s="201"/>
      <c r="AT139" s="196" t="s">
        <v>272</v>
      </c>
      <c r="AU139" s="196" t="s">
        <v>85</v>
      </c>
      <c r="AV139" s="12" t="s">
        <v>24</v>
      </c>
      <c r="AW139" s="12" t="s">
        <v>41</v>
      </c>
      <c r="AX139" s="12" t="s">
        <v>77</v>
      </c>
      <c r="AY139" s="196" t="s">
        <v>264</v>
      </c>
    </row>
    <row r="140" spans="2:65" s="12" customFormat="1">
      <c r="B140" s="194"/>
      <c r="D140" s="195" t="s">
        <v>272</v>
      </c>
      <c r="E140" s="196" t="s">
        <v>5</v>
      </c>
      <c r="F140" s="197" t="s">
        <v>328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3" customFormat="1">
      <c r="B141" s="202"/>
      <c r="D141" s="195" t="s">
        <v>272</v>
      </c>
      <c r="E141" s="203" t="s">
        <v>5</v>
      </c>
      <c r="F141" s="204" t="s">
        <v>526</v>
      </c>
      <c r="H141" s="205">
        <v>1.0999999999999999E-2</v>
      </c>
      <c r="I141" s="206"/>
      <c r="L141" s="202"/>
      <c r="M141" s="207"/>
      <c r="N141" s="208"/>
      <c r="O141" s="208"/>
      <c r="P141" s="208"/>
      <c r="Q141" s="208"/>
      <c r="R141" s="208"/>
      <c r="S141" s="208"/>
      <c r="T141" s="209"/>
      <c r="AT141" s="203" t="s">
        <v>272</v>
      </c>
      <c r="AU141" s="203" t="s">
        <v>85</v>
      </c>
      <c r="AV141" s="13" t="s">
        <v>85</v>
      </c>
      <c r="AW141" s="13" t="s">
        <v>41</v>
      </c>
      <c r="AX141" s="13" t="s">
        <v>24</v>
      </c>
      <c r="AY141" s="203" t="s">
        <v>264</v>
      </c>
    </row>
    <row r="142" spans="2:65" s="11" customFormat="1" ht="29.85" customHeight="1">
      <c r="B142" s="168"/>
      <c r="D142" s="169" t="s">
        <v>76</v>
      </c>
      <c r="E142" s="179" t="s">
        <v>270</v>
      </c>
      <c r="F142" s="179" t="s">
        <v>330</v>
      </c>
      <c r="I142" s="171"/>
      <c r="J142" s="180">
        <f>BK142</f>
        <v>0</v>
      </c>
      <c r="L142" s="168"/>
      <c r="M142" s="173"/>
      <c r="N142" s="174"/>
      <c r="O142" s="174"/>
      <c r="P142" s="175">
        <f>SUM(P143:P145)</f>
        <v>0</v>
      </c>
      <c r="Q142" s="174"/>
      <c r="R142" s="175">
        <f>SUM(R143:R145)</f>
        <v>0.16378428</v>
      </c>
      <c r="S142" s="174"/>
      <c r="T142" s="176">
        <f>SUM(T143:T145)</f>
        <v>0</v>
      </c>
      <c r="AR142" s="169" t="s">
        <v>24</v>
      </c>
      <c r="AT142" s="177" t="s">
        <v>76</v>
      </c>
      <c r="AU142" s="177" t="s">
        <v>24</v>
      </c>
      <c r="AY142" s="169" t="s">
        <v>264</v>
      </c>
      <c r="BK142" s="178">
        <f>SUM(BK143:BK145)</f>
        <v>0</v>
      </c>
    </row>
    <row r="143" spans="2:65" s="1" customFormat="1" ht="16.5" customHeight="1">
      <c r="B143" s="181"/>
      <c r="C143" s="182" t="s">
        <v>331</v>
      </c>
      <c r="D143" s="182" t="s">
        <v>266</v>
      </c>
      <c r="E143" s="183" t="s">
        <v>332</v>
      </c>
      <c r="F143" s="184" t="s">
        <v>333</v>
      </c>
      <c r="G143" s="185" t="s">
        <v>269</v>
      </c>
      <c r="H143" s="186">
        <v>6.6000000000000003E-2</v>
      </c>
      <c r="I143" s="187"/>
      <c r="J143" s="188">
        <f>ROUND(I143*H143,2)</f>
        <v>0</v>
      </c>
      <c r="K143" s="184" t="s">
        <v>334</v>
      </c>
      <c r="L143" s="42"/>
      <c r="M143" s="189" t="s">
        <v>5</v>
      </c>
      <c r="N143" s="190" t="s">
        <v>48</v>
      </c>
      <c r="O143" s="43"/>
      <c r="P143" s="191">
        <f>O143*H143</f>
        <v>0</v>
      </c>
      <c r="Q143" s="191">
        <v>2.4815800000000001</v>
      </c>
      <c r="R143" s="191">
        <f>Q143*H143</f>
        <v>0.16378428</v>
      </c>
      <c r="S143" s="191">
        <v>0</v>
      </c>
      <c r="T143" s="192">
        <f>S143*H143</f>
        <v>0</v>
      </c>
      <c r="AR143" s="25" t="s">
        <v>270</v>
      </c>
      <c r="AT143" s="25" t="s">
        <v>266</v>
      </c>
      <c r="AU143" s="25" t="s">
        <v>85</v>
      </c>
      <c r="AY143" s="25" t="s">
        <v>264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5" t="s">
        <v>24</v>
      </c>
      <c r="BK143" s="193">
        <f>ROUND(I143*H143,2)</f>
        <v>0</v>
      </c>
      <c r="BL143" s="25" t="s">
        <v>270</v>
      </c>
      <c r="BM143" s="25" t="s">
        <v>527</v>
      </c>
    </row>
    <row r="144" spans="2:65" s="12" customFormat="1">
      <c r="B144" s="194"/>
      <c r="D144" s="195" t="s">
        <v>272</v>
      </c>
      <c r="E144" s="196" t="s">
        <v>5</v>
      </c>
      <c r="F144" s="197" t="s">
        <v>528</v>
      </c>
      <c r="H144" s="196" t="s">
        <v>5</v>
      </c>
      <c r="I144" s="198"/>
      <c r="L144" s="194"/>
      <c r="M144" s="199"/>
      <c r="N144" s="200"/>
      <c r="O144" s="200"/>
      <c r="P144" s="200"/>
      <c r="Q144" s="200"/>
      <c r="R144" s="200"/>
      <c r="S144" s="200"/>
      <c r="T144" s="201"/>
      <c r="AT144" s="196" t="s">
        <v>272</v>
      </c>
      <c r="AU144" s="196" t="s">
        <v>85</v>
      </c>
      <c r="AV144" s="12" t="s">
        <v>24</v>
      </c>
      <c r="AW144" s="12" t="s">
        <v>41</v>
      </c>
      <c r="AX144" s="12" t="s">
        <v>77</v>
      </c>
      <c r="AY144" s="196" t="s">
        <v>264</v>
      </c>
    </row>
    <row r="145" spans="2:65" s="13" customFormat="1">
      <c r="B145" s="202"/>
      <c r="D145" s="195" t="s">
        <v>272</v>
      </c>
      <c r="E145" s="203" t="s">
        <v>5</v>
      </c>
      <c r="F145" s="204" t="s">
        <v>529</v>
      </c>
      <c r="H145" s="205">
        <v>6.6000000000000003E-2</v>
      </c>
      <c r="I145" s="206"/>
      <c r="L145" s="202"/>
      <c r="M145" s="207"/>
      <c r="N145" s="208"/>
      <c r="O145" s="208"/>
      <c r="P145" s="208"/>
      <c r="Q145" s="208"/>
      <c r="R145" s="208"/>
      <c r="S145" s="208"/>
      <c r="T145" s="209"/>
      <c r="AT145" s="203" t="s">
        <v>272</v>
      </c>
      <c r="AU145" s="203" t="s">
        <v>85</v>
      </c>
      <c r="AV145" s="13" t="s">
        <v>85</v>
      </c>
      <c r="AW145" s="13" t="s">
        <v>41</v>
      </c>
      <c r="AX145" s="13" t="s">
        <v>24</v>
      </c>
      <c r="AY145" s="203" t="s">
        <v>264</v>
      </c>
    </row>
    <row r="146" spans="2:65" s="11" customFormat="1" ht="29.85" customHeight="1">
      <c r="B146" s="168"/>
      <c r="D146" s="169" t="s">
        <v>76</v>
      </c>
      <c r="E146" s="179" t="s">
        <v>322</v>
      </c>
      <c r="F146" s="179" t="s">
        <v>338</v>
      </c>
      <c r="I146" s="171"/>
      <c r="J146" s="180">
        <f>BK146</f>
        <v>0</v>
      </c>
      <c r="L146" s="168"/>
      <c r="M146" s="173"/>
      <c r="N146" s="174"/>
      <c r="O146" s="174"/>
      <c r="P146" s="175">
        <f>SUM(P147:P160)</f>
        <v>0</v>
      </c>
      <c r="Q146" s="174"/>
      <c r="R146" s="175">
        <f>SUM(R147:R160)</f>
        <v>3.4779999999999998E-2</v>
      </c>
      <c r="S146" s="174"/>
      <c r="T146" s="176">
        <f>SUM(T147:T160)</f>
        <v>0</v>
      </c>
      <c r="AR146" s="169" t="s">
        <v>24</v>
      </c>
      <c r="AT146" s="177" t="s">
        <v>76</v>
      </c>
      <c r="AU146" s="177" t="s">
        <v>24</v>
      </c>
      <c r="AY146" s="169" t="s">
        <v>264</v>
      </c>
      <c r="BK146" s="178">
        <f>SUM(BK147:BK160)</f>
        <v>0</v>
      </c>
    </row>
    <row r="147" spans="2:65" s="1" customFormat="1" ht="25.5" customHeight="1">
      <c r="B147" s="181"/>
      <c r="C147" s="182" t="s">
        <v>29</v>
      </c>
      <c r="D147" s="182" t="s">
        <v>266</v>
      </c>
      <c r="E147" s="183" t="s">
        <v>339</v>
      </c>
      <c r="F147" s="184" t="s">
        <v>340</v>
      </c>
      <c r="G147" s="185" t="s">
        <v>341</v>
      </c>
      <c r="H147" s="186">
        <v>3</v>
      </c>
      <c r="I147" s="187"/>
      <c r="J147" s="188">
        <f>ROUND(I147*H147,2)</f>
        <v>0</v>
      </c>
      <c r="K147" s="184" t="s">
        <v>278</v>
      </c>
      <c r="L147" s="42"/>
      <c r="M147" s="189" t="s">
        <v>5</v>
      </c>
      <c r="N147" s="190" t="s">
        <v>48</v>
      </c>
      <c r="O147" s="43"/>
      <c r="P147" s="191">
        <f>O147*H147</f>
        <v>0</v>
      </c>
      <c r="Q147" s="191">
        <v>1E-4</v>
      </c>
      <c r="R147" s="191">
        <f>Q147*H147</f>
        <v>3.0000000000000003E-4</v>
      </c>
      <c r="S147" s="191">
        <v>0</v>
      </c>
      <c r="T147" s="192">
        <f>S147*H147</f>
        <v>0</v>
      </c>
      <c r="AR147" s="25" t="s">
        <v>270</v>
      </c>
      <c r="AT147" s="25" t="s">
        <v>266</v>
      </c>
      <c r="AU147" s="25" t="s">
        <v>85</v>
      </c>
      <c r="AY147" s="25" t="s">
        <v>264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5" t="s">
        <v>24</v>
      </c>
      <c r="BK147" s="193">
        <f>ROUND(I147*H147,2)</f>
        <v>0</v>
      </c>
      <c r="BL147" s="25" t="s">
        <v>270</v>
      </c>
      <c r="BM147" s="25" t="s">
        <v>342</v>
      </c>
    </row>
    <row r="148" spans="2:65" s="12" customFormat="1">
      <c r="B148" s="194"/>
      <c r="D148" s="195" t="s">
        <v>272</v>
      </c>
      <c r="E148" s="196" t="s">
        <v>5</v>
      </c>
      <c r="F148" s="197" t="s">
        <v>530</v>
      </c>
      <c r="H148" s="196" t="s">
        <v>5</v>
      </c>
      <c r="I148" s="198"/>
      <c r="L148" s="194"/>
      <c r="M148" s="199"/>
      <c r="N148" s="200"/>
      <c r="O148" s="200"/>
      <c r="P148" s="200"/>
      <c r="Q148" s="200"/>
      <c r="R148" s="200"/>
      <c r="S148" s="200"/>
      <c r="T148" s="201"/>
      <c r="AT148" s="196" t="s">
        <v>272</v>
      </c>
      <c r="AU148" s="196" t="s">
        <v>85</v>
      </c>
      <c r="AV148" s="12" t="s">
        <v>24</v>
      </c>
      <c r="AW148" s="12" t="s">
        <v>41</v>
      </c>
      <c r="AX148" s="12" t="s">
        <v>77</v>
      </c>
      <c r="AY148" s="196" t="s">
        <v>264</v>
      </c>
    </row>
    <row r="149" spans="2:65" s="13" customFormat="1">
      <c r="B149" s="202"/>
      <c r="D149" s="195" t="s">
        <v>272</v>
      </c>
      <c r="E149" s="203" t="s">
        <v>5</v>
      </c>
      <c r="F149" s="204" t="s">
        <v>531</v>
      </c>
      <c r="H149" s="205">
        <v>1</v>
      </c>
      <c r="I149" s="206"/>
      <c r="L149" s="202"/>
      <c r="M149" s="207"/>
      <c r="N149" s="208"/>
      <c r="O149" s="208"/>
      <c r="P149" s="208"/>
      <c r="Q149" s="208"/>
      <c r="R149" s="208"/>
      <c r="S149" s="208"/>
      <c r="T149" s="209"/>
      <c r="AT149" s="203" t="s">
        <v>272</v>
      </c>
      <c r="AU149" s="203" t="s">
        <v>85</v>
      </c>
      <c r="AV149" s="13" t="s">
        <v>85</v>
      </c>
      <c r="AW149" s="13" t="s">
        <v>41</v>
      </c>
      <c r="AX149" s="13" t="s">
        <v>77</v>
      </c>
      <c r="AY149" s="203" t="s">
        <v>264</v>
      </c>
    </row>
    <row r="150" spans="2:65" s="13" customFormat="1">
      <c r="B150" s="202"/>
      <c r="D150" s="195" t="s">
        <v>272</v>
      </c>
      <c r="E150" s="203" t="s">
        <v>5</v>
      </c>
      <c r="F150" s="204" t="s">
        <v>532</v>
      </c>
      <c r="H150" s="205">
        <v>1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77</v>
      </c>
      <c r="AY150" s="203" t="s">
        <v>264</v>
      </c>
    </row>
    <row r="151" spans="2:65" s="13" customFormat="1">
      <c r="B151" s="202"/>
      <c r="D151" s="195" t="s">
        <v>272</v>
      </c>
      <c r="E151" s="203" t="s">
        <v>5</v>
      </c>
      <c r="F151" s="204" t="s">
        <v>533</v>
      </c>
      <c r="H151" s="205">
        <v>1</v>
      </c>
      <c r="I151" s="206"/>
      <c r="L151" s="202"/>
      <c r="M151" s="207"/>
      <c r="N151" s="208"/>
      <c r="O151" s="208"/>
      <c r="P151" s="208"/>
      <c r="Q151" s="208"/>
      <c r="R151" s="208"/>
      <c r="S151" s="208"/>
      <c r="T151" s="209"/>
      <c r="AT151" s="203" t="s">
        <v>272</v>
      </c>
      <c r="AU151" s="203" t="s">
        <v>85</v>
      </c>
      <c r="AV151" s="13" t="s">
        <v>85</v>
      </c>
      <c r="AW151" s="13" t="s">
        <v>41</v>
      </c>
      <c r="AX151" s="13" t="s">
        <v>77</v>
      </c>
      <c r="AY151" s="203" t="s">
        <v>264</v>
      </c>
    </row>
    <row r="152" spans="2:65" s="14" customFormat="1">
      <c r="B152" s="210"/>
      <c r="D152" s="195" t="s">
        <v>272</v>
      </c>
      <c r="E152" s="211" t="s">
        <v>5</v>
      </c>
      <c r="F152" s="212" t="s">
        <v>290</v>
      </c>
      <c r="H152" s="213">
        <v>3</v>
      </c>
      <c r="I152" s="214"/>
      <c r="L152" s="210"/>
      <c r="M152" s="215"/>
      <c r="N152" s="216"/>
      <c r="O152" s="216"/>
      <c r="P152" s="216"/>
      <c r="Q152" s="216"/>
      <c r="R152" s="216"/>
      <c r="S152" s="216"/>
      <c r="T152" s="217"/>
      <c r="AT152" s="211" t="s">
        <v>272</v>
      </c>
      <c r="AU152" s="211" t="s">
        <v>85</v>
      </c>
      <c r="AV152" s="14" t="s">
        <v>270</v>
      </c>
      <c r="AW152" s="14" t="s">
        <v>41</v>
      </c>
      <c r="AX152" s="14" t="s">
        <v>24</v>
      </c>
      <c r="AY152" s="211" t="s">
        <v>264</v>
      </c>
    </row>
    <row r="153" spans="2:65" s="1" customFormat="1" ht="16.5" customHeight="1">
      <c r="B153" s="181"/>
      <c r="C153" s="218" t="s">
        <v>344</v>
      </c>
      <c r="D153" s="218" t="s">
        <v>345</v>
      </c>
      <c r="E153" s="219" t="s">
        <v>346</v>
      </c>
      <c r="F153" s="220" t="s">
        <v>347</v>
      </c>
      <c r="G153" s="221" t="s">
        <v>341</v>
      </c>
      <c r="H153" s="222">
        <v>3</v>
      </c>
      <c r="I153" s="223"/>
      <c r="J153" s="224">
        <f>ROUND(I153*H153,2)</f>
        <v>0</v>
      </c>
      <c r="K153" s="220" t="s">
        <v>278</v>
      </c>
      <c r="L153" s="225"/>
      <c r="M153" s="226" t="s">
        <v>5</v>
      </c>
      <c r="N153" s="227" t="s">
        <v>48</v>
      </c>
      <c r="O153" s="43"/>
      <c r="P153" s="191">
        <f>O153*H153</f>
        <v>0</v>
      </c>
      <c r="Q153" s="191">
        <v>5.9999999999999995E-4</v>
      </c>
      <c r="R153" s="191">
        <f>Q153*H153</f>
        <v>1.8E-3</v>
      </c>
      <c r="S153" s="191">
        <v>0</v>
      </c>
      <c r="T153" s="192">
        <f>S153*H153</f>
        <v>0</v>
      </c>
      <c r="AR153" s="25" t="s">
        <v>322</v>
      </c>
      <c r="AT153" s="25" t="s">
        <v>345</v>
      </c>
      <c r="AU153" s="25" t="s">
        <v>85</v>
      </c>
      <c r="AY153" s="25" t="s">
        <v>264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5" t="s">
        <v>24</v>
      </c>
      <c r="BK153" s="193">
        <f>ROUND(I153*H153,2)</f>
        <v>0</v>
      </c>
      <c r="BL153" s="25" t="s">
        <v>270</v>
      </c>
      <c r="BM153" s="25" t="s">
        <v>348</v>
      </c>
    </row>
    <row r="154" spans="2:65" s="1" customFormat="1" ht="25.5" customHeight="1">
      <c r="B154" s="181"/>
      <c r="C154" s="182" t="s">
        <v>349</v>
      </c>
      <c r="D154" s="182" t="s">
        <v>266</v>
      </c>
      <c r="E154" s="183" t="s">
        <v>534</v>
      </c>
      <c r="F154" s="184" t="s">
        <v>535</v>
      </c>
      <c r="G154" s="185" t="s">
        <v>341</v>
      </c>
      <c r="H154" s="186">
        <v>1</v>
      </c>
      <c r="I154" s="187"/>
      <c r="J154" s="188">
        <f>ROUND(I154*H154,2)</f>
        <v>0</v>
      </c>
      <c r="K154" s="184" t="s">
        <v>278</v>
      </c>
      <c r="L154" s="42"/>
      <c r="M154" s="189" t="s">
        <v>5</v>
      </c>
      <c r="N154" s="190" t="s">
        <v>48</v>
      </c>
      <c r="O154" s="43"/>
      <c r="P154" s="191">
        <f>O154*H154</f>
        <v>0</v>
      </c>
      <c r="Q154" s="191">
        <v>4.6800000000000001E-3</v>
      </c>
      <c r="R154" s="191">
        <f>Q154*H154</f>
        <v>4.6800000000000001E-3</v>
      </c>
      <c r="S154" s="191">
        <v>0</v>
      </c>
      <c r="T154" s="192">
        <f>S154*H154</f>
        <v>0</v>
      </c>
      <c r="AR154" s="25" t="s">
        <v>270</v>
      </c>
      <c r="AT154" s="25" t="s">
        <v>266</v>
      </c>
      <c r="AU154" s="25" t="s">
        <v>85</v>
      </c>
      <c r="AY154" s="25" t="s">
        <v>264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5" t="s">
        <v>24</v>
      </c>
      <c r="BK154" s="193">
        <f>ROUND(I154*H154,2)</f>
        <v>0</v>
      </c>
      <c r="BL154" s="25" t="s">
        <v>270</v>
      </c>
      <c r="BM154" s="25" t="s">
        <v>536</v>
      </c>
    </row>
    <row r="155" spans="2:65" s="12" customFormat="1">
      <c r="B155" s="194"/>
      <c r="D155" s="195" t="s">
        <v>272</v>
      </c>
      <c r="E155" s="196" t="s">
        <v>5</v>
      </c>
      <c r="F155" s="197" t="s">
        <v>537</v>
      </c>
      <c r="H155" s="196" t="s">
        <v>5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6" t="s">
        <v>272</v>
      </c>
      <c r="AU155" s="196" t="s">
        <v>85</v>
      </c>
      <c r="AV155" s="12" t="s">
        <v>24</v>
      </c>
      <c r="AW155" s="12" t="s">
        <v>41</v>
      </c>
      <c r="AX155" s="12" t="s">
        <v>77</v>
      </c>
      <c r="AY155" s="196" t="s">
        <v>264</v>
      </c>
    </row>
    <row r="156" spans="2:65" s="13" customFormat="1">
      <c r="B156" s="202"/>
      <c r="D156" s="195" t="s">
        <v>272</v>
      </c>
      <c r="E156" s="203" t="s">
        <v>5</v>
      </c>
      <c r="F156" s="204" t="s">
        <v>24</v>
      </c>
      <c r="H156" s="205">
        <v>1</v>
      </c>
      <c r="I156" s="206"/>
      <c r="L156" s="202"/>
      <c r="M156" s="207"/>
      <c r="N156" s="208"/>
      <c r="O156" s="208"/>
      <c r="P156" s="208"/>
      <c r="Q156" s="208"/>
      <c r="R156" s="208"/>
      <c r="S156" s="208"/>
      <c r="T156" s="209"/>
      <c r="AT156" s="203" t="s">
        <v>272</v>
      </c>
      <c r="AU156" s="203" t="s">
        <v>85</v>
      </c>
      <c r="AV156" s="13" t="s">
        <v>85</v>
      </c>
      <c r="AW156" s="13" t="s">
        <v>41</v>
      </c>
      <c r="AX156" s="13" t="s">
        <v>24</v>
      </c>
      <c r="AY156" s="203" t="s">
        <v>264</v>
      </c>
    </row>
    <row r="157" spans="2:65" s="1" customFormat="1" ht="38.25" customHeight="1">
      <c r="B157" s="181"/>
      <c r="C157" s="218" t="s">
        <v>354</v>
      </c>
      <c r="D157" s="218" t="s">
        <v>345</v>
      </c>
      <c r="E157" s="219" t="s">
        <v>538</v>
      </c>
      <c r="F157" s="220" t="s">
        <v>539</v>
      </c>
      <c r="G157" s="221" t="s">
        <v>341</v>
      </c>
      <c r="H157" s="222">
        <v>1</v>
      </c>
      <c r="I157" s="223"/>
      <c r="J157" s="224">
        <f>ROUND(I157*H157,2)</f>
        <v>0</v>
      </c>
      <c r="K157" s="220" t="s">
        <v>367</v>
      </c>
      <c r="L157" s="225"/>
      <c r="M157" s="226" t="s">
        <v>5</v>
      </c>
      <c r="N157" s="227" t="s">
        <v>48</v>
      </c>
      <c r="O157" s="43"/>
      <c r="P157" s="191">
        <f>O157*H157</f>
        <v>0</v>
      </c>
      <c r="Q157" s="191">
        <v>2.8000000000000001E-2</v>
      </c>
      <c r="R157" s="191">
        <f>Q157*H157</f>
        <v>2.8000000000000001E-2</v>
      </c>
      <c r="S157" s="191">
        <v>0</v>
      </c>
      <c r="T157" s="192">
        <f>S157*H157</f>
        <v>0</v>
      </c>
      <c r="AR157" s="25" t="s">
        <v>322</v>
      </c>
      <c r="AT157" s="25" t="s">
        <v>345</v>
      </c>
      <c r="AU157" s="25" t="s">
        <v>85</v>
      </c>
      <c r="AY157" s="25" t="s">
        <v>264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5" t="s">
        <v>24</v>
      </c>
      <c r="BK157" s="193">
        <f>ROUND(I157*H157,2)</f>
        <v>0</v>
      </c>
      <c r="BL157" s="25" t="s">
        <v>270</v>
      </c>
      <c r="BM157" s="25" t="s">
        <v>540</v>
      </c>
    </row>
    <row r="158" spans="2:65" s="1" customFormat="1" ht="94.5">
      <c r="B158" s="42"/>
      <c r="D158" s="195" t="s">
        <v>369</v>
      </c>
      <c r="F158" s="228" t="s">
        <v>541</v>
      </c>
      <c r="I158" s="229"/>
      <c r="L158" s="42"/>
      <c r="M158" s="230"/>
      <c r="N158" s="43"/>
      <c r="O158" s="43"/>
      <c r="P158" s="43"/>
      <c r="Q158" s="43"/>
      <c r="R158" s="43"/>
      <c r="S158" s="43"/>
      <c r="T158" s="71"/>
      <c r="AT158" s="25" t="s">
        <v>369</v>
      </c>
      <c r="AU158" s="25" t="s">
        <v>85</v>
      </c>
    </row>
    <row r="159" spans="2:65" s="12" customFormat="1">
      <c r="B159" s="194"/>
      <c r="D159" s="195" t="s">
        <v>272</v>
      </c>
      <c r="E159" s="196" t="s">
        <v>5</v>
      </c>
      <c r="F159" s="197" t="s">
        <v>542</v>
      </c>
      <c r="H159" s="196" t="s">
        <v>5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6" t="s">
        <v>272</v>
      </c>
      <c r="AU159" s="196" t="s">
        <v>85</v>
      </c>
      <c r="AV159" s="12" t="s">
        <v>24</v>
      </c>
      <c r="AW159" s="12" t="s">
        <v>41</v>
      </c>
      <c r="AX159" s="12" t="s">
        <v>77</v>
      </c>
      <c r="AY159" s="196" t="s">
        <v>264</v>
      </c>
    </row>
    <row r="160" spans="2:65" s="13" customFormat="1">
      <c r="B160" s="202"/>
      <c r="D160" s="195" t="s">
        <v>272</v>
      </c>
      <c r="E160" s="203" t="s">
        <v>5</v>
      </c>
      <c r="F160" s="204" t="s">
        <v>24</v>
      </c>
      <c r="H160" s="205">
        <v>1</v>
      </c>
      <c r="I160" s="206"/>
      <c r="L160" s="202"/>
      <c r="M160" s="207"/>
      <c r="N160" s="208"/>
      <c r="O160" s="208"/>
      <c r="P160" s="208"/>
      <c r="Q160" s="208"/>
      <c r="R160" s="208"/>
      <c r="S160" s="208"/>
      <c r="T160" s="209"/>
      <c r="AT160" s="203" t="s">
        <v>272</v>
      </c>
      <c r="AU160" s="203" t="s">
        <v>85</v>
      </c>
      <c r="AV160" s="13" t="s">
        <v>85</v>
      </c>
      <c r="AW160" s="13" t="s">
        <v>41</v>
      </c>
      <c r="AX160" s="13" t="s">
        <v>24</v>
      </c>
      <c r="AY160" s="203" t="s">
        <v>264</v>
      </c>
    </row>
    <row r="161" spans="2:65" s="11" customFormat="1" ht="29.85" customHeight="1">
      <c r="B161" s="168"/>
      <c r="D161" s="169" t="s">
        <v>76</v>
      </c>
      <c r="E161" s="179" t="s">
        <v>331</v>
      </c>
      <c r="F161" s="179" t="s">
        <v>358</v>
      </c>
      <c r="I161" s="171"/>
      <c r="J161" s="180">
        <f>BK161</f>
        <v>0</v>
      </c>
      <c r="L161" s="168"/>
      <c r="M161" s="173"/>
      <c r="N161" s="174"/>
      <c r="O161" s="174"/>
      <c r="P161" s="175">
        <f>SUM(P162:P169)</f>
        <v>0</v>
      </c>
      <c r="Q161" s="174"/>
      <c r="R161" s="175">
        <f>SUM(R162:R169)</f>
        <v>4.3468900000000005E-2</v>
      </c>
      <c r="S161" s="174"/>
      <c r="T161" s="176">
        <f>SUM(T162:T169)</f>
        <v>0</v>
      </c>
      <c r="AR161" s="169" t="s">
        <v>24</v>
      </c>
      <c r="AT161" s="177" t="s">
        <v>76</v>
      </c>
      <c r="AU161" s="177" t="s">
        <v>24</v>
      </c>
      <c r="AY161" s="169" t="s">
        <v>264</v>
      </c>
      <c r="BK161" s="178">
        <f>SUM(BK162:BK169)</f>
        <v>0</v>
      </c>
    </row>
    <row r="162" spans="2:65" s="1" customFormat="1" ht="16.5" customHeight="1">
      <c r="B162" s="181"/>
      <c r="C162" s="182" t="s">
        <v>359</v>
      </c>
      <c r="D162" s="182" t="s">
        <v>266</v>
      </c>
      <c r="E162" s="183" t="s">
        <v>360</v>
      </c>
      <c r="F162" s="184" t="s">
        <v>361</v>
      </c>
      <c r="G162" s="185" t="s">
        <v>308</v>
      </c>
      <c r="H162" s="186">
        <v>4</v>
      </c>
      <c r="I162" s="187"/>
      <c r="J162" s="188">
        <f>ROUND(I162*H162,2)</f>
        <v>0</v>
      </c>
      <c r="K162" s="184" t="s">
        <v>278</v>
      </c>
      <c r="L162" s="42"/>
      <c r="M162" s="189" t="s">
        <v>5</v>
      </c>
      <c r="N162" s="190" t="s">
        <v>48</v>
      </c>
      <c r="O162" s="43"/>
      <c r="P162" s="191">
        <f>O162*H162</f>
        <v>0</v>
      </c>
      <c r="Q162" s="191">
        <v>8.8500000000000002E-3</v>
      </c>
      <c r="R162" s="191">
        <f>Q162*H162</f>
        <v>3.5400000000000001E-2</v>
      </c>
      <c r="S162" s="191">
        <v>0</v>
      </c>
      <c r="T162" s="192">
        <f>S162*H162</f>
        <v>0</v>
      </c>
      <c r="AR162" s="25" t="s">
        <v>270</v>
      </c>
      <c r="AT162" s="25" t="s">
        <v>266</v>
      </c>
      <c r="AU162" s="25" t="s">
        <v>85</v>
      </c>
      <c r="AY162" s="25" t="s">
        <v>264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5" t="s">
        <v>24</v>
      </c>
      <c r="BK162" s="193">
        <f>ROUND(I162*H162,2)</f>
        <v>0</v>
      </c>
      <c r="BL162" s="25" t="s">
        <v>270</v>
      </c>
      <c r="BM162" s="25" t="s">
        <v>362</v>
      </c>
    </row>
    <row r="163" spans="2:65" s="12" customFormat="1">
      <c r="B163" s="194"/>
      <c r="D163" s="195" t="s">
        <v>272</v>
      </c>
      <c r="E163" s="196" t="s">
        <v>5</v>
      </c>
      <c r="F163" s="197" t="s">
        <v>363</v>
      </c>
      <c r="H163" s="196" t="s">
        <v>5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6" t="s">
        <v>272</v>
      </c>
      <c r="AU163" s="196" t="s">
        <v>85</v>
      </c>
      <c r="AV163" s="12" t="s">
        <v>24</v>
      </c>
      <c r="AW163" s="12" t="s">
        <v>41</v>
      </c>
      <c r="AX163" s="12" t="s">
        <v>77</v>
      </c>
      <c r="AY163" s="196" t="s">
        <v>264</v>
      </c>
    </row>
    <row r="164" spans="2:65" s="13" customFormat="1">
      <c r="B164" s="202"/>
      <c r="D164" s="195" t="s">
        <v>272</v>
      </c>
      <c r="E164" s="203" t="s">
        <v>5</v>
      </c>
      <c r="F164" s="204" t="s">
        <v>543</v>
      </c>
      <c r="H164" s="205">
        <v>4</v>
      </c>
      <c r="I164" s="206"/>
      <c r="L164" s="202"/>
      <c r="M164" s="207"/>
      <c r="N164" s="208"/>
      <c r="O164" s="208"/>
      <c r="P164" s="208"/>
      <c r="Q164" s="208"/>
      <c r="R164" s="208"/>
      <c r="S164" s="208"/>
      <c r="T164" s="209"/>
      <c r="AT164" s="203" t="s">
        <v>272</v>
      </c>
      <c r="AU164" s="203" t="s">
        <v>85</v>
      </c>
      <c r="AV164" s="13" t="s">
        <v>85</v>
      </c>
      <c r="AW164" s="13" t="s">
        <v>41</v>
      </c>
      <c r="AX164" s="13" t="s">
        <v>24</v>
      </c>
      <c r="AY164" s="203" t="s">
        <v>264</v>
      </c>
    </row>
    <row r="165" spans="2:65" s="1" customFormat="1" ht="25.5" customHeight="1">
      <c r="B165" s="181"/>
      <c r="C165" s="218" t="s">
        <v>11</v>
      </c>
      <c r="D165" s="218" t="s">
        <v>345</v>
      </c>
      <c r="E165" s="219" t="s">
        <v>365</v>
      </c>
      <c r="F165" s="220" t="s">
        <v>366</v>
      </c>
      <c r="G165" s="221" t="s">
        <v>308</v>
      </c>
      <c r="H165" s="222">
        <v>4.2</v>
      </c>
      <c r="I165" s="223"/>
      <c r="J165" s="224">
        <f>ROUND(I165*H165,2)</f>
        <v>0</v>
      </c>
      <c r="K165" s="220" t="s">
        <v>367</v>
      </c>
      <c r="L165" s="225"/>
      <c r="M165" s="226" t="s">
        <v>5</v>
      </c>
      <c r="N165" s="227" t="s">
        <v>48</v>
      </c>
      <c r="O165" s="43"/>
      <c r="P165" s="191">
        <f>O165*H165</f>
        <v>0</v>
      </c>
      <c r="Q165" s="191">
        <v>1.92E-3</v>
      </c>
      <c r="R165" s="191">
        <f>Q165*H165</f>
        <v>8.064E-3</v>
      </c>
      <c r="S165" s="191">
        <v>0</v>
      </c>
      <c r="T165" s="192">
        <f>S165*H165</f>
        <v>0</v>
      </c>
      <c r="AR165" s="25" t="s">
        <v>322</v>
      </c>
      <c r="AT165" s="25" t="s">
        <v>345</v>
      </c>
      <c r="AU165" s="25" t="s">
        <v>85</v>
      </c>
      <c r="AY165" s="25" t="s">
        <v>264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5" t="s">
        <v>24</v>
      </c>
      <c r="BK165" s="193">
        <f>ROUND(I165*H165,2)</f>
        <v>0</v>
      </c>
      <c r="BL165" s="25" t="s">
        <v>270</v>
      </c>
      <c r="BM165" s="25" t="s">
        <v>368</v>
      </c>
    </row>
    <row r="166" spans="2:65" s="1" customFormat="1" ht="27">
      <c r="B166" s="42"/>
      <c r="D166" s="195" t="s">
        <v>369</v>
      </c>
      <c r="F166" s="228" t="s">
        <v>370</v>
      </c>
      <c r="I166" s="229"/>
      <c r="L166" s="42"/>
      <c r="M166" s="230"/>
      <c r="N166" s="43"/>
      <c r="O166" s="43"/>
      <c r="P166" s="43"/>
      <c r="Q166" s="43"/>
      <c r="R166" s="43"/>
      <c r="S166" s="43"/>
      <c r="T166" s="71"/>
      <c r="AT166" s="25" t="s">
        <v>369</v>
      </c>
      <c r="AU166" s="25" t="s">
        <v>85</v>
      </c>
    </row>
    <row r="167" spans="2:65" s="13" customFormat="1">
      <c r="B167" s="202"/>
      <c r="D167" s="195" t="s">
        <v>272</v>
      </c>
      <c r="F167" s="204" t="s">
        <v>544</v>
      </c>
      <c r="H167" s="205">
        <v>4.2</v>
      </c>
      <c r="I167" s="206"/>
      <c r="L167" s="202"/>
      <c r="M167" s="207"/>
      <c r="N167" s="208"/>
      <c r="O167" s="208"/>
      <c r="P167" s="208"/>
      <c r="Q167" s="208"/>
      <c r="R167" s="208"/>
      <c r="S167" s="208"/>
      <c r="T167" s="209"/>
      <c r="AT167" s="203" t="s">
        <v>272</v>
      </c>
      <c r="AU167" s="203" t="s">
        <v>85</v>
      </c>
      <c r="AV167" s="13" t="s">
        <v>85</v>
      </c>
      <c r="AW167" s="13" t="s">
        <v>6</v>
      </c>
      <c r="AX167" s="13" t="s">
        <v>24</v>
      </c>
      <c r="AY167" s="203" t="s">
        <v>264</v>
      </c>
    </row>
    <row r="168" spans="2:65" s="1" customFormat="1" ht="25.5" customHeight="1">
      <c r="B168" s="181"/>
      <c r="C168" s="182" t="s">
        <v>372</v>
      </c>
      <c r="D168" s="182" t="s">
        <v>266</v>
      </c>
      <c r="E168" s="183" t="s">
        <v>373</v>
      </c>
      <c r="F168" s="184" t="s">
        <v>374</v>
      </c>
      <c r="G168" s="185" t="s">
        <v>293</v>
      </c>
      <c r="H168" s="186">
        <v>0.49</v>
      </c>
      <c r="I168" s="187"/>
      <c r="J168" s="188">
        <f>ROUND(I168*H168,2)</f>
        <v>0</v>
      </c>
      <c r="K168" s="184" t="s">
        <v>278</v>
      </c>
      <c r="L168" s="42"/>
      <c r="M168" s="189" t="s">
        <v>5</v>
      </c>
      <c r="N168" s="190" t="s">
        <v>48</v>
      </c>
      <c r="O168" s="43"/>
      <c r="P168" s="191">
        <f>O168*H168</f>
        <v>0</v>
      </c>
      <c r="Q168" s="191">
        <v>1.0000000000000001E-5</v>
      </c>
      <c r="R168" s="191">
        <f>Q168*H168</f>
        <v>4.9000000000000005E-6</v>
      </c>
      <c r="S168" s="191">
        <v>0</v>
      </c>
      <c r="T168" s="192">
        <f>S168*H168</f>
        <v>0</v>
      </c>
      <c r="AR168" s="25" t="s">
        <v>270</v>
      </c>
      <c r="AT168" s="25" t="s">
        <v>266</v>
      </c>
      <c r="AU168" s="25" t="s">
        <v>85</v>
      </c>
      <c r="AY168" s="25" t="s">
        <v>264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5" t="s">
        <v>24</v>
      </c>
      <c r="BK168" s="193">
        <f>ROUND(I168*H168,2)</f>
        <v>0</v>
      </c>
      <c r="BL168" s="25" t="s">
        <v>270</v>
      </c>
      <c r="BM168" s="25" t="s">
        <v>375</v>
      </c>
    </row>
    <row r="169" spans="2:65" s="13" customFormat="1">
      <c r="B169" s="202"/>
      <c r="D169" s="195" t="s">
        <v>272</v>
      </c>
      <c r="E169" s="203" t="s">
        <v>5</v>
      </c>
      <c r="F169" s="204" t="s">
        <v>545</v>
      </c>
      <c r="H169" s="205">
        <v>0.49</v>
      </c>
      <c r="I169" s="206"/>
      <c r="L169" s="202"/>
      <c r="M169" s="207"/>
      <c r="N169" s="208"/>
      <c r="O169" s="208"/>
      <c r="P169" s="208"/>
      <c r="Q169" s="208"/>
      <c r="R169" s="208"/>
      <c r="S169" s="208"/>
      <c r="T169" s="209"/>
      <c r="AT169" s="203" t="s">
        <v>272</v>
      </c>
      <c r="AU169" s="203" t="s">
        <v>85</v>
      </c>
      <c r="AV169" s="13" t="s">
        <v>85</v>
      </c>
      <c r="AW169" s="13" t="s">
        <v>41</v>
      </c>
      <c r="AX169" s="13" t="s">
        <v>24</v>
      </c>
      <c r="AY169" s="203" t="s">
        <v>264</v>
      </c>
    </row>
    <row r="170" spans="2:65" s="11" customFormat="1" ht="29.85" customHeight="1">
      <c r="B170" s="168"/>
      <c r="D170" s="169" t="s">
        <v>76</v>
      </c>
      <c r="E170" s="179" t="s">
        <v>377</v>
      </c>
      <c r="F170" s="179" t="s">
        <v>378</v>
      </c>
      <c r="I170" s="171"/>
      <c r="J170" s="180">
        <f>BK170</f>
        <v>0</v>
      </c>
      <c r="L170" s="168"/>
      <c r="M170" s="173"/>
      <c r="N170" s="174"/>
      <c r="O170" s="174"/>
      <c r="P170" s="175">
        <f>P171</f>
        <v>0</v>
      </c>
      <c r="Q170" s="174"/>
      <c r="R170" s="175">
        <f>R171</f>
        <v>0</v>
      </c>
      <c r="S170" s="174"/>
      <c r="T170" s="176">
        <f>T171</f>
        <v>0</v>
      </c>
      <c r="AR170" s="169" t="s">
        <v>24</v>
      </c>
      <c r="AT170" s="177" t="s">
        <v>76</v>
      </c>
      <c r="AU170" s="177" t="s">
        <v>24</v>
      </c>
      <c r="AY170" s="169" t="s">
        <v>264</v>
      </c>
      <c r="BK170" s="178">
        <f>BK171</f>
        <v>0</v>
      </c>
    </row>
    <row r="171" spans="2:65" s="1" customFormat="1" ht="38.25" customHeight="1">
      <c r="B171" s="181"/>
      <c r="C171" s="182" t="s">
        <v>379</v>
      </c>
      <c r="D171" s="182" t="s">
        <v>266</v>
      </c>
      <c r="E171" s="183" t="s">
        <v>380</v>
      </c>
      <c r="F171" s="184" t="s">
        <v>381</v>
      </c>
      <c r="G171" s="185" t="s">
        <v>317</v>
      </c>
      <c r="H171" s="186">
        <v>5.3890000000000002</v>
      </c>
      <c r="I171" s="187"/>
      <c r="J171" s="188">
        <f>ROUND(I171*H171,2)</f>
        <v>0</v>
      </c>
      <c r="K171" s="184" t="s">
        <v>278</v>
      </c>
      <c r="L171" s="42"/>
      <c r="M171" s="189" t="s">
        <v>5</v>
      </c>
      <c r="N171" s="190" t="s">
        <v>48</v>
      </c>
      <c r="O171" s="43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AR171" s="25" t="s">
        <v>270</v>
      </c>
      <c r="AT171" s="25" t="s">
        <v>266</v>
      </c>
      <c r="AU171" s="25" t="s">
        <v>85</v>
      </c>
      <c r="AY171" s="25" t="s">
        <v>264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5" t="s">
        <v>24</v>
      </c>
      <c r="BK171" s="193">
        <f>ROUND(I171*H171,2)</f>
        <v>0</v>
      </c>
      <c r="BL171" s="25" t="s">
        <v>270</v>
      </c>
      <c r="BM171" s="25" t="s">
        <v>382</v>
      </c>
    </row>
    <row r="172" spans="2:65" s="11" customFormat="1" ht="37.35" customHeight="1">
      <c r="B172" s="168"/>
      <c r="D172" s="169" t="s">
        <v>76</v>
      </c>
      <c r="E172" s="170" t="s">
        <v>383</v>
      </c>
      <c r="F172" s="170" t="s">
        <v>384</v>
      </c>
      <c r="I172" s="171"/>
      <c r="J172" s="172">
        <f>BK172</f>
        <v>0</v>
      </c>
      <c r="L172" s="168"/>
      <c r="M172" s="173"/>
      <c r="N172" s="174"/>
      <c r="O172" s="174"/>
      <c r="P172" s="175">
        <f>P173</f>
        <v>0</v>
      </c>
      <c r="Q172" s="174"/>
      <c r="R172" s="175">
        <f>R173</f>
        <v>1.7419E-2</v>
      </c>
      <c r="S172" s="174"/>
      <c r="T172" s="176">
        <f>T173</f>
        <v>0</v>
      </c>
      <c r="AR172" s="169" t="s">
        <v>85</v>
      </c>
      <c r="AT172" s="177" t="s">
        <v>76</v>
      </c>
      <c r="AU172" s="177" t="s">
        <v>77</v>
      </c>
      <c r="AY172" s="169" t="s">
        <v>264</v>
      </c>
      <c r="BK172" s="178">
        <f>BK173</f>
        <v>0</v>
      </c>
    </row>
    <row r="173" spans="2:65" s="11" customFormat="1" ht="19.899999999999999" customHeight="1">
      <c r="B173" s="168"/>
      <c r="D173" s="169" t="s">
        <v>76</v>
      </c>
      <c r="E173" s="179" t="s">
        <v>385</v>
      </c>
      <c r="F173" s="179" t="s">
        <v>386</v>
      </c>
      <c r="I173" s="171"/>
      <c r="J173" s="180">
        <f>BK173</f>
        <v>0</v>
      </c>
      <c r="L173" s="168"/>
      <c r="M173" s="173"/>
      <c r="N173" s="174"/>
      <c r="O173" s="174"/>
      <c r="P173" s="175">
        <f>SUM(P174:P184)</f>
        <v>0</v>
      </c>
      <c r="Q173" s="174"/>
      <c r="R173" s="175">
        <f>SUM(R174:R184)</f>
        <v>1.7419E-2</v>
      </c>
      <c r="S173" s="174"/>
      <c r="T173" s="176">
        <f>SUM(T174:T184)</f>
        <v>0</v>
      </c>
      <c r="AR173" s="169" t="s">
        <v>85</v>
      </c>
      <c r="AT173" s="177" t="s">
        <v>76</v>
      </c>
      <c r="AU173" s="177" t="s">
        <v>24</v>
      </c>
      <c r="AY173" s="169" t="s">
        <v>264</v>
      </c>
      <c r="BK173" s="178">
        <f>SUM(BK174:BK184)</f>
        <v>0</v>
      </c>
    </row>
    <row r="174" spans="2:65" s="1" customFormat="1" ht="25.5" customHeight="1">
      <c r="B174" s="181"/>
      <c r="C174" s="182" t="s">
        <v>387</v>
      </c>
      <c r="D174" s="182" t="s">
        <v>266</v>
      </c>
      <c r="E174" s="183" t="s">
        <v>388</v>
      </c>
      <c r="F174" s="184" t="s">
        <v>389</v>
      </c>
      <c r="G174" s="185" t="s">
        <v>293</v>
      </c>
      <c r="H174" s="186">
        <v>6.9119999999999999</v>
      </c>
      <c r="I174" s="187"/>
      <c r="J174" s="188">
        <f>ROUND(I174*H174,2)</f>
        <v>0</v>
      </c>
      <c r="K174" s="184" t="s">
        <v>278</v>
      </c>
      <c r="L174" s="42"/>
      <c r="M174" s="189" t="s">
        <v>5</v>
      </c>
      <c r="N174" s="190" t="s">
        <v>48</v>
      </c>
      <c r="O174" s="43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AR174" s="25" t="s">
        <v>372</v>
      </c>
      <c r="AT174" s="25" t="s">
        <v>266</v>
      </c>
      <c r="AU174" s="25" t="s">
        <v>85</v>
      </c>
      <c r="AY174" s="25" t="s">
        <v>264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25" t="s">
        <v>24</v>
      </c>
      <c r="BK174" s="193">
        <f>ROUND(I174*H174,2)</f>
        <v>0</v>
      </c>
      <c r="BL174" s="25" t="s">
        <v>372</v>
      </c>
      <c r="BM174" s="25" t="s">
        <v>390</v>
      </c>
    </row>
    <row r="175" spans="2:65" s="12" customFormat="1">
      <c r="B175" s="194"/>
      <c r="D175" s="195" t="s">
        <v>272</v>
      </c>
      <c r="E175" s="196" t="s">
        <v>5</v>
      </c>
      <c r="F175" s="197" t="s">
        <v>391</v>
      </c>
      <c r="H175" s="196" t="s">
        <v>5</v>
      </c>
      <c r="I175" s="198"/>
      <c r="L175" s="194"/>
      <c r="M175" s="199"/>
      <c r="N175" s="200"/>
      <c r="O175" s="200"/>
      <c r="P175" s="200"/>
      <c r="Q175" s="200"/>
      <c r="R175" s="200"/>
      <c r="S175" s="200"/>
      <c r="T175" s="201"/>
      <c r="AT175" s="196" t="s">
        <v>272</v>
      </c>
      <c r="AU175" s="196" t="s">
        <v>85</v>
      </c>
      <c r="AV175" s="12" t="s">
        <v>24</v>
      </c>
      <c r="AW175" s="12" t="s">
        <v>41</v>
      </c>
      <c r="AX175" s="12" t="s">
        <v>77</v>
      </c>
      <c r="AY175" s="196" t="s">
        <v>264</v>
      </c>
    </row>
    <row r="176" spans="2:65" s="13" customFormat="1">
      <c r="B176" s="202"/>
      <c r="D176" s="195" t="s">
        <v>272</v>
      </c>
      <c r="E176" s="203" t="s">
        <v>5</v>
      </c>
      <c r="F176" s="204" t="s">
        <v>546</v>
      </c>
      <c r="H176" s="205">
        <v>6.9119999999999999</v>
      </c>
      <c r="I176" s="206"/>
      <c r="L176" s="202"/>
      <c r="M176" s="207"/>
      <c r="N176" s="208"/>
      <c r="O176" s="208"/>
      <c r="P176" s="208"/>
      <c r="Q176" s="208"/>
      <c r="R176" s="208"/>
      <c r="S176" s="208"/>
      <c r="T176" s="209"/>
      <c r="AT176" s="203" t="s">
        <v>272</v>
      </c>
      <c r="AU176" s="203" t="s">
        <v>85</v>
      </c>
      <c r="AV176" s="13" t="s">
        <v>85</v>
      </c>
      <c r="AW176" s="13" t="s">
        <v>41</v>
      </c>
      <c r="AX176" s="13" t="s">
        <v>24</v>
      </c>
      <c r="AY176" s="203" t="s">
        <v>264</v>
      </c>
    </row>
    <row r="177" spans="2:65" s="1" customFormat="1" ht="16.5" customHeight="1">
      <c r="B177" s="181"/>
      <c r="C177" s="218" t="s">
        <v>393</v>
      </c>
      <c r="D177" s="218" t="s">
        <v>345</v>
      </c>
      <c r="E177" s="219" t="s">
        <v>394</v>
      </c>
      <c r="F177" s="220" t="s">
        <v>395</v>
      </c>
      <c r="G177" s="221" t="s">
        <v>396</v>
      </c>
      <c r="H177" s="222">
        <v>2.419</v>
      </c>
      <c r="I177" s="223"/>
      <c r="J177" s="224">
        <f>ROUND(I177*H177,2)</f>
        <v>0</v>
      </c>
      <c r="K177" s="220" t="s">
        <v>278</v>
      </c>
      <c r="L177" s="225"/>
      <c r="M177" s="226" t="s">
        <v>5</v>
      </c>
      <c r="N177" s="227" t="s">
        <v>48</v>
      </c>
      <c r="O177" s="43"/>
      <c r="P177" s="191">
        <f>O177*H177</f>
        <v>0</v>
      </c>
      <c r="Q177" s="191">
        <v>1E-3</v>
      </c>
      <c r="R177" s="191">
        <f>Q177*H177</f>
        <v>2.4190000000000001E-3</v>
      </c>
      <c r="S177" s="191">
        <v>0</v>
      </c>
      <c r="T177" s="192">
        <f>S177*H177</f>
        <v>0</v>
      </c>
      <c r="AR177" s="25" t="s">
        <v>397</v>
      </c>
      <c r="AT177" s="25" t="s">
        <v>345</v>
      </c>
      <c r="AU177" s="25" t="s">
        <v>85</v>
      </c>
      <c r="AY177" s="25" t="s">
        <v>264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5" t="s">
        <v>24</v>
      </c>
      <c r="BK177" s="193">
        <f>ROUND(I177*H177,2)</f>
        <v>0</v>
      </c>
      <c r="BL177" s="25" t="s">
        <v>372</v>
      </c>
      <c r="BM177" s="25" t="s">
        <v>398</v>
      </c>
    </row>
    <row r="178" spans="2:65" s="13" customFormat="1">
      <c r="B178" s="202"/>
      <c r="D178" s="195" t="s">
        <v>272</v>
      </c>
      <c r="F178" s="204" t="s">
        <v>547</v>
      </c>
      <c r="H178" s="205">
        <v>2.419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272</v>
      </c>
      <c r="AU178" s="203" t="s">
        <v>85</v>
      </c>
      <c r="AV178" s="13" t="s">
        <v>85</v>
      </c>
      <c r="AW178" s="13" t="s">
        <v>6</v>
      </c>
      <c r="AX178" s="13" t="s">
        <v>24</v>
      </c>
      <c r="AY178" s="203" t="s">
        <v>264</v>
      </c>
    </row>
    <row r="179" spans="2:65" s="1" customFormat="1" ht="25.5" customHeight="1">
      <c r="B179" s="181"/>
      <c r="C179" s="182" t="s">
        <v>400</v>
      </c>
      <c r="D179" s="182" t="s">
        <v>266</v>
      </c>
      <c r="E179" s="183" t="s">
        <v>401</v>
      </c>
      <c r="F179" s="184" t="s">
        <v>402</v>
      </c>
      <c r="G179" s="185" t="s">
        <v>293</v>
      </c>
      <c r="H179" s="186">
        <v>13.824</v>
      </c>
      <c r="I179" s="187"/>
      <c r="J179" s="188">
        <f>ROUND(I179*H179,2)</f>
        <v>0</v>
      </c>
      <c r="K179" s="184" t="s">
        <v>278</v>
      </c>
      <c r="L179" s="42"/>
      <c r="M179" s="189" t="s">
        <v>5</v>
      </c>
      <c r="N179" s="190" t="s">
        <v>48</v>
      </c>
      <c r="O179" s="43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AR179" s="25" t="s">
        <v>372</v>
      </c>
      <c r="AT179" s="25" t="s">
        <v>266</v>
      </c>
      <c r="AU179" s="25" t="s">
        <v>85</v>
      </c>
      <c r="AY179" s="25" t="s">
        <v>264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5" t="s">
        <v>24</v>
      </c>
      <c r="BK179" s="193">
        <f>ROUND(I179*H179,2)</f>
        <v>0</v>
      </c>
      <c r="BL179" s="25" t="s">
        <v>372</v>
      </c>
      <c r="BM179" s="25" t="s">
        <v>403</v>
      </c>
    </row>
    <row r="180" spans="2:65" s="12" customFormat="1">
      <c r="B180" s="194"/>
      <c r="D180" s="195" t="s">
        <v>272</v>
      </c>
      <c r="E180" s="196" t="s">
        <v>5</v>
      </c>
      <c r="F180" s="197" t="s">
        <v>404</v>
      </c>
      <c r="H180" s="196" t="s">
        <v>5</v>
      </c>
      <c r="I180" s="198"/>
      <c r="L180" s="194"/>
      <c r="M180" s="199"/>
      <c r="N180" s="200"/>
      <c r="O180" s="200"/>
      <c r="P180" s="200"/>
      <c r="Q180" s="200"/>
      <c r="R180" s="200"/>
      <c r="S180" s="200"/>
      <c r="T180" s="201"/>
      <c r="AT180" s="196" t="s">
        <v>272</v>
      </c>
      <c r="AU180" s="196" t="s">
        <v>85</v>
      </c>
      <c r="AV180" s="12" t="s">
        <v>24</v>
      </c>
      <c r="AW180" s="12" t="s">
        <v>41</v>
      </c>
      <c r="AX180" s="12" t="s">
        <v>77</v>
      </c>
      <c r="AY180" s="196" t="s">
        <v>264</v>
      </c>
    </row>
    <row r="181" spans="2:65" s="13" customFormat="1">
      <c r="B181" s="202"/>
      <c r="D181" s="195" t="s">
        <v>272</v>
      </c>
      <c r="E181" s="203" t="s">
        <v>5</v>
      </c>
      <c r="F181" s="204" t="s">
        <v>548</v>
      </c>
      <c r="H181" s="205">
        <v>13.824</v>
      </c>
      <c r="I181" s="206"/>
      <c r="L181" s="202"/>
      <c r="M181" s="207"/>
      <c r="N181" s="208"/>
      <c r="O181" s="208"/>
      <c r="P181" s="208"/>
      <c r="Q181" s="208"/>
      <c r="R181" s="208"/>
      <c r="S181" s="208"/>
      <c r="T181" s="209"/>
      <c r="AT181" s="203" t="s">
        <v>272</v>
      </c>
      <c r="AU181" s="203" t="s">
        <v>85</v>
      </c>
      <c r="AV181" s="13" t="s">
        <v>85</v>
      </c>
      <c r="AW181" s="13" t="s">
        <v>41</v>
      </c>
      <c r="AX181" s="13" t="s">
        <v>24</v>
      </c>
      <c r="AY181" s="203" t="s">
        <v>264</v>
      </c>
    </row>
    <row r="182" spans="2:65" s="1" customFormat="1" ht="16.5" customHeight="1">
      <c r="B182" s="181"/>
      <c r="C182" s="218" t="s">
        <v>10</v>
      </c>
      <c r="D182" s="218" t="s">
        <v>345</v>
      </c>
      <c r="E182" s="219" t="s">
        <v>406</v>
      </c>
      <c r="F182" s="220" t="s">
        <v>407</v>
      </c>
      <c r="G182" s="221" t="s">
        <v>317</v>
      </c>
      <c r="H182" s="222">
        <v>1.4999999999999999E-2</v>
      </c>
      <c r="I182" s="223"/>
      <c r="J182" s="224">
        <f>ROUND(I182*H182,2)</f>
        <v>0</v>
      </c>
      <c r="K182" s="220" t="s">
        <v>278</v>
      </c>
      <c r="L182" s="225"/>
      <c r="M182" s="226" t="s">
        <v>5</v>
      </c>
      <c r="N182" s="227" t="s">
        <v>48</v>
      </c>
      <c r="O182" s="43"/>
      <c r="P182" s="191">
        <f>O182*H182</f>
        <v>0</v>
      </c>
      <c r="Q182" s="191">
        <v>1</v>
      </c>
      <c r="R182" s="191">
        <f>Q182*H182</f>
        <v>1.4999999999999999E-2</v>
      </c>
      <c r="S182" s="191">
        <v>0</v>
      </c>
      <c r="T182" s="192">
        <f>S182*H182</f>
        <v>0</v>
      </c>
      <c r="AR182" s="25" t="s">
        <v>397</v>
      </c>
      <c r="AT182" s="25" t="s">
        <v>345</v>
      </c>
      <c r="AU182" s="25" t="s">
        <v>85</v>
      </c>
      <c r="AY182" s="25" t="s">
        <v>264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5" t="s">
        <v>24</v>
      </c>
      <c r="BK182" s="193">
        <f>ROUND(I182*H182,2)</f>
        <v>0</v>
      </c>
      <c r="BL182" s="25" t="s">
        <v>372</v>
      </c>
      <c r="BM182" s="25" t="s">
        <v>408</v>
      </c>
    </row>
    <row r="183" spans="2:65" s="13" customFormat="1">
      <c r="B183" s="202"/>
      <c r="D183" s="195" t="s">
        <v>272</v>
      </c>
      <c r="F183" s="204" t="s">
        <v>549</v>
      </c>
      <c r="H183" s="205">
        <v>1.4999999999999999E-2</v>
      </c>
      <c r="I183" s="206"/>
      <c r="L183" s="202"/>
      <c r="M183" s="207"/>
      <c r="N183" s="208"/>
      <c r="O183" s="208"/>
      <c r="P183" s="208"/>
      <c r="Q183" s="208"/>
      <c r="R183" s="208"/>
      <c r="S183" s="208"/>
      <c r="T183" s="209"/>
      <c r="AT183" s="203" t="s">
        <v>272</v>
      </c>
      <c r="AU183" s="203" t="s">
        <v>85</v>
      </c>
      <c r="AV183" s="13" t="s">
        <v>85</v>
      </c>
      <c r="AW183" s="13" t="s">
        <v>6</v>
      </c>
      <c r="AX183" s="13" t="s">
        <v>24</v>
      </c>
      <c r="AY183" s="203" t="s">
        <v>264</v>
      </c>
    </row>
    <row r="184" spans="2:65" s="1" customFormat="1" ht="38.25" customHeight="1">
      <c r="B184" s="181"/>
      <c r="C184" s="182" t="s">
        <v>410</v>
      </c>
      <c r="D184" s="182" t="s">
        <v>266</v>
      </c>
      <c r="E184" s="183" t="s">
        <v>411</v>
      </c>
      <c r="F184" s="184" t="s">
        <v>412</v>
      </c>
      <c r="G184" s="185" t="s">
        <v>413</v>
      </c>
      <c r="H184" s="231"/>
      <c r="I184" s="187"/>
      <c r="J184" s="188">
        <f>ROUND(I184*H184,2)</f>
        <v>0</v>
      </c>
      <c r="K184" s="184" t="s">
        <v>278</v>
      </c>
      <c r="L184" s="42"/>
      <c r="M184" s="189" t="s">
        <v>5</v>
      </c>
      <c r="N184" s="232" t="s">
        <v>48</v>
      </c>
      <c r="O184" s="233"/>
      <c r="P184" s="234">
        <f>O184*H184</f>
        <v>0</v>
      </c>
      <c r="Q184" s="234">
        <v>0</v>
      </c>
      <c r="R184" s="234">
        <f>Q184*H184</f>
        <v>0</v>
      </c>
      <c r="S184" s="234">
        <v>0</v>
      </c>
      <c r="T184" s="235">
        <f>S184*H184</f>
        <v>0</v>
      </c>
      <c r="AR184" s="25" t="s">
        <v>372</v>
      </c>
      <c r="AT184" s="25" t="s">
        <v>266</v>
      </c>
      <c r="AU184" s="25" t="s">
        <v>85</v>
      </c>
      <c r="AY184" s="25" t="s">
        <v>264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5" t="s">
        <v>24</v>
      </c>
      <c r="BK184" s="193">
        <f>ROUND(I184*H184,2)</f>
        <v>0</v>
      </c>
      <c r="BL184" s="25" t="s">
        <v>372</v>
      </c>
      <c r="BM184" s="25" t="s">
        <v>414</v>
      </c>
    </row>
    <row r="185" spans="2:65" s="1" customFormat="1" ht="6.95" customHeight="1">
      <c r="B185" s="57"/>
      <c r="C185" s="58"/>
      <c r="D185" s="58"/>
      <c r="E185" s="58"/>
      <c r="F185" s="58"/>
      <c r="G185" s="58"/>
      <c r="H185" s="58"/>
      <c r="I185" s="135"/>
      <c r="J185" s="58"/>
      <c r="K185" s="58"/>
      <c r="L185" s="42"/>
    </row>
  </sheetData>
  <autoFilter ref="C96:K184"/>
  <mergeCells count="16">
    <mergeCell ref="G1:H1"/>
    <mergeCell ref="E49:H49"/>
    <mergeCell ref="E53:H53"/>
    <mergeCell ref="E51:H51"/>
    <mergeCell ref="E55:H55"/>
    <mergeCell ref="E7:H7"/>
    <mergeCell ref="E11:H11"/>
    <mergeCell ref="E9:H9"/>
    <mergeCell ref="E13:H13"/>
    <mergeCell ref="E28:H28"/>
    <mergeCell ref="L2:V2"/>
    <mergeCell ref="E83:H83"/>
    <mergeCell ref="E87:H87"/>
    <mergeCell ref="E85:H85"/>
    <mergeCell ref="E89:H89"/>
    <mergeCell ref="J59:J60"/>
  </mergeCells>
  <hyperlinks>
    <hyperlink ref="F1:G1" location="C2" display="1) Krycí list soupisu"/>
    <hyperlink ref="G1:H1" location="C62" display="2) Rekapitulace"/>
    <hyperlink ref="J1" location="C96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23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109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s="1" customFormat="1" ht="16.5" customHeight="1">
      <c r="B9" s="42"/>
      <c r="C9" s="43"/>
      <c r="D9" s="43"/>
      <c r="E9" s="379" t="s">
        <v>228</v>
      </c>
      <c r="F9" s="381"/>
      <c r="G9" s="381"/>
      <c r="H9" s="381"/>
      <c r="I9" s="114"/>
      <c r="J9" s="43"/>
      <c r="K9" s="46"/>
    </row>
    <row r="10" spans="1:70" s="1" customFormat="1" ht="15">
      <c r="B10" s="42"/>
      <c r="C10" s="43"/>
      <c r="D10" s="38" t="s">
        <v>229</v>
      </c>
      <c r="E10" s="43"/>
      <c r="F10" s="43"/>
      <c r="G10" s="43"/>
      <c r="H10" s="43"/>
      <c r="I10" s="114"/>
      <c r="J10" s="43"/>
      <c r="K10" s="46"/>
    </row>
    <row r="11" spans="1:70" s="1" customFormat="1" ht="36.950000000000003" customHeight="1">
      <c r="B11" s="42"/>
      <c r="C11" s="43"/>
      <c r="D11" s="43"/>
      <c r="E11" s="382" t="s">
        <v>550</v>
      </c>
      <c r="F11" s="381"/>
      <c r="G11" s="381"/>
      <c r="H11" s="381"/>
      <c r="I11" s="114"/>
      <c r="J11" s="43"/>
      <c r="K11" s="46"/>
    </row>
    <row r="12" spans="1:70" s="1" customFormat="1">
      <c r="B12" s="42"/>
      <c r="C12" s="43"/>
      <c r="D12" s="43"/>
      <c r="E12" s="43"/>
      <c r="F12" s="43"/>
      <c r="G12" s="43"/>
      <c r="H12" s="43"/>
      <c r="I12" s="114"/>
      <c r="J12" s="43"/>
      <c r="K12" s="46"/>
    </row>
    <row r="13" spans="1:70" s="1" customFormat="1" ht="14.45" customHeight="1">
      <c r="B13" s="42"/>
      <c r="C13" s="43"/>
      <c r="D13" s="38" t="s">
        <v>22</v>
      </c>
      <c r="E13" s="43"/>
      <c r="F13" s="36" t="s">
        <v>102</v>
      </c>
      <c r="G13" s="43"/>
      <c r="H13" s="43"/>
      <c r="I13" s="115" t="s">
        <v>23</v>
      </c>
      <c r="J13" s="36" t="s">
        <v>5</v>
      </c>
      <c r="K13" s="46"/>
    </row>
    <row r="14" spans="1:70" s="1" customFormat="1" ht="14.45" customHeight="1">
      <c r="B14" s="42"/>
      <c r="C14" s="43"/>
      <c r="D14" s="38" t="s">
        <v>25</v>
      </c>
      <c r="E14" s="43"/>
      <c r="F14" s="36" t="s">
        <v>26</v>
      </c>
      <c r="G14" s="43"/>
      <c r="H14" s="43"/>
      <c r="I14" s="115" t="s">
        <v>27</v>
      </c>
      <c r="J14" s="116" t="str">
        <f>'Rekapitulace stavby'!AN8</f>
        <v>1.6.2017</v>
      </c>
      <c r="K14" s="46"/>
    </row>
    <row r="15" spans="1:70" s="1" customFormat="1" ht="10.9" customHeight="1">
      <c r="B15" s="42"/>
      <c r="C15" s="43"/>
      <c r="D15" s="43"/>
      <c r="E15" s="43"/>
      <c r="F15" s="43"/>
      <c r="G15" s="43"/>
      <c r="H15" s="43"/>
      <c r="I15" s="114"/>
      <c r="J15" s="43"/>
      <c r="K15" s="46"/>
    </row>
    <row r="16" spans="1:70" s="1" customFormat="1" ht="14.45" customHeight="1">
      <c r="B16" s="42"/>
      <c r="C16" s="43"/>
      <c r="D16" s="38" t="s">
        <v>31</v>
      </c>
      <c r="E16" s="43"/>
      <c r="F16" s="43"/>
      <c r="G16" s="43"/>
      <c r="H16" s="43"/>
      <c r="I16" s="115" t="s">
        <v>32</v>
      </c>
      <c r="J16" s="36" t="s">
        <v>33</v>
      </c>
      <c r="K16" s="46"/>
    </row>
    <row r="17" spans="2:11" s="1" customFormat="1" ht="18" customHeight="1">
      <c r="B17" s="42"/>
      <c r="C17" s="43"/>
      <c r="D17" s="43"/>
      <c r="E17" s="36" t="s">
        <v>34</v>
      </c>
      <c r="F17" s="43"/>
      <c r="G17" s="43"/>
      <c r="H17" s="43"/>
      <c r="I17" s="115" t="s">
        <v>35</v>
      </c>
      <c r="J17" s="36" t="s">
        <v>5</v>
      </c>
      <c r="K17" s="46"/>
    </row>
    <row r="18" spans="2:11" s="1" customFormat="1" ht="6.95" customHeight="1">
      <c r="B18" s="42"/>
      <c r="C18" s="43"/>
      <c r="D18" s="43"/>
      <c r="E18" s="43"/>
      <c r="F18" s="43"/>
      <c r="G18" s="43"/>
      <c r="H18" s="43"/>
      <c r="I18" s="114"/>
      <c r="J18" s="43"/>
      <c r="K18" s="46"/>
    </row>
    <row r="19" spans="2:11" s="1" customFormat="1" ht="14.45" customHeight="1">
      <c r="B19" s="42"/>
      <c r="C19" s="43"/>
      <c r="D19" s="38" t="s">
        <v>36</v>
      </c>
      <c r="E19" s="43"/>
      <c r="F19" s="43"/>
      <c r="G19" s="43"/>
      <c r="H19" s="43"/>
      <c r="I19" s="115" t="s">
        <v>32</v>
      </c>
      <c r="J19" s="36" t="str">
        <f>IF('Rekapitulace stavby'!AN13="Vyplň údaj","",IF('Rekapitulace stavby'!AN13="","",'Rekapitulace stavby'!AN13))</f>
        <v/>
      </c>
      <c r="K19" s="46"/>
    </row>
    <row r="20" spans="2:11" s="1" customFormat="1" ht="18" customHeight="1">
      <c r="B20" s="42"/>
      <c r="C20" s="43"/>
      <c r="D20" s="43"/>
      <c r="E20" s="36" t="str">
        <f>IF('Rekapitulace stavby'!E14="Vyplň údaj","",IF('Rekapitulace stavby'!E14="","",'Rekapitulace stavby'!E14))</f>
        <v/>
      </c>
      <c r="F20" s="43"/>
      <c r="G20" s="43"/>
      <c r="H20" s="43"/>
      <c r="I20" s="115" t="s">
        <v>35</v>
      </c>
      <c r="J20" s="36" t="str">
        <f>IF('Rekapitulace stavby'!AN14="Vyplň údaj","",IF('Rekapitulace stavby'!AN14="","",'Rekapitulace stavby'!AN14))</f>
        <v/>
      </c>
      <c r="K20" s="46"/>
    </row>
    <row r="21" spans="2:11" s="1" customFormat="1" ht="6.95" customHeight="1">
      <c r="B21" s="42"/>
      <c r="C21" s="43"/>
      <c r="D21" s="43"/>
      <c r="E21" s="43"/>
      <c r="F21" s="43"/>
      <c r="G21" s="43"/>
      <c r="H21" s="43"/>
      <c r="I21" s="114"/>
      <c r="J21" s="43"/>
      <c r="K21" s="46"/>
    </row>
    <row r="22" spans="2:11" s="1" customFormat="1" ht="14.45" customHeight="1">
      <c r="B22" s="42"/>
      <c r="C22" s="43"/>
      <c r="D22" s="38" t="s">
        <v>38</v>
      </c>
      <c r="E22" s="43"/>
      <c r="F22" s="43"/>
      <c r="G22" s="43"/>
      <c r="H22" s="43"/>
      <c r="I22" s="115" t="s">
        <v>32</v>
      </c>
      <c r="J22" s="36" t="s">
        <v>39</v>
      </c>
      <c r="K22" s="46"/>
    </row>
    <row r="23" spans="2:11" s="1" customFormat="1" ht="18" customHeight="1">
      <c r="B23" s="42"/>
      <c r="C23" s="43"/>
      <c r="D23" s="43"/>
      <c r="E23" s="36" t="s">
        <v>40</v>
      </c>
      <c r="F23" s="43"/>
      <c r="G23" s="43"/>
      <c r="H23" s="43"/>
      <c r="I23" s="115" t="s">
        <v>35</v>
      </c>
      <c r="J23" s="36" t="s">
        <v>5</v>
      </c>
      <c r="K23" s="46"/>
    </row>
    <row r="24" spans="2:11" s="1" customFormat="1" ht="6.95" customHeight="1">
      <c r="B24" s="42"/>
      <c r="C24" s="43"/>
      <c r="D24" s="43"/>
      <c r="E24" s="43"/>
      <c r="F24" s="43"/>
      <c r="G24" s="43"/>
      <c r="H24" s="43"/>
      <c r="I24" s="114"/>
      <c r="J24" s="43"/>
      <c r="K24" s="46"/>
    </row>
    <row r="25" spans="2:11" s="1" customFormat="1" ht="14.45" customHeight="1">
      <c r="B25" s="42"/>
      <c r="C25" s="43"/>
      <c r="D25" s="38" t="s">
        <v>42</v>
      </c>
      <c r="E25" s="43"/>
      <c r="F25" s="43"/>
      <c r="G25" s="43"/>
      <c r="H25" s="43"/>
      <c r="I25" s="114"/>
      <c r="J25" s="43"/>
      <c r="K25" s="46"/>
    </row>
    <row r="26" spans="2:11" s="7" customFormat="1" ht="16.5" customHeight="1">
      <c r="B26" s="117"/>
      <c r="C26" s="118"/>
      <c r="D26" s="118"/>
      <c r="E26" s="383" t="s">
        <v>233</v>
      </c>
      <c r="F26" s="383"/>
      <c r="G26" s="383"/>
      <c r="H26" s="383"/>
      <c r="I26" s="119"/>
      <c r="J26" s="118"/>
      <c r="K26" s="120"/>
    </row>
    <row r="27" spans="2:11" s="1" customFormat="1" ht="6.95" customHeight="1">
      <c r="B27" s="42"/>
      <c r="C27" s="43"/>
      <c r="D27" s="43"/>
      <c r="E27" s="43"/>
      <c r="F27" s="43"/>
      <c r="G27" s="43"/>
      <c r="H27" s="43"/>
      <c r="I27" s="114"/>
      <c r="J27" s="43"/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25.35" customHeight="1">
      <c r="B29" s="42"/>
      <c r="C29" s="43"/>
      <c r="D29" s="123" t="s">
        <v>43</v>
      </c>
      <c r="E29" s="43"/>
      <c r="F29" s="43"/>
      <c r="G29" s="43"/>
      <c r="H29" s="43"/>
      <c r="I29" s="114"/>
      <c r="J29" s="124">
        <f>ROUND(J90,2)</f>
        <v>0</v>
      </c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14.45" customHeight="1">
      <c r="B31" s="42"/>
      <c r="C31" s="43"/>
      <c r="D31" s="43"/>
      <c r="E31" s="43"/>
      <c r="F31" s="47" t="s">
        <v>45</v>
      </c>
      <c r="G31" s="43"/>
      <c r="H31" s="43"/>
      <c r="I31" s="125" t="s">
        <v>44</v>
      </c>
      <c r="J31" s="47" t="s">
        <v>46</v>
      </c>
      <c r="K31" s="46"/>
    </row>
    <row r="32" spans="2:11" s="1" customFormat="1" ht="14.45" customHeight="1">
      <c r="B32" s="42"/>
      <c r="C32" s="43"/>
      <c r="D32" s="50" t="s">
        <v>47</v>
      </c>
      <c r="E32" s="50" t="s">
        <v>48</v>
      </c>
      <c r="F32" s="126">
        <f>ROUND(SUM(BE90:BE222), 2)</f>
        <v>0</v>
      </c>
      <c r="G32" s="43"/>
      <c r="H32" s="43"/>
      <c r="I32" s="127">
        <v>0.21</v>
      </c>
      <c r="J32" s="126">
        <f>ROUND(ROUND((SUM(BE90:BE222)), 2)*I32, 2)</f>
        <v>0</v>
      </c>
      <c r="K32" s="46"/>
    </row>
    <row r="33" spans="2:11" s="1" customFormat="1" ht="14.45" customHeight="1">
      <c r="B33" s="42"/>
      <c r="C33" s="43"/>
      <c r="D33" s="43"/>
      <c r="E33" s="50" t="s">
        <v>49</v>
      </c>
      <c r="F33" s="126">
        <f>ROUND(SUM(BF90:BF222), 2)</f>
        <v>0</v>
      </c>
      <c r="G33" s="43"/>
      <c r="H33" s="43"/>
      <c r="I33" s="127">
        <v>0.15</v>
      </c>
      <c r="J33" s="126">
        <f>ROUND(ROUND((SUM(BF90:BF222)), 2)*I33, 2)</f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50</v>
      </c>
      <c r="F34" s="126">
        <f>ROUND(SUM(BG90:BG222), 2)</f>
        <v>0</v>
      </c>
      <c r="G34" s="43"/>
      <c r="H34" s="43"/>
      <c r="I34" s="127">
        <v>0.21</v>
      </c>
      <c r="J34" s="126">
        <v>0</v>
      </c>
      <c r="K34" s="46"/>
    </row>
    <row r="35" spans="2:11" s="1" customFormat="1" ht="14.45" hidden="1" customHeight="1">
      <c r="B35" s="42"/>
      <c r="C35" s="43"/>
      <c r="D35" s="43"/>
      <c r="E35" s="50" t="s">
        <v>51</v>
      </c>
      <c r="F35" s="126">
        <f>ROUND(SUM(BH90:BH222), 2)</f>
        <v>0</v>
      </c>
      <c r="G35" s="43"/>
      <c r="H35" s="43"/>
      <c r="I35" s="127">
        <v>0.15</v>
      </c>
      <c r="J35" s="126"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52</v>
      </c>
      <c r="F36" s="126">
        <f>ROUND(SUM(BI90:BI222), 2)</f>
        <v>0</v>
      </c>
      <c r="G36" s="43"/>
      <c r="H36" s="43"/>
      <c r="I36" s="127">
        <v>0</v>
      </c>
      <c r="J36" s="126">
        <v>0</v>
      </c>
      <c r="K36" s="46"/>
    </row>
    <row r="37" spans="2:11" s="1" customFormat="1" ht="6.95" customHeight="1">
      <c r="B37" s="42"/>
      <c r="C37" s="43"/>
      <c r="D37" s="43"/>
      <c r="E37" s="43"/>
      <c r="F37" s="43"/>
      <c r="G37" s="43"/>
      <c r="H37" s="43"/>
      <c r="I37" s="114"/>
      <c r="J37" s="43"/>
      <c r="K37" s="46"/>
    </row>
    <row r="38" spans="2:11" s="1" customFormat="1" ht="25.35" customHeight="1">
      <c r="B38" s="42"/>
      <c r="C38" s="128"/>
      <c r="D38" s="129" t="s">
        <v>53</v>
      </c>
      <c r="E38" s="72"/>
      <c r="F38" s="72"/>
      <c r="G38" s="130" t="s">
        <v>54</v>
      </c>
      <c r="H38" s="131" t="s">
        <v>55</v>
      </c>
      <c r="I38" s="132"/>
      <c r="J38" s="133">
        <f>SUM(J29:J36)</f>
        <v>0</v>
      </c>
      <c r="K38" s="134"/>
    </row>
    <row r="39" spans="2:11" s="1" customFormat="1" ht="14.45" customHeight="1">
      <c r="B39" s="57"/>
      <c r="C39" s="58"/>
      <c r="D39" s="58"/>
      <c r="E39" s="58"/>
      <c r="F39" s="58"/>
      <c r="G39" s="58"/>
      <c r="H39" s="58"/>
      <c r="I39" s="135"/>
      <c r="J39" s="58"/>
      <c r="K39" s="59"/>
    </row>
    <row r="43" spans="2:11" s="1" customFormat="1" ht="6.95" customHeight="1">
      <c r="B43" s="60"/>
      <c r="C43" s="61"/>
      <c r="D43" s="61"/>
      <c r="E43" s="61"/>
      <c r="F43" s="61"/>
      <c r="G43" s="61"/>
      <c r="H43" s="61"/>
      <c r="I43" s="136"/>
      <c r="J43" s="61"/>
      <c r="K43" s="137"/>
    </row>
    <row r="44" spans="2:11" s="1" customFormat="1" ht="36.950000000000003" customHeight="1">
      <c r="B44" s="42"/>
      <c r="C44" s="31" t="s">
        <v>234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6.95" customHeight="1">
      <c r="B45" s="42"/>
      <c r="C45" s="43"/>
      <c r="D45" s="43"/>
      <c r="E45" s="43"/>
      <c r="F45" s="43"/>
      <c r="G45" s="43"/>
      <c r="H45" s="43"/>
      <c r="I45" s="114"/>
      <c r="J45" s="43"/>
      <c r="K45" s="46"/>
    </row>
    <row r="46" spans="2:11" s="1" customFormat="1" ht="14.45" customHeight="1">
      <c r="B46" s="42"/>
      <c r="C46" s="38" t="s">
        <v>19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6.5" customHeight="1">
      <c r="B47" s="42"/>
      <c r="C47" s="43"/>
      <c r="D47" s="43"/>
      <c r="E47" s="379" t="str">
        <f>E7</f>
        <v>Tehov - Odkanalizování a čištění vod</v>
      </c>
      <c r="F47" s="380"/>
      <c r="G47" s="380"/>
      <c r="H47" s="380"/>
      <c r="I47" s="114"/>
      <c r="J47" s="43"/>
      <c r="K47" s="46"/>
    </row>
    <row r="48" spans="2:11" ht="15">
      <c r="B48" s="29"/>
      <c r="C48" s="38" t="s">
        <v>227</v>
      </c>
      <c r="D48" s="30"/>
      <c r="E48" s="30"/>
      <c r="F48" s="30"/>
      <c r="G48" s="30"/>
      <c r="H48" s="30"/>
      <c r="I48" s="113"/>
      <c r="J48" s="30"/>
      <c r="K48" s="32"/>
    </row>
    <row r="49" spans="2:47" s="1" customFormat="1" ht="16.5" customHeight="1">
      <c r="B49" s="42"/>
      <c r="C49" s="43"/>
      <c r="D49" s="43"/>
      <c r="E49" s="379" t="s">
        <v>228</v>
      </c>
      <c r="F49" s="381"/>
      <c r="G49" s="381"/>
      <c r="H49" s="381"/>
      <c r="I49" s="114"/>
      <c r="J49" s="43"/>
      <c r="K49" s="46"/>
    </row>
    <row r="50" spans="2:47" s="1" customFormat="1" ht="14.45" customHeight="1">
      <c r="B50" s="42"/>
      <c r="C50" s="38" t="s">
        <v>229</v>
      </c>
      <c r="D50" s="43"/>
      <c r="E50" s="43"/>
      <c r="F50" s="43"/>
      <c r="G50" s="43"/>
      <c r="H50" s="43"/>
      <c r="I50" s="114"/>
      <c r="J50" s="43"/>
      <c r="K50" s="46"/>
    </row>
    <row r="51" spans="2:47" s="1" customFormat="1" ht="17.25" customHeight="1">
      <c r="B51" s="42"/>
      <c r="C51" s="43"/>
      <c r="D51" s="43"/>
      <c r="E51" s="382" t="str">
        <f>E11</f>
        <v>102 - DSO-01.2 Podzemní nádrže</v>
      </c>
      <c r="F51" s="381"/>
      <c r="G51" s="381"/>
      <c r="H51" s="381"/>
      <c r="I51" s="114"/>
      <c r="J51" s="43"/>
      <c r="K51" s="46"/>
    </row>
    <row r="52" spans="2:47" s="1" customFormat="1" ht="6.95" customHeight="1">
      <c r="B52" s="42"/>
      <c r="C52" s="43"/>
      <c r="D52" s="43"/>
      <c r="E52" s="43"/>
      <c r="F52" s="43"/>
      <c r="G52" s="43"/>
      <c r="H52" s="43"/>
      <c r="I52" s="114"/>
      <c r="J52" s="43"/>
      <c r="K52" s="46"/>
    </row>
    <row r="53" spans="2:47" s="1" customFormat="1" ht="18" customHeight="1">
      <c r="B53" s="42"/>
      <c r="C53" s="38" t="s">
        <v>25</v>
      </c>
      <c r="D53" s="43"/>
      <c r="E53" s="43"/>
      <c r="F53" s="36" t="str">
        <f>F14</f>
        <v>Tehov</v>
      </c>
      <c r="G53" s="43"/>
      <c r="H53" s="43"/>
      <c r="I53" s="115" t="s">
        <v>27</v>
      </c>
      <c r="J53" s="116" t="str">
        <f>IF(J14="","",J14)</f>
        <v>1.6.2017</v>
      </c>
      <c r="K53" s="46"/>
    </row>
    <row r="54" spans="2:47" s="1" customFormat="1" ht="6.95" customHeight="1">
      <c r="B54" s="42"/>
      <c r="C54" s="43"/>
      <c r="D54" s="43"/>
      <c r="E54" s="43"/>
      <c r="F54" s="43"/>
      <c r="G54" s="43"/>
      <c r="H54" s="43"/>
      <c r="I54" s="114"/>
      <c r="J54" s="43"/>
      <c r="K54" s="46"/>
    </row>
    <row r="55" spans="2:47" s="1" customFormat="1" ht="15">
      <c r="B55" s="42"/>
      <c r="C55" s="38" t="s">
        <v>31</v>
      </c>
      <c r="D55" s="43"/>
      <c r="E55" s="43"/>
      <c r="F55" s="36" t="str">
        <f>E17</f>
        <v>Obec Tehov</v>
      </c>
      <c r="G55" s="43"/>
      <c r="H55" s="43"/>
      <c r="I55" s="115" t="s">
        <v>38</v>
      </c>
      <c r="J55" s="383" t="str">
        <f>E23</f>
        <v>Ing. Pavel Douša</v>
      </c>
      <c r="K55" s="46"/>
    </row>
    <row r="56" spans="2:47" s="1" customFormat="1" ht="14.45" customHeight="1">
      <c r="B56" s="42"/>
      <c r="C56" s="38" t="s">
        <v>36</v>
      </c>
      <c r="D56" s="43"/>
      <c r="E56" s="43"/>
      <c r="F56" s="36" t="str">
        <f>IF(E20="","",E20)</f>
        <v/>
      </c>
      <c r="G56" s="43"/>
      <c r="H56" s="43"/>
      <c r="I56" s="114"/>
      <c r="J56" s="384"/>
      <c r="K56" s="46"/>
    </row>
    <row r="57" spans="2:47" s="1" customFormat="1" ht="10.35" customHeight="1">
      <c r="B57" s="42"/>
      <c r="C57" s="43"/>
      <c r="D57" s="43"/>
      <c r="E57" s="43"/>
      <c r="F57" s="43"/>
      <c r="G57" s="43"/>
      <c r="H57" s="43"/>
      <c r="I57" s="114"/>
      <c r="J57" s="43"/>
      <c r="K57" s="46"/>
    </row>
    <row r="58" spans="2:47" s="1" customFormat="1" ht="29.25" customHeight="1">
      <c r="B58" s="42"/>
      <c r="C58" s="138" t="s">
        <v>235</v>
      </c>
      <c r="D58" s="128"/>
      <c r="E58" s="128"/>
      <c r="F58" s="128"/>
      <c r="G58" s="128"/>
      <c r="H58" s="128"/>
      <c r="I58" s="139"/>
      <c r="J58" s="140" t="s">
        <v>236</v>
      </c>
      <c r="K58" s="141"/>
    </row>
    <row r="59" spans="2:47" s="1" customFormat="1" ht="10.3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29.25" customHeight="1">
      <c r="B60" s="42"/>
      <c r="C60" s="142" t="s">
        <v>237</v>
      </c>
      <c r="D60" s="43"/>
      <c r="E60" s="43"/>
      <c r="F60" s="43"/>
      <c r="G60" s="43"/>
      <c r="H60" s="43"/>
      <c r="I60" s="114"/>
      <c r="J60" s="124">
        <f>J90</f>
        <v>0</v>
      </c>
      <c r="K60" s="46"/>
      <c r="AU60" s="25" t="s">
        <v>238</v>
      </c>
    </row>
    <row r="61" spans="2:47" s="8" customFormat="1" ht="24.95" customHeight="1">
      <c r="B61" s="143"/>
      <c r="C61" s="144"/>
      <c r="D61" s="145" t="s">
        <v>239</v>
      </c>
      <c r="E61" s="146"/>
      <c r="F61" s="146"/>
      <c r="G61" s="146"/>
      <c r="H61" s="146"/>
      <c r="I61" s="147"/>
      <c r="J61" s="148">
        <f>J91</f>
        <v>0</v>
      </c>
      <c r="K61" s="149"/>
    </row>
    <row r="62" spans="2:47" s="9" customFormat="1" ht="19.899999999999999" customHeight="1">
      <c r="B62" s="150"/>
      <c r="C62" s="151"/>
      <c r="D62" s="152" t="s">
        <v>241</v>
      </c>
      <c r="E62" s="153"/>
      <c r="F62" s="153"/>
      <c r="G62" s="153"/>
      <c r="H62" s="153"/>
      <c r="I62" s="154"/>
      <c r="J62" s="155">
        <f>J92</f>
        <v>0</v>
      </c>
      <c r="K62" s="156"/>
    </row>
    <row r="63" spans="2:47" s="9" customFormat="1" ht="19.899999999999999" customHeight="1">
      <c r="B63" s="150"/>
      <c r="C63" s="151"/>
      <c r="D63" s="152" t="s">
        <v>243</v>
      </c>
      <c r="E63" s="153"/>
      <c r="F63" s="153"/>
      <c r="G63" s="153"/>
      <c r="H63" s="153"/>
      <c r="I63" s="154"/>
      <c r="J63" s="155">
        <f>J143</f>
        <v>0</v>
      </c>
      <c r="K63" s="156"/>
    </row>
    <row r="64" spans="2:47" s="9" customFormat="1" ht="19.899999999999999" customHeight="1">
      <c r="B64" s="150"/>
      <c r="C64" s="151"/>
      <c r="D64" s="152" t="s">
        <v>244</v>
      </c>
      <c r="E64" s="153"/>
      <c r="F64" s="153"/>
      <c r="G64" s="153"/>
      <c r="H64" s="153"/>
      <c r="I64" s="154"/>
      <c r="J64" s="155">
        <f>J159</f>
        <v>0</v>
      </c>
      <c r="K64" s="156"/>
    </row>
    <row r="65" spans="2:12" s="9" customFormat="1" ht="19.899999999999999" customHeight="1">
      <c r="B65" s="150"/>
      <c r="C65" s="151"/>
      <c r="D65" s="152" t="s">
        <v>551</v>
      </c>
      <c r="E65" s="153"/>
      <c r="F65" s="153"/>
      <c r="G65" s="153"/>
      <c r="H65" s="153"/>
      <c r="I65" s="154"/>
      <c r="J65" s="155">
        <f>J198</f>
        <v>0</v>
      </c>
      <c r="K65" s="156"/>
    </row>
    <row r="66" spans="2:12" s="9" customFormat="1" ht="19.899999999999999" customHeight="1">
      <c r="B66" s="150"/>
      <c r="C66" s="151"/>
      <c r="D66" s="152" t="s">
        <v>245</v>
      </c>
      <c r="E66" s="153"/>
      <c r="F66" s="153"/>
      <c r="G66" s="153"/>
      <c r="H66" s="153"/>
      <c r="I66" s="154"/>
      <c r="J66" s="155">
        <f>J204</f>
        <v>0</v>
      </c>
      <c r="K66" s="156"/>
    </row>
    <row r="67" spans="2:12" s="8" customFormat="1" ht="24.95" customHeight="1">
      <c r="B67" s="143"/>
      <c r="C67" s="144"/>
      <c r="D67" s="145" t="s">
        <v>246</v>
      </c>
      <c r="E67" s="146"/>
      <c r="F67" s="146"/>
      <c r="G67" s="146"/>
      <c r="H67" s="146"/>
      <c r="I67" s="147"/>
      <c r="J67" s="148">
        <f>J206</f>
        <v>0</v>
      </c>
      <c r="K67" s="149"/>
    </row>
    <row r="68" spans="2:12" s="9" customFormat="1" ht="19.899999999999999" customHeight="1">
      <c r="B68" s="150"/>
      <c r="C68" s="151"/>
      <c r="D68" s="152" t="s">
        <v>247</v>
      </c>
      <c r="E68" s="153"/>
      <c r="F68" s="153"/>
      <c r="G68" s="153"/>
      <c r="H68" s="153"/>
      <c r="I68" s="154"/>
      <c r="J68" s="155">
        <f>J207</f>
        <v>0</v>
      </c>
      <c r="K68" s="156"/>
    </row>
    <row r="69" spans="2:12" s="1" customFormat="1" ht="21.75" customHeight="1">
      <c r="B69" s="42"/>
      <c r="C69" s="43"/>
      <c r="D69" s="43"/>
      <c r="E69" s="43"/>
      <c r="F69" s="43"/>
      <c r="G69" s="43"/>
      <c r="H69" s="43"/>
      <c r="I69" s="114"/>
      <c r="J69" s="43"/>
      <c r="K69" s="46"/>
    </row>
    <row r="70" spans="2:12" s="1" customFormat="1" ht="6.95" customHeight="1">
      <c r="B70" s="57"/>
      <c r="C70" s="58"/>
      <c r="D70" s="58"/>
      <c r="E70" s="58"/>
      <c r="F70" s="58"/>
      <c r="G70" s="58"/>
      <c r="H70" s="58"/>
      <c r="I70" s="135"/>
      <c r="J70" s="58"/>
      <c r="K70" s="59"/>
    </row>
    <row r="74" spans="2:12" s="1" customFormat="1" ht="6.95" customHeight="1">
      <c r="B74" s="60"/>
      <c r="C74" s="61"/>
      <c r="D74" s="61"/>
      <c r="E74" s="61"/>
      <c r="F74" s="61"/>
      <c r="G74" s="61"/>
      <c r="H74" s="61"/>
      <c r="I74" s="136"/>
      <c r="J74" s="61"/>
      <c r="K74" s="61"/>
      <c r="L74" s="42"/>
    </row>
    <row r="75" spans="2:12" s="1" customFormat="1" ht="36.950000000000003" customHeight="1">
      <c r="B75" s="42"/>
      <c r="C75" s="62" t="s">
        <v>248</v>
      </c>
      <c r="L75" s="42"/>
    </row>
    <row r="76" spans="2:12" s="1" customFormat="1" ht="6.95" customHeight="1">
      <c r="B76" s="42"/>
      <c r="L76" s="42"/>
    </row>
    <row r="77" spans="2:12" s="1" customFormat="1" ht="14.45" customHeight="1">
      <c r="B77" s="42"/>
      <c r="C77" s="64" t="s">
        <v>19</v>
      </c>
      <c r="L77" s="42"/>
    </row>
    <row r="78" spans="2:12" s="1" customFormat="1" ht="16.5" customHeight="1">
      <c r="B78" s="42"/>
      <c r="E78" s="374" t="str">
        <f>E7</f>
        <v>Tehov - Odkanalizování a čištění vod</v>
      </c>
      <c r="F78" s="375"/>
      <c r="G78" s="375"/>
      <c r="H78" s="375"/>
      <c r="L78" s="42"/>
    </row>
    <row r="79" spans="2:12" ht="15">
      <c r="B79" s="29"/>
      <c r="C79" s="64" t="s">
        <v>227</v>
      </c>
      <c r="L79" s="29"/>
    </row>
    <row r="80" spans="2:12" s="1" customFormat="1" ht="16.5" customHeight="1">
      <c r="B80" s="42"/>
      <c r="E80" s="374" t="s">
        <v>228</v>
      </c>
      <c r="F80" s="377"/>
      <c r="G80" s="377"/>
      <c r="H80" s="377"/>
      <c r="L80" s="42"/>
    </row>
    <row r="81" spans="2:65" s="1" customFormat="1" ht="14.45" customHeight="1">
      <c r="B81" s="42"/>
      <c r="C81" s="64" t="s">
        <v>229</v>
      </c>
      <c r="L81" s="42"/>
    </row>
    <row r="82" spans="2:65" s="1" customFormat="1" ht="17.25" customHeight="1">
      <c r="B82" s="42"/>
      <c r="E82" s="349" t="str">
        <f>E11</f>
        <v>102 - DSO-01.2 Podzemní nádrže</v>
      </c>
      <c r="F82" s="377"/>
      <c r="G82" s="377"/>
      <c r="H82" s="377"/>
      <c r="L82" s="42"/>
    </row>
    <row r="83" spans="2:65" s="1" customFormat="1" ht="6.95" customHeight="1">
      <c r="B83" s="42"/>
      <c r="L83" s="42"/>
    </row>
    <row r="84" spans="2:65" s="1" customFormat="1" ht="18" customHeight="1">
      <c r="B84" s="42"/>
      <c r="C84" s="64" t="s">
        <v>25</v>
      </c>
      <c r="F84" s="157" t="str">
        <f>F14</f>
        <v>Tehov</v>
      </c>
      <c r="I84" s="158" t="s">
        <v>27</v>
      </c>
      <c r="J84" s="68" t="str">
        <f>IF(J14="","",J14)</f>
        <v>1.6.2017</v>
      </c>
      <c r="L84" s="42"/>
    </row>
    <row r="85" spans="2:65" s="1" customFormat="1" ht="6.95" customHeight="1">
      <c r="B85" s="42"/>
      <c r="L85" s="42"/>
    </row>
    <row r="86" spans="2:65" s="1" customFormat="1" ht="15">
      <c r="B86" s="42"/>
      <c r="C86" s="64" t="s">
        <v>31</v>
      </c>
      <c r="F86" s="157" t="str">
        <f>E17</f>
        <v>Obec Tehov</v>
      </c>
      <c r="I86" s="158" t="s">
        <v>38</v>
      </c>
      <c r="J86" s="157" t="str">
        <f>E23</f>
        <v>Ing. Pavel Douša</v>
      </c>
      <c r="L86" s="42"/>
    </row>
    <row r="87" spans="2:65" s="1" customFormat="1" ht="14.45" customHeight="1">
      <c r="B87" s="42"/>
      <c r="C87" s="64" t="s">
        <v>36</v>
      </c>
      <c r="F87" s="157" t="str">
        <f>IF(E20="","",E20)</f>
        <v/>
      </c>
      <c r="L87" s="42"/>
    </row>
    <row r="88" spans="2:65" s="1" customFormat="1" ht="10.35" customHeight="1">
      <c r="B88" s="42"/>
      <c r="L88" s="42"/>
    </row>
    <row r="89" spans="2:65" s="10" customFormat="1" ht="29.25" customHeight="1">
      <c r="B89" s="159"/>
      <c r="C89" s="160" t="s">
        <v>249</v>
      </c>
      <c r="D89" s="161" t="s">
        <v>62</v>
      </c>
      <c r="E89" s="161" t="s">
        <v>58</v>
      </c>
      <c r="F89" s="161" t="s">
        <v>250</v>
      </c>
      <c r="G89" s="161" t="s">
        <v>251</v>
      </c>
      <c r="H89" s="161" t="s">
        <v>252</v>
      </c>
      <c r="I89" s="162" t="s">
        <v>253</v>
      </c>
      <c r="J89" s="161" t="s">
        <v>236</v>
      </c>
      <c r="K89" s="163" t="s">
        <v>254</v>
      </c>
      <c r="L89" s="159"/>
      <c r="M89" s="74" t="s">
        <v>255</v>
      </c>
      <c r="N89" s="75" t="s">
        <v>47</v>
      </c>
      <c r="O89" s="75" t="s">
        <v>256</v>
      </c>
      <c r="P89" s="75" t="s">
        <v>257</v>
      </c>
      <c r="Q89" s="75" t="s">
        <v>258</v>
      </c>
      <c r="R89" s="75" t="s">
        <v>259</v>
      </c>
      <c r="S89" s="75" t="s">
        <v>260</v>
      </c>
      <c r="T89" s="76" t="s">
        <v>261</v>
      </c>
    </row>
    <row r="90" spans="2:65" s="1" customFormat="1" ht="29.25" customHeight="1">
      <c r="B90" s="42"/>
      <c r="C90" s="78" t="s">
        <v>237</v>
      </c>
      <c r="J90" s="164">
        <f>BK90</f>
        <v>0</v>
      </c>
      <c r="L90" s="42"/>
      <c r="M90" s="77"/>
      <c r="N90" s="69"/>
      <c r="O90" s="69"/>
      <c r="P90" s="165">
        <f>P91+P206</f>
        <v>0</v>
      </c>
      <c r="Q90" s="69"/>
      <c r="R90" s="165">
        <f>R91+R206</f>
        <v>119.63008380999999</v>
      </c>
      <c r="S90" s="69"/>
      <c r="T90" s="166">
        <f>T91+T206</f>
        <v>0.1169</v>
      </c>
      <c r="AT90" s="25" t="s">
        <v>76</v>
      </c>
      <c r="AU90" s="25" t="s">
        <v>238</v>
      </c>
      <c r="BK90" s="167">
        <f>BK91+BK206</f>
        <v>0</v>
      </c>
    </row>
    <row r="91" spans="2:65" s="11" customFormat="1" ht="37.35" customHeight="1">
      <c r="B91" s="168"/>
      <c r="D91" s="169" t="s">
        <v>76</v>
      </c>
      <c r="E91" s="170" t="s">
        <v>262</v>
      </c>
      <c r="F91" s="170" t="s">
        <v>263</v>
      </c>
      <c r="I91" s="171"/>
      <c r="J91" s="172">
        <f>BK91</f>
        <v>0</v>
      </c>
      <c r="L91" s="168"/>
      <c r="M91" s="173"/>
      <c r="N91" s="174"/>
      <c r="O91" s="174"/>
      <c r="P91" s="175">
        <f>P92+P143+P159+P198+P204</f>
        <v>0</v>
      </c>
      <c r="Q91" s="174"/>
      <c r="R91" s="175">
        <f>R92+R143+R159+R198+R204</f>
        <v>119.38551080999999</v>
      </c>
      <c r="S91" s="174"/>
      <c r="T91" s="176">
        <f>T92+T143+T159+T198+T204</f>
        <v>0.1169</v>
      </c>
      <c r="AR91" s="169" t="s">
        <v>24</v>
      </c>
      <c r="AT91" s="177" t="s">
        <v>76</v>
      </c>
      <c r="AU91" s="177" t="s">
        <v>77</v>
      </c>
      <c r="AY91" s="169" t="s">
        <v>264</v>
      </c>
      <c r="BK91" s="178">
        <f>BK92+BK143+BK159+BK198+BK204</f>
        <v>0</v>
      </c>
    </row>
    <row r="92" spans="2:65" s="11" customFormat="1" ht="19.899999999999999" customHeight="1">
      <c r="B92" s="168"/>
      <c r="D92" s="169" t="s">
        <v>76</v>
      </c>
      <c r="E92" s="179" t="s">
        <v>93</v>
      </c>
      <c r="F92" s="179" t="s">
        <v>275</v>
      </c>
      <c r="I92" s="171"/>
      <c r="J92" s="180">
        <f>BK92</f>
        <v>0</v>
      </c>
      <c r="L92" s="168"/>
      <c r="M92" s="173"/>
      <c r="N92" s="174"/>
      <c r="O92" s="174"/>
      <c r="P92" s="175">
        <f>SUM(P93:P142)</f>
        <v>0</v>
      </c>
      <c r="Q92" s="174"/>
      <c r="R92" s="175">
        <f>SUM(R93:R142)</f>
        <v>118.98398576999999</v>
      </c>
      <c r="S92" s="174"/>
      <c r="T92" s="176">
        <f>SUM(T93:T142)</f>
        <v>0</v>
      </c>
      <c r="AR92" s="169" t="s">
        <v>24</v>
      </c>
      <c r="AT92" s="177" t="s">
        <v>76</v>
      </c>
      <c r="AU92" s="177" t="s">
        <v>24</v>
      </c>
      <c r="AY92" s="169" t="s">
        <v>264</v>
      </c>
      <c r="BK92" s="178">
        <f>SUM(BK93:BK142)</f>
        <v>0</v>
      </c>
    </row>
    <row r="93" spans="2:65" s="1" customFormat="1" ht="38.25" customHeight="1">
      <c r="B93" s="181"/>
      <c r="C93" s="182" t="s">
        <v>24</v>
      </c>
      <c r="D93" s="182" t="s">
        <v>266</v>
      </c>
      <c r="E93" s="183" t="s">
        <v>276</v>
      </c>
      <c r="F93" s="184" t="s">
        <v>277</v>
      </c>
      <c r="G93" s="185" t="s">
        <v>269</v>
      </c>
      <c r="H93" s="186">
        <v>3.1040000000000001</v>
      </c>
      <c r="I93" s="187"/>
      <c r="J93" s="188">
        <f>ROUND(I93*H93,2)</f>
        <v>0</v>
      </c>
      <c r="K93" s="184" t="s">
        <v>278</v>
      </c>
      <c r="L93" s="42"/>
      <c r="M93" s="189" t="s">
        <v>5</v>
      </c>
      <c r="N93" s="190" t="s">
        <v>48</v>
      </c>
      <c r="O93" s="43"/>
      <c r="P93" s="191">
        <f>O93*H93</f>
        <v>0</v>
      </c>
      <c r="Q93" s="191">
        <v>2.32884</v>
      </c>
      <c r="R93" s="191">
        <f>Q93*H93</f>
        <v>7.2287193600000004</v>
      </c>
      <c r="S93" s="191">
        <v>0</v>
      </c>
      <c r="T93" s="192">
        <f>S93*H93</f>
        <v>0</v>
      </c>
      <c r="AR93" s="25" t="s">
        <v>270</v>
      </c>
      <c r="AT93" s="25" t="s">
        <v>266</v>
      </c>
      <c r="AU93" s="25" t="s">
        <v>85</v>
      </c>
      <c r="AY93" s="25" t="s">
        <v>264</v>
      </c>
      <c r="BE93" s="193">
        <f>IF(N93="základní",J93,0)</f>
        <v>0</v>
      </c>
      <c r="BF93" s="193">
        <f>IF(N93="snížená",J93,0)</f>
        <v>0</v>
      </c>
      <c r="BG93" s="193">
        <f>IF(N93="zákl. přenesená",J93,0)</f>
        <v>0</v>
      </c>
      <c r="BH93" s="193">
        <f>IF(N93="sníž. přenesená",J93,0)</f>
        <v>0</v>
      </c>
      <c r="BI93" s="193">
        <f>IF(N93="nulová",J93,0)</f>
        <v>0</v>
      </c>
      <c r="BJ93" s="25" t="s">
        <v>24</v>
      </c>
      <c r="BK93" s="193">
        <f>ROUND(I93*H93,2)</f>
        <v>0</v>
      </c>
      <c r="BL93" s="25" t="s">
        <v>270</v>
      </c>
      <c r="BM93" s="25" t="s">
        <v>279</v>
      </c>
    </row>
    <row r="94" spans="2:65" s="12" customFormat="1">
      <c r="B94" s="194"/>
      <c r="D94" s="195" t="s">
        <v>272</v>
      </c>
      <c r="E94" s="196" t="s">
        <v>5</v>
      </c>
      <c r="F94" s="197" t="s">
        <v>280</v>
      </c>
      <c r="H94" s="196" t="s">
        <v>5</v>
      </c>
      <c r="I94" s="198"/>
      <c r="L94" s="194"/>
      <c r="M94" s="199"/>
      <c r="N94" s="200"/>
      <c r="O94" s="200"/>
      <c r="P94" s="200"/>
      <c r="Q94" s="200"/>
      <c r="R94" s="200"/>
      <c r="S94" s="200"/>
      <c r="T94" s="201"/>
      <c r="AT94" s="196" t="s">
        <v>272</v>
      </c>
      <c r="AU94" s="196" t="s">
        <v>85</v>
      </c>
      <c r="AV94" s="12" t="s">
        <v>24</v>
      </c>
      <c r="AW94" s="12" t="s">
        <v>41</v>
      </c>
      <c r="AX94" s="12" t="s">
        <v>77</v>
      </c>
      <c r="AY94" s="196" t="s">
        <v>264</v>
      </c>
    </row>
    <row r="95" spans="2:65" s="13" customFormat="1">
      <c r="B95" s="202"/>
      <c r="D95" s="195" t="s">
        <v>272</v>
      </c>
      <c r="E95" s="203" t="s">
        <v>5</v>
      </c>
      <c r="F95" s="204" t="s">
        <v>552</v>
      </c>
      <c r="H95" s="205">
        <v>3.1040000000000001</v>
      </c>
      <c r="I95" s="206"/>
      <c r="L95" s="202"/>
      <c r="M95" s="207"/>
      <c r="N95" s="208"/>
      <c r="O95" s="208"/>
      <c r="P95" s="208"/>
      <c r="Q95" s="208"/>
      <c r="R95" s="208"/>
      <c r="S95" s="208"/>
      <c r="T95" s="209"/>
      <c r="AT95" s="203" t="s">
        <v>272</v>
      </c>
      <c r="AU95" s="203" t="s">
        <v>85</v>
      </c>
      <c r="AV95" s="13" t="s">
        <v>85</v>
      </c>
      <c r="AW95" s="13" t="s">
        <v>41</v>
      </c>
      <c r="AX95" s="13" t="s">
        <v>24</v>
      </c>
      <c r="AY95" s="203" t="s">
        <v>264</v>
      </c>
    </row>
    <row r="96" spans="2:65" s="1" customFormat="1" ht="38.25" customHeight="1">
      <c r="B96" s="181"/>
      <c r="C96" s="182" t="s">
        <v>85</v>
      </c>
      <c r="D96" s="182" t="s">
        <v>266</v>
      </c>
      <c r="E96" s="183" t="s">
        <v>282</v>
      </c>
      <c r="F96" s="184" t="s">
        <v>283</v>
      </c>
      <c r="G96" s="185" t="s">
        <v>269</v>
      </c>
      <c r="H96" s="186">
        <v>41.234999999999999</v>
      </c>
      <c r="I96" s="187"/>
      <c r="J96" s="188">
        <f>ROUND(I96*H96,2)</f>
        <v>0</v>
      </c>
      <c r="K96" s="184" t="s">
        <v>278</v>
      </c>
      <c r="L96" s="42"/>
      <c r="M96" s="189" t="s">
        <v>5</v>
      </c>
      <c r="N96" s="190" t="s">
        <v>48</v>
      </c>
      <c r="O96" s="43"/>
      <c r="P96" s="191">
        <f>O96*H96</f>
        <v>0</v>
      </c>
      <c r="Q96" s="191">
        <v>2.5143</v>
      </c>
      <c r="R96" s="191">
        <f>Q96*H96</f>
        <v>103.6771605</v>
      </c>
      <c r="S96" s="191">
        <v>0</v>
      </c>
      <c r="T96" s="192">
        <f>S96*H96</f>
        <v>0</v>
      </c>
      <c r="AR96" s="25" t="s">
        <v>270</v>
      </c>
      <c r="AT96" s="25" t="s">
        <v>266</v>
      </c>
      <c r="AU96" s="25" t="s">
        <v>85</v>
      </c>
      <c r="AY96" s="25" t="s">
        <v>264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5" t="s">
        <v>24</v>
      </c>
      <c r="BK96" s="193">
        <f>ROUND(I96*H96,2)</f>
        <v>0</v>
      </c>
      <c r="BL96" s="25" t="s">
        <v>270</v>
      </c>
      <c r="BM96" s="25" t="s">
        <v>284</v>
      </c>
    </row>
    <row r="97" spans="2:65" s="12" customFormat="1">
      <c r="B97" s="194"/>
      <c r="D97" s="195" t="s">
        <v>272</v>
      </c>
      <c r="E97" s="196" t="s">
        <v>5</v>
      </c>
      <c r="F97" s="197" t="s">
        <v>418</v>
      </c>
      <c r="H97" s="196" t="s">
        <v>5</v>
      </c>
      <c r="I97" s="198"/>
      <c r="L97" s="194"/>
      <c r="M97" s="199"/>
      <c r="N97" s="200"/>
      <c r="O97" s="200"/>
      <c r="P97" s="200"/>
      <c r="Q97" s="200"/>
      <c r="R97" s="200"/>
      <c r="S97" s="200"/>
      <c r="T97" s="201"/>
      <c r="AT97" s="196" t="s">
        <v>272</v>
      </c>
      <c r="AU97" s="196" t="s">
        <v>85</v>
      </c>
      <c r="AV97" s="12" t="s">
        <v>24</v>
      </c>
      <c r="AW97" s="12" t="s">
        <v>41</v>
      </c>
      <c r="AX97" s="12" t="s">
        <v>77</v>
      </c>
      <c r="AY97" s="196" t="s">
        <v>264</v>
      </c>
    </row>
    <row r="98" spans="2:65" s="12" customFormat="1">
      <c r="B98" s="194"/>
      <c r="D98" s="195" t="s">
        <v>272</v>
      </c>
      <c r="E98" s="196" t="s">
        <v>5</v>
      </c>
      <c r="F98" s="197" t="s">
        <v>286</v>
      </c>
      <c r="H98" s="196" t="s">
        <v>5</v>
      </c>
      <c r="I98" s="198"/>
      <c r="L98" s="194"/>
      <c r="M98" s="199"/>
      <c r="N98" s="200"/>
      <c r="O98" s="200"/>
      <c r="P98" s="200"/>
      <c r="Q98" s="200"/>
      <c r="R98" s="200"/>
      <c r="S98" s="200"/>
      <c r="T98" s="201"/>
      <c r="AT98" s="196" t="s">
        <v>272</v>
      </c>
      <c r="AU98" s="196" t="s">
        <v>85</v>
      </c>
      <c r="AV98" s="12" t="s">
        <v>24</v>
      </c>
      <c r="AW98" s="12" t="s">
        <v>41</v>
      </c>
      <c r="AX98" s="12" t="s">
        <v>77</v>
      </c>
      <c r="AY98" s="196" t="s">
        <v>264</v>
      </c>
    </row>
    <row r="99" spans="2:65" s="13" customFormat="1">
      <c r="B99" s="202"/>
      <c r="D99" s="195" t="s">
        <v>272</v>
      </c>
      <c r="E99" s="203" t="s">
        <v>5</v>
      </c>
      <c r="F99" s="204" t="s">
        <v>553</v>
      </c>
      <c r="H99" s="205">
        <v>9.8529999999999998</v>
      </c>
      <c r="I99" s="206"/>
      <c r="L99" s="202"/>
      <c r="M99" s="207"/>
      <c r="N99" s="208"/>
      <c r="O99" s="208"/>
      <c r="P99" s="208"/>
      <c r="Q99" s="208"/>
      <c r="R99" s="208"/>
      <c r="S99" s="208"/>
      <c r="T99" s="209"/>
      <c r="AT99" s="203" t="s">
        <v>272</v>
      </c>
      <c r="AU99" s="203" t="s">
        <v>85</v>
      </c>
      <c r="AV99" s="13" t="s">
        <v>85</v>
      </c>
      <c r="AW99" s="13" t="s">
        <v>41</v>
      </c>
      <c r="AX99" s="13" t="s">
        <v>77</v>
      </c>
      <c r="AY99" s="203" t="s">
        <v>264</v>
      </c>
    </row>
    <row r="100" spans="2:65" s="15" customFormat="1">
      <c r="B100" s="236"/>
      <c r="D100" s="195" t="s">
        <v>272</v>
      </c>
      <c r="E100" s="237" t="s">
        <v>5</v>
      </c>
      <c r="F100" s="238" t="s">
        <v>423</v>
      </c>
      <c r="H100" s="239">
        <v>9.8529999999999998</v>
      </c>
      <c r="I100" s="240"/>
      <c r="L100" s="236"/>
      <c r="M100" s="241"/>
      <c r="N100" s="242"/>
      <c r="O100" s="242"/>
      <c r="P100" s="242"/>
      <c r="Q100" s="242"/>
      <c r="R100" s="242"/>
      <c r="S100" s="242"/>
      <c r="T100" s="243"/>
      <c r="AT100" s="237" t="s">
        <v>272</v>
      </c>
      <c r="AU100" s="237" t="s">
        <v>85</v>
      </c>
      <c r="AV100" s="15" t="s">
        <v>93</v>
      </c>
      <c r="AW100" s="15" t="s">
        <v>41</v>
      </c>
      <c r="AX100" s="15" t="s">
        <v>77</v>
      </c>
      <c r="AY100" s="237" t="s">
        <v>264</v>
      </c>
    </row>
    <row r="101" spans="2:65" s="12" customFormat="1">
      <c r="B101" s="194"/>
      <c r="D101" s="195" t="s">
        <v>272</v>
      </c>
      <c r="E101" s="196" t="s">
        <v>5</v>
      </c>
      <c r="F101" s="197" t="s">
        <v>288</v>
      </c>
      <c r="H101" s="196" t="s">
        <v>5</v>
      </c>
      <c r="I101" s="198"/>
      <c r="L101" s="194"/>
      <c r="M101" s="199"/>
      <c r="N101" s="200"/>
      <c r="O101" s="200"/>
      <c r="P101" s="200"/>
      <c r="Q101" s="200"/>
      <c r="R101" s="200"/>
      <c r="S101" s="200"/>
      <c r="T101" s="201"/>
      <c r="AT101" s="196" t="s">
        <v>272</v>
      </c>
      <c r="AU101" s="196" t="s">
        <v>85</v>
      </c>
      <c r="AV101" s="12" t="s">
        <v>24</v>
      </c>
      <c r="AW101" s="12" t="s">
        <v>41</v>
      </c>
      <c r="AX101" s="12" t="s">
        <v>77</v>
      </c>
      <c r="AY101" s="196" t="s">
        <v>264</v>
      </c>
    </row>
    <row r="102" spans="2:65" s="13" customFormat="1">
      <c r="B102" s="202"/>
      <c r="D102" s="195" t="s">
        <v>272</v>
      </c>
      <c r="E102" s="203" t="s">
        <v>5</v>
      </c>
      <c r="F102" s="204" t="s">
        <v>554</v>
      </c>
      <c r="H102" s="205">
        <v>15.763999999999999</v>
      </c>
      <c r="I102" s="206"/>
      <c r="L102" s="202"/>
      <c r="M102" s="207"/>
      <c r="N102" s="208"/>
      <c r="O102" s="208"/>
      <c r="P102" s="208"/>
      <c r="Q102" s="208"/>
      <c r="R102" s="208"/>
      <c r="S102" s="208"/>
      <c r="T102" s="209"/>
      <c r="AT102" s="203" t="s">
        <v>272</v>
      </c>
      <c r="AU102" s="203" t="s">
        <v>85</v>
      </c>
      <c r="AV102" s="13" t="s">
        <v>85</v>
      </c>
      <c r="AW102" s="13" t="s">
        <v>41</v>
      </c>
      <c r="AX102" s="13" t="s">
        <v>77</v>
      </c>
      <c r="AY102" s="203" t="s">
        <v>264</v>
      </c>
    </row>
    <row r="103" spans="2:65" s="13" customFormat="1">
      <c r="B103" s="202"/>
      <c r="D103" s="195" t="s">
        <v>272</v>
      </c>
      <c r="E103" s="203" t="s">
        <v>5</v>
      </c>
      <c r="F103" s="204" t="s">
        <v>555</v>
      </c>
      <c r="H103" s="205">
        <v>10.66</v>
      </c>
      <c r="I103" s="206"/>
      <c r="L103" s="202"/>
      <c r="M103" s="207"/>
      <c r="N103" s="208"/>
      <c r="O103" s="208"/>
      <c r="P103" s="208"/>
      <c r="Q103" s="208"/>
      <c r="R103" s="208"/>
      <c r="S103" s="208"/>
      <c r="T103" s="209"/>
      <c r="AT103" s="203" t="s">
        <v>272</v>
      </c>
      <c r="AU103" s="203" t="s">
        <v>85</v>
      </c>
      <c r="AV103" s="13" t="s">
        <v>85</v>
      </c>
      <c r="AW103" s="13" t="s">
        <v>41</v>
      </c>
      <c r="AX103" s="13" t="s">
        <v>77</v>
      </c>
      <c r="AY103" s="203" t="s">
        <v>264</v>
      </c>
    </row>
    <row r="104" spans="2:65" s="13" customFormat="1">
      <c r="B104" s="202"/>
      <c r="D104" s="195" t="s">
        <v>272</v>
      </c>
      <c r="E104" s="203" t="s">
        <v>5</v>
      </c>
      <c r="F104" s="204" t="s">
        <v>556</v>
      </c>
      <c r="H104" s="205">
        <v>3.1579999999999999</v>
      </c>
      <c r="I104" s="206"/>
      <c r="L104" s="202"/>
      <c r="M104" s="207"/>
      <c r="N104" s="208"/>
      <c r="O104" s="208"/>
      <c r="P104" s="208"/>
      <c r="Q104" s="208"/>
      <c r="R104" s="208"/>
      <c r="S104" s="208"/>
      <c r="T104" s="209"/>
      <c r="AT104" s="203" t="s">
        <v>272</v>
      </c>
      <c r="AU104" s="203" t="s">
        <v>85</v>
      </c>
      <c r="AV104" s="13" t="s">
        <v>85</v>
      </c>
      <c r="AW104" s="13" t="s">
        <v>41</v>
      </c>
      <c r="AX104" s="13" t="s">
        <v>77</v>
      </c>
      <c r="AY104" s="203" t="s">
        <v>264</v>
      </c>
    </row>
    <row r="105" spans="2:65" s="15" customFormat="1">
      <c r="B105" s="236"/>
      <c r="D105" s="195" t="s">
        <v>272</v>
      </c>
      <c r="E105" s="237" t="s">
        <v>5</v>
      </c>
      <c r="F105" s="238" t="s">
        <v>423</v>
      </c>
      <c r="H105" s="239">
        <v>29.582000000000001</v>
      </c>
      <c r="I105" s="240"/>
      <c r="L105" s="236"/>
      <c r="M105" s="241"/>
      <c r="N105" s="242"/>
      <c r="O105" s="242"/>
      <c r="P105" s="242"/>
      <c r="Q105" s="242"/>
      <c r="R105" s="242"/>
      <c r="S105" s="242"/>
      <c r="T105" s="243"/>
      <c r="AT105" s="237" t="s">
        <v>272</v>
      </c>
      <c r="AU105" s="237" t="s">
        <v>85</v>
      </c>
      <c r="AV105" s="15" t="s">
        <v>93</v>
      </c>
      <c r="AW105" s="15" t="s">
        <v>41</v>
      </c>
      <c r="AX105" s="15" t="s">
        <v>77</v>
      </c>
      <c r="AY105" s="237" t="s">
        <v>264</v>
      </c>
    </row>
    <row r="106" spans="2:65" s="12" customFormat="1">
      <c r="B106" s="194"/>
      <c r="D106" s="195" t="s">
        <v>272</v>
      </c>
      <c r="E106" s="196" t="s">
        <v>5</v>
      </c>
      <c r="F106" s="197" t="s">
        <v>557</v>
      </c>
      <c r="H106" s="196" t="s">
        <v>5</v>
      </c>
      <c r="I106" s="198"/>
      <c r="L106" s="194"/>
      <c r="M106" s="199"/>
      <c r="N106" s="200"/>
      <c r="O106" s="200"/>
      <c r="P106" s="200"/>
      <c r="Q106" s="200"/>
      <c r="R106" s="200"/>
      <c r="S106" s="200"/>
      <c r="T106" s="201"/>
      <c r="AT106" s="196" t="s">
        <v>272</v>
      </c>
      <c r="AU106" s="196" t="s">
        <v>85</v>
      </c>
      <c r="AV106" s="12" t="s">
        <v>24</v>
      </c>
      <c r="AW106" s="12" t="s">
        <v>41</v>
      </c>
      <c r="AX106" s="12" t="s">
        <v>77</v>
      </c>
      <c r="AY106" s="196" t="s">
        <v>264</v>
      </c>
    </row>
    <row r="107" spans="2:65" s="13" customFormat="1">
      <c r="B107" s="202"/>
      <c r="D107" s="195" t="s">
        <v>272</v>
      </c>
      <c r="E107" s="203" t="s">
        <v>5</v>
      </c>
      <c r="F107" s="204" t="s">
        <v>558</v>
      </c>
      <c r="H107" s="205">
        <v>1.8</v>
      </c>
      <c r="I107" s="206"/>
      <c r="L107" s="202"/>
      <c r="M107" s="207"/>
      <c r="N107" s="208"/>
      <c r="O107" s="208"/>
      <c r="P107" s="208"/>
      <c r="Q107" s="208"/>
      <c r="R107" s="208"/>
      <c r="S107" s="208"/>
      <c r="T107" s="209"/>
      <c r="AT107" s="203" t="s">
        <v>272</v>
      </c>
      <c r="AU107" s="203" t="s">
        <v>85</v>
      </c>
      <c r="AV107" s="13" t="s">
        <v>85</v>
      </c>
      <c r="AW107" s="13" t="s">
        <v>41</v>
      </c>
      <c r="AX107" s="13" t="s">
        <v>77</v>
      </c>
      <c r="AY107" s="203" t="s">
        <v>264</v>
      </c>
    </row>
    <row r="108" spans="2:65" s="14" customFormat="1">
      <c r="B108" s="210"/>
      <c r="D108" s="195" t="s">
        <v>272</v>
      </c>
      <c r="E108" s="211" t="s">
        <v>5</v>
      </c>
      <c r="F108" s="212" t="s">
        <v>290</v>
      </c>
      <c r="H108" s="213">
        <v>41.234999999999999</v>
      </c>
      <c r="I108" s="214"/>
      <c r="L108" s="210"/>
      <c r="M108" s="215"/>
      <c r="N108" s="216"/>
      <c r="O108" s="216"/>
      <c r="P108" s="216"/>
      <c r="Q108" s="216"/>
      <c r="R108" s="216"/>
      <c r="S108" s="216"/>
      <c r="T108" s="217"/>
      <c r="AT108" s="211" t="s">
        <v>272</v>
      </c>
      <c r="AU108" s="211" t="s">
        <v>85</v>
      </c>
      <c r="AV108" s="14" t="s">
        <v>270</v>
      </c>
      <c r="AW108" s="14" t="s">
        <v>41</v>
      </c>
      <c r="AX108" s="14" t="s">
        <v>24</v>
      </c>
      <c r="AY108" s="211" t="s">
        <v>264</v>
      </c>
    </row>
    <row r="109" spans="2:65" s="1" customFormat="1" ht="38.25" customHeight="1">
      <c r="B109" s="181"/>
      <c r="C109" s="182" t="s">
        <v>93</v>
      </c>
      <c r="D109" s="182" t="s">
        <v>266</v>
      </c>
      <c r="E109" s="183" t="s">
        <v>291</v>
      </c>
      <c r="F109" s="184" t="s">
        <v>292</v>
      </c>
      <c r="G109" s="185" t="s">
        <v>293</v>
      </c>
      <c r="H109" s="186">
        <v>212.61799999999999</v>
      </c>
      <c r="I109" s="187"/>
      <c r="J109" s="188">
        <f>ROUND(I109*H109,2)</f>
        <v>0</v>
      </c>
      <c r="K109" s="184" t="s">
        <v>278</v>
      </c>
      <c r="L109" s="42"/>
      <c r="M109" s="189" t="s">
        <v>5</v>
      </c>
      <c r="N109" s="190" t="s">
        <v>48</v>
      </c>
      <c r="O109" s="43"/>
      <c r="P109" s="191">
        <f>O109*H109</f>
        <v>0</v>
      </c>
      <c r="Q109" s="191">
        <v>2.65E-3</v>
      </c>
      <c r="R109" s="191">
        <f>Q109*H109</f>
        <v>0.56343770000000004</v>
      </c>
      <c r="S109" s="191">
        <v>0</v>
      </c>
      <c r="T109" s="192">
        <f>S109*H109</f>
        <v>0</v>
      </c>
      <c r="AR109" s="25" t="s">
        <v>270</v>
      </c>
      <c r="AT109" s="25" t="s">
        <v>266</v>
      </c>
      <c r="AU109" s="25" t="s">
        <v>85</v>
      </c>
      <c r="AY109" s="25" t="s">
        <v>264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5" t="s">
        <v>24</v>
      </c>
      <c r="BK109" s="193">
        <f>ROUND(I109*H109,2)</f>
        <v>0</v>
      </c>
      <c r="BL109" s="25" t="s">
        <v>270</v>
      </c>
      <c r="BM109" s="25" t="s">
        <v>294</v>
      </c>
    </row>
    <row r="110" spans="2:65" s="12" customFormat="1">
      <c r="B110" s="194"/>
      <c r="D110" s="195" t="s">
        <v>272</v>
      </c>
      <c r="E110" s="196" t="s">
        <v>5</v>
      </c>
      <c r="F110" s="197" t="s">
        <v>428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2" customFormat="1">
      <c r="B111" s="194"/>
      <c r="D111" s="195" t="s">
        <v>272</v>
      </c>
      <c r="E111" s="196" t="s">
        <v>5</v>
      </c>
      <c r="F111" s="197" t="s">
        <v>296</v>
      </c>
      <c r="H111" s="196" t="s">
        <v>5</v>
      </c>
      <c r="I111" s="198"/>
      <c r="L111" s="194"/>
      <c r="M111" s="199"/>
      <c r="N111" s="200"/>
      <c r="O111" s="200"/>
      <c r="P111" s="200"/>
      <c r="Q111" s="200"/>
      <c r="R111" s="200"/>
      <c r="S111" s="200"/>
      <c r="T111" s="201"/>
      <c r="AT111" s="196" t="s">
        <v>272</v>
      </c>
      <c r="AU111" s="196" t="s">
        <v>85</v>
      </c>
      <c r="AV111" s="12" t="s">
        <v>24</v>
      </c>
      <c r="AW111" s="12" t="s">
        <v>41</v>
      </c>
      <c r="AX111" s="12" t="s">
        <v>77</v>
      </c>
      <c r="AY111" s="196" t="s">
        <v>264</v>
      </c>
    </row>
    <row r="112" spans="2:65" s="13" customFormat="1">
      <c r="B112" s="202"/>
      <c r="D112" s="195" t="s">
        <v>272</v>
      </c>
      <c r="E112" s="203" t="s">
        <v>5</v>
      </c>
      <c r="F112" s="204" t="s">
        <v>559</v>
      </c>
      <c r="H112" s="205">
        <v>10.448</v>
      </c>
      <c r="I112" s="206"/>
      <c r="L112" s="202"/>
      <c r="M112" s="207"/>
      <c r="N112" s="208"/>
      <c r="O112" s="208"/>
      <c r="P112" s="208"/>
      <c r="Q112" s="208"/>
      <c r="R112" s="208"/>
      <c r="S112" s="208"/>
      <c r="T112" s="209"/>
      <c r="AT112" s="203" t="s">
        <v>272</v>
      </c>
      <c r="AU112" s="203" t="s">
        <v>85</v>
      </c>
      <c r="AV112" s="13" t="s">
        <v>85</v>
      </c>
      <c r="AW112" s="13" t="s">
        <v>41</v>
      </c>
      <c r="AX112" s="13" t="s">
        <v>77</v>
      </c>
      <c r="AY112" s="203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560</v>
      </c>
      <c r="H113" s="205">
        <v>87.968000000000004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77</v>
      </c>
      <c r="AY113" s="203" t="s">
        <v>264</v>
      </c>
    </row>
    <row r="114" spans="2:65" s="15" customFormat="1">
      <c r="B114" s="236"/>
      <c r="D114" s="195" t="s">
        <v>272</v>
      </c>
      <c r="E114" s="237" t="s">
        <v>5</v>
      </c>
      <c r="F114" s="238" t="s">
        <v>423</v>
      </c>
      <c r="H114" s="239">
        <v>98.415999999999997</v>
      </c>
      <c r="I114" s="240"/>
      <c r="L114" s="236"/>
      <c r="M114" s="241"/>
      <c r="N114" s="242"/>
      <c r="O114" s="242"/>
      <c r="P114" s="242"/>
      <c r="Q114" s="242"/>
      <c r="R114" s="242"/>
      <c r="S114" s="242"/>
      <c r="T114" s="243"/>
      <c r="AT114" s="237" t="s">
        <v>272</v>
      </c>
      <c r="AU114" s="237" t="s">
        <v>85</v>
      </c>
      <c r="AV114" s="15" t="s">
        <v>93</v>
      </c>
      <c r="AW114" s="15" t="s">
        <v>41</v>
      </c>
      <c r="AX114" s="15" t="s">
        <v>77</v>
      </c>
      <c r="AY114" s="237" t="s">
        <v>264</v>
      </c>
    </row>
    <row r="115" spans="2:65" s="12" customFormat="1">
      <c r="B115" s="194"/>
      <c r="D115" s="195" t="s">
        <v>272</v>
      </c>
      <c r="E115" s="196" t="s">
        <v>5</v>
      </c>
      <c r="F115" s="197" t="s">
        <v>298</v>
      </c>
      <c r="H115" s="196" t="s">
        <v>5</v>
      </c>
      <c r="I115" s="198"/>
      <c r="L115" s="194"/>
      <c r="M115" s="199"/>
      <c r="N115" s="200"/>
      <c r="O115" s="200"/>
      <c r="P115" s="200"/>
      <c r="Q115" s="200"/>
      <c r="R115" s="200"/>
      <c r="S115" s="200"/>
      <c r="T115" s="201"/>
      <c r="AT115" s="196" t="s">
        <v>272</v>
      </c>
      <c r="AU115" s="196" t="s">
        <v>85</v>
      </c>
      <c r="AV115" s="12" t="s">
        <v>24</v>
      </c>
      <c r="AW115" s="12" t="s">
        <v>41</v>
      </c>
      <c r="AX115" s="12" t="s">
        <v>77</v>
      </c>
      <c r="AY115" s="196" t="s">
        <v>264</v>
      </c>
    </row>
    <row r="116" spans="2:65" s="13" customFormat="1">
      <c r="B116" s="202"/>
      <c r="D116" s="195" t="s">
        <v>272</v>
      </c>
      <c r="E116" s="203" t="s">
        <v>5</v>
      </c>
      <c r="F116" s="204" t="s">
        <v>561</v>
      </c>
      <c r="H116" s="205">
        <v>108.44199999999999</v>
      </c>
      <c r="I116" s="206"/>
      <c r="L116" s="202"/>
      <c r="M116" s="207"/>
      <c r="N116" s="208"/>
      <c r="O116" s="208"/>
      <c r="P116" s="208"/>
      <c r="Q116" s="208"/>
      <c r="R116" s="208"/>
      <c r="S116" s="208"/>
      <c r="T116" s="209"/>
      <c r="AT116" s="203" t="s">
        <v>272</v>
      </c>
      <c r="AU116" s="203" t="s">
        <v>85</v>
      </c>
      <c r="AV116" s="13" t="s">
        <v>85</v>
      </c>
      <c r="AW116" s="13" t="s">
        <v>41</v>
      </c>
      <c r="AX116" s="13" t="s">
        <v>77</v>
      </c>
      <c r="AY116" s="203" t="s">
        <v>264</v>
      </c>
    </row>
    <row r="117" spans="2:65" s="12" customFormat="1">
      <c r="B117" s="194"/>
      <c r="D117" s="195" t="s">
        <v>272</v>
      </c>
      <c r="E117" s="196" t="s">
        <v>5</v>
      </c>
      <c r="F117" s="197" t="s">
        <v>562</v>
      </c>
      <c r="H117" s="196" t="s">
        <v>5</v>
      </c>
      <c r="I117" s="198"/>
      <c r="L117" s="194"/>
      <c r="M117" s="199"/>
      <c r="N117" s="200"/>
      <c r="O117" s="200"/>
      <c r="P117" s="200"/>
      <c r="Q117" s="200"/>
      <c r="R117" s="200"/>
      <c r="S117" s="200"/>
      <c r="T117" s="201"/>
      <c r="AT117" s="196" t="s">
        <v>272</v>
      </c>
      <c r="AU117" s="196" t="s">
        <v>85</v>
      </c>
      <c r="AV117" s="12" t="s">
        <v>24</v>
      </c>
      <c r="AW117" s="12" t="s">
        <v>41</v>
      </c>
      <c r="AX117" s="12" t="s">
        <v>77</v>
      </c>
      <c r="AY117" s="196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563</v>
      </c>
      <c r="H118" s="205">
        <v>5.76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77</v>
      </c>
      <c r="AY118" s="203" t="s">
        <v>264</v>
      </c>
    </row>
    <row r="119" spans="2:65" s="14" customFormat="1">
      <c r="B119" s="210"/>
      <c r="D119" s="195" t="s">
        <v>272</v>
      </c>
      <c r="E119" s="211" t="s">
        <v>5</v>
      </c>
      <c r="F119" s="212" t="s">
        <v>290</v>
      </c>
      <c r="H119" s="213">
        <v>212.61799999999999</v>
      </c>
      <c r="I119" s="214"/>
      <c r="L119" s="210"/>
      <c r="M119" s="215"/>
      <c r="N119" s="216"/>
      <c r="O119" s="216"/>
      <c r="P119" s="216"/>
      <c r="Q119" s="216"/>
      <c r="R119" s="216"/>
      <c r="S119" s="216"/>
      <c r="T119" s="217"/>
      <c r="AT119" s="211" t="s">
        <v>272</v>
      </c>
      <c r="AU119" s="211" t="s">
        <v>85</v>
      </c>
      <c r="AV119" s="14" t="s">
        <v>270</v>
      </c>
      <c r="AW119" s="14" t="s">
        <v>41</v>
      </c>
      <c r="AX119" s="14" t="s">
        <v>24</v>
      </c>
      <c r="AY119" s="211" t="s">
        <v>264</v>
      </c>
    </row>
    <row r="120" spans="2:65" s="1" customFormat="1" ht="38.25" customHeight="1">
      <c r="B120" s="181"/>
      <c r="C120" s="182" t="s">
        <v>270</v>
      </c>
      <c r="D120" s="182" t="s">
        <v>266</v>
      </c>
      <c r="E120" s="183" t="s">
        <v>301</v>
      </c>
      <c r="F120" s="184" t="s">
        <v>302</v>
      </c>
      <c r="G120" s="185" t="s">
        <v>293</v>
      </c>
      <c r="H120" s="186">
        <v>212.61799999999999</v>
      </c>
      <c r="I120" s="187"/>
      <c r="J120" s="188">
        <f>ROUND(I120*H120,2)</f>
        <v>0</v>
      </c>
      <c r="K120" s="184" t="s">
        <v>278</v>
      </c>
      <c r="L120" s="42"/>
      <c r="M120" s="189" t="s">
        <v>5</v>
      </c>
      <c r="N120" s="190" t="s">
        <v>48</v>
      </c>
      <c r="O120" s="43"/>
      <c r="P120" s="191">
        <f>O120*H120</f>
        <v>0</v>
      </c>
      <c r="Q120" s="191">
        <v>0</v>
      </c>
      <c r="R120" s="191">
        <f>Q120*H120</f>
        <v>0</v>
      </c>
      <c r="S120" s="191">
        <v>0</v>
      </c>
      <c r="T120" s="192">
        <f>S120*H120</f>
        <v>0</v>
      </c>
      <c r="AR120" s="25" t="s">
        <v>270</v>
      </c>
      <c r="AT120" s="25" t="s">
        <v>266</v>
      </c>
      <c r="AU120" s="25" t="s">
        <v>85</v>
      </c>
      <c r="AY120" s="25" t="s">
        <v>264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5" t="s">
        <v>24</v>
      </c>
      <c r="BK120" s="193">
        <f>ROUND(I120*H120,2)</f>
        <v>0</v>
      </c>
      <c r="BL120" s="25" t="s">
        <v>270</v>
      </c>
      <c r="BM120" s="25" t="s">
        <v>303</v>
      </c>
    </row>
    <row r="121" spans="2:65" s="12" customFormat="1">
      <c r="B121" s="194"/>
      <c r="D121" s="195" t="s">
        <v>272</v>
      </c>
      <c r="E121" s="196" t="s">
        <v>5</v>
      </c>
      <c r="F121" s="197" t="s">
        <v>432</v>
      </c>
      <c r="H121" s="196" t="s">
        <v>5</v>
      </c>
      <c r="I121" s="198"/>
      <c r="L121" s="194"/>
      <c r="M121" s="199"/>
      <c r="N121" s="200"/>
      <c r="O121" s="200"/>
      <c r="P121" s="200"/>
      <c r="Q121" s="200"/>
      <c r="R121" s="200"/>
      <c r="S121" s="200"/>
      <c r="T121" s="201"/>
      <c r="AT121" s="196" t="s">
        <v>272</v>
      </c>
      <c r="AU121" s="196" t="s">
        <v>85</v>
      </c>
      <c r="AV121" s="12" t="s">
        <v>24</v>
      </c>
      <c r="AW121" s="12" t="s">
        <v>41</v>
      </c>
      <c r="AX121" s="12" t="s">
        <v>77</v>
      </c>
      <c r="AY121" s="196" t="s">
        <v>264</v>
      </c>
    </row>
    <row r="122" spans="2:65" s="12" customFormat="1">
      <c r="B122" s="194"/>
      <c r="D122" s="195" t="s">
        <v>272</v>
      </c>
      <c r="E122" s="196" t="s">
        <v>5</v>
      </c>
      <c r="F122" s="197" t="s">
        <v>296</v>
      </c>
      <c r="H122" s="196" t="s">
        <v>5</v>
      </c>
      <c r="I122" s="198"/>
      <c r="L122" s="194"/>
      <c r="M122" s="199"/>
      <c r="N122" s="200"/>
      <c r="O122" s="200"/>
      <c r="P122" s="200"/>
      <c r="Q122" s="200"/>
      <c r="R122" s="200"/>
      <c r="S122" s="200"/>
      <c r="T122" s="201"/>
      <c r="AT122" s="196" t="s">
        <v>272</v>
      </c>
      <c r="AU122" s="196" t="s">
        <v>85</v>
      </c>
      <c r="AV122" s="12" t="s">
        <v>24</v>
      </c>
      <c r="AW122" s="12" t="s">
        <v>41</v>
      </c>
      <c r="AX122" s="12" t="s">
        <v>77</v>
      </c>
      <c r="AY122" s="196" t="s">
        <v>264</v>
      </c>
    </row>
    <row r="123" spans="2:65" s="13" customFormat="1">
      <c r="B123" s="202"/>
      <c r="D123" s="195" t="s">
        <v>272</v>
      </c>
      <c r="E123" s="203" t="s">
        <v>5</v>
      </c>
      <c r="F123" s="204" t="s">
        <v>559</v>
      </c>
      <c r="H123" s="205">
        <v>10.448</v>
      </c>
      <c r="I123" s="206"/>
      <c r="L123" s="202"/>
      <c r="M123" s="207"/>
      <c r="N123" s="208"/>
      <c r="O123" s="208"/>
      <c r="P123" s="208"/>
      <c r="Q123" s="208"/>
      <c r="R123" s="208"/>
      <c r="S123" s="208"/>
      <c r="T123" s="209"/>
      <c r="AT123" s="203" t="s">
        <v>272</v>
      </c>
      <c r="AU123" s="203" t="s">
        <v>85</v>
      </c>
      <c r="AV123" s="13" t="s">
        <v>85</v>
      </c>
      <c r="AW123" s="13" t="s">
        <v>41</v>
      </c>
      <c r="AX123" s="13" t="s">
        <v>77</v>
      </c>
      <c r="AY123" s="203" t="s">
        <v>264</v>
      </c>
    </row>
    <row r="124" spans="2:65" s="13" customFormat="1">
      <c r="B124" s="202"/>
      <c r="D124" s="195" t="s">
        <v>272</v>
      </c>
      <c r="E124" s="203" t="s">
        <v>5</v>
      </c>
      <c r="F124" s="204" t="s">
        <v>560</v>
      </c>
      <c r="H124" s="205">
        <v>87.968000000000004</v>
      </c>
      <c r="I124" s="206"/>
      <c r="L124" s="202"/>
      <c r="M124" s="207"/>
      <c r="N124" s="208"/>
      <c r="O124" s="208"/>
      <c r="P124" s="208"/>
      <c r="Q124" s="208"/>
      <c r="R124" s="208"/>
      <c r="S124" s="208"/>
      <c r="T124" s="209"/>
      <c r="AT124" s="203" t="s">
        <v>272</v>
      </c>
      <c r="AU124" s="203" t="s">
        <v>85</v>
      </c>
      <c r="AV124" s="13" t="s">
        <v>85</v>
      </c>
      <c r="AW124" s="13" t="s">
        <v>41</v>
      </c>
      <c r="AX124" s="13" t="s">
        <v>77</v>
      </c>
      <c r="AY124" s="203" t="s">
        <v>264</v>
      </c>
    </row>
    <row r="125" spans="2:65" s="15" customFormat="1">
      <c r="B125" s="236"/>
      <c r="D125" s="195" t="s">
        <v>272</v>
      </c>
      <c r="E125" s="237" t="s">
        <v>5</v>
      </c>
      <c r="F125" s="238" t="s">
        <v>423</v>
      </c>
      <c r="H125" s="239">
        <v>98.415999999999997</v>
      </c>
      <c r="I125" s="240"/>
      <c r="L125" s="236"/>
      <c r="M125" s="241"/>
      <c r="N125" s="242"/>
      <c r="O125" s="242"/>
      <c r="P125" s="242"/>
      <c r="Q125" s="242"/>
      <c r="R125" s="242"/>
      <c r="S125" s="242"/>
      <c r="T125" s="243"/>
      <c r="AT125" s="237" t="s">
        <v>272</v>
      </c>
      <c r="AU125" s="237" t="s">
        <v>85</v>
      </c>
      <c r="AV125" s="15" t="s">
        <v>93</v>
      </c>
      <c r="AW125" s="15" t="s">
        <v>41</v>
      </c>
      <c r="AX125" s="15" t="s">
        <v>77</v>
      </c>
      <c r="AY125" s="237" t="s">
        <v>264</v>
      </c>
    </row>
    <row r="126" spans="2:65" s="12" customFormat="1">
      <c r="B126" s="194"/>
      <c r="D126" s="195" t="s">
        <v>272</v>
      </c>
      <c r="E126" s="196" t="s">
        <v>5</v>
      </c>
      <c r="F126" s="197" t="s">
        <v>298</v>
      </c>
      <c r="H126" s="196" t="s">
        <v>5</v>
      </c>
      <c r="I126" s="198"/>
      <c r="L126" s="194"/>
      <c r="M126" s="199"/>
      <c r="N126" s="200"/>
      <c r="O126" s="200"/>
      <c r="P126" s="200"/>
      <c r="Q126" s="200"/>
      <c r="R126" s="200"/>
      <c r="S126" s="200"/>
      <c r="T126" s="201"/>
      <c r="AT126" s="196" t="s">
        <v>272</v>
      </c>
      <c r="AU126" s="196" t="s">
        <v>85</v>
      </c>
      <c r="AV126" s="12" t="s">
        <v>24</v>
      </c>
      <c r="AW126" s="12" t="s">
        <v>41</v>
      </c>
      <c r="AX126" s="12" t="s">
        <v>77</v>
      </c>
      <c r="AY126" s="196" t="s">
        <v>264</v>
      </c>
    </row>
    <row r="127" spans="2:65" s="13" customFormat="1">
      <c r="B127" s="202"/>
      <c r="D127" s="195" t="s">
        <v>272</v>
      </c>
      <c r="E127" s="203" t="s">
        <v>5</v>
      </c>
      <c r="F127" s="204" t="s">
        <v>561</v>
      </c>
      <c r="H127" s="205">
        <v>108.44199999999999</v>
      </c>
      <c r="I127" s="206"/>
      <c r="L127" s="202"/>
      <c r="M127" s="207"/>
      <c r="N127" s="208"/>
      <c r="O127" s="208"/>
      <c r="P127" s="208"/>
      <c r="Q127" s="208"/>
      <c r="R127" s="208"/>
      <c r="S127" s="208"/>
      <c r="T127" s="209"/>
      <c r="AT127" s="203" t="s">
        <v>272</v>
      </c>
      <c r="AU127" s="203" t="s">
        <v>85</v>
      </c>
      <c r="AV127" s="13" t="s">
        <v>85</v>
      </c>
      <c r="AW127" s="13" t="s">
        <v>41</v>
      </c>
      <c r="AX127" s="13" t="s">
        <v>77</v>
      </c>
      <c r="AY127" s="203" t="s">
        <v>264</v>
      </c>
    </row>
    <row r="128" spans="2:65" s="12" customFormat="1">
      <c r="B128" s="194"/>
      <c r="D128" s="195" t="s">
        <v>272</v>
      </c>
      <c r="E128" s="196" t="s">
        <v>5</v>
      </c>
      <c r="F128" s="197" t="s">
        <v>564</v>
      </c>
      <c r="H128" s="196" t="s">
        <v>5</v>
      </c>
      <c r="I128" s="198"/>
      <c r="L128" s="194"/>
      <c r="M128" s="199"/>
      <c r="N128" s="200"/>
      <c r="O128" s="200"/>
      <c r="P128" s="200"/>
      <c r="Q128" s="200"/>
      <c r="R128" s="200"/>
      <c r="S128" s="200"/>
      <c r="T128" s="201"/>
      <c r="AT128" s="196" t="s">
        <v>272</v>
      </c>
      <c r="AU128" s="196" t="s">
        <v>85</v>
      </c>
      <c r="AV128" s="12" t="s">
        <v>24</v>
      </c>
      <c r="AW128" s="12" t="s">
        <v>41</v>
      </c>
      <c r="AX128" s="12" t="s">
        <v>77</v>
      </c>
      <c r="AY128" s="196" t="s">
        <v>264</v>
      </c>
    </row>
    <row r="129" spans="2:65" s="13" customFormat="1">
      <c r="B129" s="202"/>
      <c r="D129" s="195" t="s">
        <v>272</v>
      </c>
      <c r="E129" s="203" t="s">
        <v>5</v>
      </c>
      <c r="F129" s="204" t="s">
        <v>563</v>
      </c>
      <c r="H129" s="205">
        <v>5.76</v>
      </c>
      <c r="I129" s="206"/>
      <c r="L129" s="202"/>
      <c r="M129" s="207"/>
      <c r="N129" s="208"/>
      <c r="O129" s="208"/>
      <c r="P129" s="208"/>
      <c r="Q129" s="208"/>
      <c r="R129" s="208"/>
      <c r="S129" s="208"/>
      <c r="T129" s="209"/>
      <c r="AT129" s="203" t="s">
        <v>272</v>
      </c>
      <c r="AU129" s="203" t="s">
        <v>85</v>
      </c>
      <c r="AV129" s="13" t="s">
        <v>85</v>
      </c>
      <c r="AW129" s="13" t="s">
        <v>41</v>
      </c>
      <c r="AX129" s="13" t="s">
        <v>77</v>
      </c>
      <c r="AY129" s="203" t="s">
        <v>264</v>
      </c>
    </row>
    <row r="130" spans="2:65" s="14" customFormat="1">
      <c r="B130" s="210"/>
      <c r="D130" s="195" t="s">
        <v>272</v>
      </c>
      <c r="E130" s="211" t="s">
        <v>5</v>
      </c>
      <c r="F130" s="212" t="s">
        <v>290</v>
      </c>
      <c r="H130" s="213">
        <v>212.61799999999999</v>
      </c>
      <c r="I130" s="214"/>
      <c r="L130" s="210"/>
      <c r="M130" s="215"/>
      <c r="N130" s="216"/>
      <c r="O130" s="216"/>
      <c r="P130" s="216"/>
      <c r="Q130" s="216"/>
      <c r="R130" s="216"/>
      <c r="S130" s="216"/>
      <c r="T130" s="217"/>
      <c r="AT130" s="211" t="s">
        <v>272</v>
      </c>
      <c r="AU130" s="211" t="s">
        <v>85</v>
      </c>
      <c r="AV130" s="14" t="s">
        <v>270</v>
      </c>
      <c r="AW130" s="14" t="s">
        <v>41</v>
      </c>
      <c r="AX130" s="14" t="s">
        <v>24</v>
      </c>
      <c r="AY130" s="211" t="s">
        <v>264</v>
      </c>
    </row>
    <row r="131" spans="2:65" s="1" customFormat="1" ht="16.5" customHeight="1">
      <c r="B131" s="181"/>
      <c r="C131" s="182" t="s">
        <v>300</v>
      </c>
      <c r="D131" s="182" t="s">
        <v>266</v>
      </c>
      <c r="E131" s="183" t="s">
        <v>306</v>
      </c>
      <c r="F131" s="184" t="s">
        <v>307</v>
      </c>
      <c r="G131" s="185" t="s">
        <v>308</v>
      </c>
      <c r="H131" s="186">
        <v>15.92</v>
      </c>
      <c r="I131" s="187"/>
      <c r="J131" s="188">
        <f>ROUND(I131*H131,2)</f>
        <v>0</v>
      </c>
      <c r="K131" s="184" t="s">
        <v>309</v>
      </c>
      <c r="L131" s="42"/>
      <c r="M131" s="189" t="s">
        <v>5</v>
      </c>
      <c r="N131" s="190" t="s">
        <v>48</v>
      </c>
      <c r="O131" s="43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AR131" s="25" t="s">
        <v>270</v>
      </c>
      <c r="AT131" s="25" t="s">
        <v>266</v>
      </c>
      <c r="AU131" s="25" t="s">
        <v>85</v>
      </c>
      <c r="AY131" s="25" t="s">
        <v>264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5" t="s">
        <v>24</v>
      </c>
      <c r="BK131" s="193">
        <f>ROUND(I131*H131,2)</f>
        <v>0</v>
      </c>
      <c r="BL131" s="25" t="s">
        <v>270</v>
      </c>
      <c r="BM131" s="25" t="s">
        <v>565</v>
      </c>
    </row>
    <row r="132" spans="2:65" s="12" customFormat="1">
      <c r="B132" s="194"/>
      <c r="D132" s="195" t="s">
        <v>272</v>
      </c>
      <c r="E132" s="196" t="s">
        <v>5</v>
      </c>
      <c r="F132" s="197" t="s">
        <v>311</v>
      </c>
      <c r="H132" s="196" t="s">
        <v>5</v>
      </c>
      <c r="I132" s="198"/>
      <c r="L132" s="194"/>
      <c r="M132" s="199"/>
      <c r="N132" s="200"/>
      <c r="O132" s="200"/>
      <c r="P132" s="200"/>
      <c r="Q132" s="200"/>
      <c r="R132" s="200"/>
      <c r="S132" s="200"/>
      <c r="T132" s="201"/>
      <c r="AT132" s="196" t="s">
        <v>272</v>
      </c>
      <c r="AU132" s="196" t="s">
        <v>85</v>
      </c>
      <c r="AV132" s="12" t="s">
        <v>24</v>
      </c>
      <c r="AW132" s="12" t="s">
        <v>41</v>
      </c>
      <c r="AX132" s="12" t="s">
        <v>77</v>
      </c>
      <c r="AY132" s="196" t="s">
        <v>264</v>
      </c>
    </row>
    <row r="133" spans="2:65" s="13" customFormat="1">
      <c r="B133" s="202"/>
      <c r="D133" s="195" t="s">
        <v>272</v>
      </c>
      <c r="E133" s="203" t="s">
        <v>5</v>
      </c>
      <c r="F133" s="204" t="s">
        <v>566</v>
      </c>
      <c r="H133" s="205">
        <v>15.92</v>
      </c>
      <c r="I133" s="206"/>
      <c r="L133" s="202"/>
      <c r="M133" s="207"/>
      <c r="N133" s="208"/>
      <c r="O133" s="208"/>
      <c r="P133" s="208"/>
      <c r="Q133" s="208"/>
      <c r="R133" s="208"/>
      <c r="S133" s="208"/>
      <c r="T133" s="209"/>
      <c r="AT133" s="203" t="s">
        <v>272</v>
      </c>
      <c r="AU133" s="203" t="s">
        <v>85</v>
      </c>
      <c r="AV133" s="13" t="s">
        <v>85</v>
      </c>
      <c r="AW133" s="13" t="s">
        <v>41</v>
      </c>
      <c r="AX133" s="13" t="s">
        <v>24</v>
      </c>
      <c r="AY133" s="203" t="s">
        <v>264</v>
      </c>
    </row>
    <row r="134" spans="2:65" s="1" customFormat="1" ht="25.5" customHeight="1">
      <c r="B134" s="181"/>
      <c r="C134" s="182" t="s">
        <v>305</v>
      </c>
      <c r="D134" s="182" t="s">
        <v>266</v>
      </c>
      <c r="E134" s="183" t="s">
        <v>315</v>
      </c>
      <c r="F134" s="184" t="s">
        <v>316</v>
      </c>
      <c r="G134" s="185" t="s">
        <v>317</v>
      </c>
      <c r="H134" s="186">
        <v>6.6230000000000002</v>
      </c>
      <c r="I134" s="187"/>
      <c r="J134" s="188">
        <f>ROUND(I134*H134,2)</f>
        <v>0</v>
      </c>
      <c r="K134" s="184" t="s">
        <v>278</v>
      </c>
      <c r="L134" s="42"/>
      <c r="M134" s="189" t="s">
        <v>5</v>
      </c>
      <c r="N134" s="190" t="s">
        <v>48</v>
      </c>
      <c r="O134" s="43"/>
      <c r="P134" s="191">
        <f>O134*H134</f>
        <v>0</v>
      </c>
      <c r="Q134" s="191">
        <v>1.10951</v>
      </c>
      <c r="R134" s="191">
        <f>Q134*H134</f>
        <v>7.3482847300000005</v>
      </c>
      <c r="S134" s="191">
        <v>0</v>
      </c>
      <c r="T134" s="192">
        <f>S134*H134</f>
        <v>0</v>
      </c>
      <c r="AR134" s="25" t="s">
        <v>270</v>
      </c>
      <c r="AT134" s="25" t="s">
        <v>266</v>
      </c>
      <c r="AU134" s="25" t="s">
        <v>85</v>
      </c>
      <c r="AY134" s="25" t="s">
        <v>264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5" t="s">
        <v>24</v>
      </c>
      <c r="BK134" s="193">
        <f>ROUND(I134*H134,2)</f>
        <v>0</v>
      </c>
      <c r="BL134" s="25" t="s">
        <v>270</v>
      </c>
      <c r="BM134" s="25" t="s">
        <v>318</v>
      </c>
    </row>
    <row r="135" spans="2:65" s="12" customFormat="1">
      <c r="B135" s="194"/>
      <c r="D135" s="195" t="s">
        <v>272</v>
      </c>
      <c r="E135" s="196" t="s">
        <v>5</v>
      </c>
      <c r="F135" s="197" t="s">
        <v>319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2" customFormat="1">
      <c r="B136" s="194"/>
      <c r="D136" s="195" t="s">
        <v>272</v>
      </c>
      <c r="E136" s="196" t="s">
        <v>5</v>
      </c>
      <c r="F136" s="197" t="s">
        <v>567</v>
      </c>
      <c r="H136" s="196" t="s">
        <v>5</v>
      </c>
      <c r="I136" s="198"/>
      <c r="L136" s="194"/>
      <c r="M136" s="199"/>
      <c r="N136" s="200"/>
      <c r="O136" s="200"/>
      <c r="P136" s="200"/>
      <c r="Q136" s="200"/>
      <c r="R136" s="200"/>
      <c r="S136" s="200"/>
      <c r="T136" s="201"/>
      <c r="AT136" s="196" t="s">
        <v>272</v>
      </c>
      <c r="AU136" s="196" t="s">
        <v>85</v>
      </c>
      <c r="AV136" s="12" t="s">
        <v>24</v>
      </c>
      <c r="AW136" s="12" t="s">
        <v>41</v>
      </c>
      <c r="AX136" s="12" t="s">
        <v>77</v>
      </c>
      <c r="AY136" s="196" t="s">
        <v>264</v>
      </c>
    </row>
    <row r="137" spans="2:65" s="13" customFormat="1">
      <c r="B137" s="202"/>
      <c r="D137" s="195" t="s">
        <v>272</v>
      </c>
      <c r="E137" s="203" t="s">
        <v>5</v>
      </c>
      <c r="F137" s="204" t="s">
        <v>568</v>
      </c>
      <c r="H137" s="205">
        <v>6.6230000000000002</v>
      </c>
      <c r="I137" s="206"/>
      <c r="L137" s="202"/>
      <c r="M137" s="207"/>
      <c r="N137" s="208"/>
      <c r="O137" s="208"/>
      <c r="P137" s="208"/>
      <c r="Q137" s="208"/>
      <c r="R137" s="208"/>
      <c r="S137" s="208"/>
      <c r="T137" s="209"/>
      <c r="AT137" s="203" t="s">
        <v>272</v>
      </c>
      <c r="AU137" s="203" t="s">
        <v>85</v>
      </c>
      <c r="AV137" s="13" t="s">
        <v>85</v>
      </c>
      <c r="AW137" s="13" t="s">
        <v>41</v>
      </c>
      <c r="AX137" s="13" t="s">
        <v>24</v>
      </c>
      <c r="AY137" s="203" t="s">
        <v>264</v>
      </c>
    </row>
    <row r="138" spans="2:65" s="1" customFormat="1" ht="25.5" customHeight="1">
      <c r="B138" s="181"/>
      <c r="C138" s="182" t="s">
        <v>314</v>
      </c>
      <c r="D138" s="182" t="s">
        <v>266</v>
      </c>
      <c r="E138" s="183" t="s">
        <v>323</v>
      </c>
      <c r="F138" s="184" t="s">
        <v>324</v>
      </c>
      <c r="G138" s="185" t="s">
        <v>317</v>
      </c>
      <c r="H138" s="186">
        <v>0.158</v>
      </c>
      <c r="I138" s="187"/>
      <c r="J138" s="188">
        <f>ROUND(I138*H138,2)</f>
        <v>0</v>
      </c>
      <c r="K138" s="184" t="s">
        <v>278</v>
      </c>
      <c r="L138" s="42"/>
      <c r="M138" s="189" t="s">
        <v>5</v>
      </c>
      <c r="N138" s="190" t="s">
        <v>48</v>
      </c>
      <c r="O138" s="43"/>
      <c r="P138" s="191">
        <f>O138*H138</f>
        <v>0</v>
      </c>
      <c r="Q138" s="191">
        <v>1.0530600000000001</v>
      </c>
      <c r="R138" s="191">
        <f>Q138*H138</f>
        <v>0.16638348000000003</v>
      </c>
      <c r="S138" s="191">
        <v>0</v>
      </c>
      <c r="T138" s="192">
        <f>S138*H138</f>
        <v>0</v>
      </c>
      <c r="AR138" s="25" t="s">
        <v>270</v>
      </c>
      <c r="AT138" s="25" t="s">
        <v>266</v>
      </c>
      <c r="AU138" s="25" t="s">
        <v>85</v>
      </c>
      <c r="AY138" s="25" t="s">
        <v>264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5" t="s">
        <v>24</v>
      </c>
      <c r="BK138" s="193">
        <f>ROUND(I138*H138,2)</f>
        <v>0</v>
      </c>
      <c r="BL138" s="25" t="s">
        <v>270</v>
      </c>
      <c r="BM138" s="25" t="s">
        <v>325</v>
      </c>
    </row>
    <row r="139" spans="2:65" s="12" customFormat="1">
      <c r="B139" s="194"/>
      <c r="D139" s="195" t="s">
        <v>272</v>
      </c>
      <c r="E139" s="196" t="s">
        <v>5</v>
      </c>
      <c r="F139" s="197" t="s">
        <v>326</v>
      </c>
      <c r="H139" s="196" t="s">
        <v>5</v>
      </c>
      <c r="I139" s="198"/>
      <c r="L139" s="194"/>
      <c r="M139" s="199"/>
      <c r="N139" s="200"/>
      <c r="O139" s="200"/>
      <c r="P139" s="200"/>
      <c r="Q139" s="200"/>
      <c r="R139" s="200"/>
      <c r="S139" s="200"/>
      <c r="T139" s="201"/>
      <c r="AT139" s="196" t="s">
        <v>272</v>
      </c>
      <c r="AU139" s="196" t="s">
        <v>85</v>
      </c>
      <c r="AV139" s="12" t="s">
        <v>24</v>
      </c>
      <c r="AW139" s="12" t="s">
        <v>41</v>
      </c>
      <c r="AX139" s="12" t="s">
        <v>77</v>
      </c>
      <c r="AY139" s="196" t="s">
        <v>264</v>
      </c>
    </row>
    <row r="140" spans="2:65" s="12" customFormat="1">
      <c r="B140" s="194"/>
      <c r="D140" s="195" t="s">
        <v>272</v>
      </c>
      <c r="E140" s="196" t="s">
        <v>5</v>
      </c>
      <c r="F140" s="197" t="s">
        <v>327</v>
      </c>
      <c r="H140" s="196" t="s">
        <v>5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6" t="s">
        <v>272</v>
      </c>
      <c r="AU140" s="196" t="s">
        <v>85</v>
      </c>
      <c r="AV140" s="12" t="s">
        <v>24</v>
      </c>
      <c r="AW140" s="12" t="s">
        <v>41</v>
      </c>
      <c r="AX140" s="12" t="s">
        <v>77</v>
      </c>
      <c r="AY140" s="196" t="s">
        <v>264</v>
      </c>
    </row>
    <row r="141" spans="2:65" s="12" customFormat="1">
      <c r="B141" s="194"/>
      <c r="D141" s="195" t="s">
        <v>272</v>
      </c>
      <c r="E141" s="196" t="s">
        <v>5</v>
      </c>
      <c r="F141" s="197" t="s">
        <v>328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3" customFormat="1">
      <c r="B142" s="202"/>
      <c r="D142" s="195" t="s">
        <v>272</v>
      </c>
      <c r="E142" s="203" t="s">
        <v>5</v>
      </c>
      <c r="F142" s="204" t="s">
        <v>569</v>
      </c>
      <c r="H142" s="205">
        <v>0.158</v>
      </c>
      <c r="I142" s="206"/>
      <c r="L142" s="202"/>
      <c r="M142" s="207"/>
      <c r="N142" s="208"/>
      <c r="O142" s="208"/>
      <c r="P142" s="208"/>
      <c r="Q142" s="208"/>
      <c r="R142" s="208"/>
      <c r="S142" s="208"/>
      <c r="T142" s="209"/>
      <c r="AT142" s="203" t="s">
        <v>272</v>
      </c>
      <c r="AU142" s="203" t="s">
        <v>85</v>
      </c>
      <c r="AV142" s="13" t="s">
        <v>85</v>
      </c>
      <c r="AW142" s="13" t="s">
        <v>41</v>
      </c>
      <c r="AX142" s="13" t="s">
        <v>24</v>
      </c>
      <c r="AY142" s="203" t="s">
        <v>264</v>
      </c>
    </row>
    <row r="143" spans="2:65" s="11" customFormat="1" ht="29.85" customHeight="1">
      <c r="B143" s="168"/>
      <c r="D143" s="169" t="s">
        <v>76</v>
      </c>
      <c r="E143" s="179" t="s">
        <v>322</v>
      </c>
      <c r="F143" s="179" t="s">
        <v>338</v>
      </c>
      <c r="I143" s="171"/>
      <c r="J143" s="180">
        <f>BK143</f>
        <v>0</v>
      </c>
      <c r="L143" s="168"/>
      <c r="M143" s="173"/>
      <c r="N143" s="174"/>
      <c r="O143" s="174"/>
      <c r="P143" s="175">
        <f>SUM(P144:P158)</f>
        <v>0</v>
      </c>
      <c r="Q143" s="174"/>
      <c r="R143" s="175">
        <f>SUM(R144:R158)</f>
        <v>5.0640000000000004E-2</v>
      </c>
      <c r="S143" s="174"/>
      <c r="T143" s="176">
        <f>SUM(T144:T158)</f>
        <v>0</v>
      </c>
      <c r="AR143" s="169" t="s">
        <v>24</v>
      </c>
      <c r="AT143" s="177" t="s">
        <v>76</v>
      </c>
      <c r="AU143" s="177" t="s">
        <v>24</v>
      </c>
      <c r="AY143" s="169" t="s">
        <v>264</v>
      </c>
      <c r="BK143" s="178">
        <f>SUM(BK144:BK158)</f>
        <v>0</v>
      </c>
    </row>
    <row r="144" spans="2:65" s="1" customFormat="1" ht="25.5" customHeight="1">
      <c r="B144" s="181"/>
      <c r="C144" s="182" t="s">
        <v>322</v>
      </c>
      <c r="D144" s="182" t="s">
        <v>266</v>
      </c>
      <c r="E144" s="183" t="s">
        <v>570</v>
      </c>
      <c r="F144" s="184" t="s">
        <v>571</v>
      </c>
      <c r="G144" s="185" t="s">
        <v>341</v>
      </c>
      <c r="H144" s="186">
        <v>1</v>
      </c>
      <c r="I144" s="187"/>
      <c r="J144" s="188">
        <f>ROUND(I144*H144,2)</f>
        <v>0</v>
      </c>
      <c r="K144" s="184" t="s">
        <v>278</v>
      </c>
      <c r="L144" s="42"/>
      <c r="M144" s="189" t="s">
        <v>5</v>
      </c>
      <c r="N144" s="190" t="s">
        <v>48</v>
      </c>
      <c r="O144" s="43"/>
      <c r="P144" s="191">
        <f>O144*H144</f>
        <v>0</v>
      </c>
      <c r="Q144" s="191">
        <v>8.0000000000000007E-5</v>
      </c>
      <c r="R144" s="191">
        <f>Q144*H144</f>
        <v>8.0000000000000007E-5</v>
      </c>
      <c r="S144" s="191">
        <v>0</v>
      </c>
      <c r="T144" s="192">
        <f>S144*H144</f>
        <v>0</v>
      </c>
      <c r="AR144" s="25" t="s">
        <v>270</v>
      </c>
      <c r="AT144" s="25" t="s">
        <v>266</v>
      </c>
      <c r="AU144" s="25" t="s">
        <v>85</v>
      </c>
      <c r="AY144" s="25" t="s">
        <v>264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5" t="s">
        <v>24</v>
      </c>
      <c r="BK144" s="193">
        <f>ROUND(I144*H144,2)</f>
        <v>0</v>
      </c>
      <c r="BL144" s="25" t="s">
        <v>270</v>
      </c>
      <c r="BM144" s="25" t="s">
        <v>572</v>
      </c>
    </row>
    <row r="145" spans="2:65" s="12" customFormat="1">
      <c r="B145" s="194"/>
      <c r="D145" s="195" t="s">
        <v>272</v>
      </c>
      <c r="E145" s="196" t="s">
        <v>5</v>
      </c>
      <c r="F145" s="197" t="s">
        <v>573</v>
      </c>
      <c r="H145" s="196" t="s">
        <v>5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6" t="s">
        <v>272</v>
      </c>
      <c r="AU145" s="196" t="s">
        <v>85</v>
      </c>
      <c r="AV145" s="12" t="s">
        <v>24</v>
      </c>
      <c r="AW145" s="12" t="s">
        <v>41</v>
      </c>
      <c r="AX145" s="12" t="s">
        <v>77</v>
      </c>
      <c r="AY145" s="196" t="s">
        <v>264</v>
      </c>
    </row>
    <row r="146" spans="2:65" s="13" customFormat="1">
      <c r="B146" s="202"/>
      <c r="D146" s="195" t="s">
        <v>272</v>
      </c>
      <c r="E146" s="203" t="s">
        <v>5</v>
      </c>
      <c r="F146" s="204" t="s">
        <v>24</v>
      </c>
      <c r="H146" s="205">
        <v>1</v>
      </c>
      <c r="I146" s="206"/>
      <c r="L146" s="202"/>
      <c r="M146" s="207"/>
      <c r="N146" s="208"/>
      <c r="O146" s="208"/>
      <c r="P146" s="208"/>
      <c r="Q146" s="208"/>
      <c r="R146" s="208"/>
      <c r="S146" s="208"/>
      <c r="T146" s="209"/>
      <c r="AT146" s="203" t="s">
        <v>272</v>
      </c>
      <c r="AU146" s="203" t="s">
        <v>85</v>
      </c>
      <c r="AV146" s="13" t="s">
        <v>85</v>
      </c>
      <c r="AW146" s="13" t="s">
        <v>41</v>
      </c>
      <c r="AX146" s="13" t="s">
        <v>24</v>
      </c>
      <c r="AY146" s="203" t="s">
        <v>264</v>
      </c>
    </row>
    <row r="147" spans="2:65" s="1" customFormat="1" ht="16.5" customHeight="1">
      <c r="B147" s="181"/>
      <c r="C147" s="218" t="s">
        <v>331</v>
      </c>
      <c r="D147" s="218" t="s">
        <v>345</v>
      </c>
      <c r="E147" s="219" t="s">
        <v>574</v>
      </c>
      <c r="F147" s="220" t="s">
        <v>575</v>
      </c>
      <c r="G147" s="221" t="s">
        <v>341</v>
      </c>
      <c r="H147" s="222">
        <v>1</v>
      </c>
      <c r="I147" s="223"/>
      <c r="J147" s="224">
        <f>ROUND(I147*H147,2)</f>
        <v>0</v>
      </c>
      <c r="K147" s="220" t="s">
        <v>278</v>
      </c>
      <c r="L147" s="225"/>
      <c r="M147" s="226" t="s">
        <v>5</v>
      </c>
      <c r="N147" s="227" t="s">
        <v>48</v>
      </c>
      <c r="O147" s="43"/>
      <c r="P147" s="191">
        <f>O147*H147</f>
        <v>0</v>
      </c>
      <c r="Q147" s="191">
        <v>5.0000000000000001E-4</v>
      </c>
      <c r="R147" s="191">
        <f>Q147*H147</f>
        <v>5.0000000000000001E-4</v>
      </c>
      <c r="S147" s="191">
        <v>0</v>
      </c>
      <c r="T147" s="192">
        <f>S147*H147</f>
        <v>0</v>
      </c>
      <c r="AR147" s="25" t="s">
        <v>322</v>
      </c>
      <c r="AT147" s="25" t="s">
        <v>345</v>
      </c>
      <c r="AU147" s="25" t="s">
        <v>85</v>
      </c>
      <c r="AY147" s="25" t="s">
        <v>264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5" t="s">
        <v>24</v>
      </c>
      <c r="BK147" s="193">
        <f>ROUND(I147*H147,2)</f>
        <v>0</v>
      </c>
      <c r="BL147" s="25" t="s">
        <v>270</v>
      </c>
      <c r="BM147" s="25" t="s">
        <v>576</v>
      </c>
    </row>
    <row r="148" spans="2:65" s="1" customFormat="1" ht="25.5" customHeight="1">
      <c r="B148" s="181"/>
      <c r="C148" s="182" t="s">
        <v>29</v>
      </c>
      <c r="D148" s="182" t="s">
        <v>266</v>
      </c>
      <c r="E148" s="183" t="s">
        <v>339</v>
      </c>
      <c r="F148" s="184" t="s">
        <v>340</v>
      </c>
      <c r="G148" s="185" t="s">
        <v>341</v>
      </c>
      <c r="H148" s="186">
        <v>1</v>
      </c>
      <c r="I148" s="187"/>
      <c r="J148" s="188">
        <f>ROUND(I148*H148,2)</f>
        <v>0</v>
      </c>
      <c r="K148" s="184" t="s">
        <v>278</v>
      </c>
      <c r="L148" s="42"/>
      <c r="M148" s="189" t="s">
        <v>5</v>
      </c>
      <c r="N148" s="190" t="s">
        <v>48</v>
      </c>
      <c r="O148" s="43"/>
      <c r="P148" s="191">
        <f>O148*H148</f>
        <v>0</v>
      </c>
      <c r="Q148" s="191">
        <v>1E-4</v>
      </c>
      <c r="R148" s="191">
        <f>Q148*H148</f>
        <v>1E-4</v>
      </c>
      <c r="S148" s="191">
        <v>0</v>
      </c>
      <c r="T148" s="192">
        <f>S148*H148</f>
        <v>0</v>
      </c>
      <c r="AR148" s="25" t="s">
        <v>270</v>
      </c>
      <c r="AT148" s="25" t="s">
        <v>266</v>
      </c>
      <c r="AU148" s="25" t="s">
        <v>85</v>
      </c>
      <c r="AY148" s="25" t="s">
        <v>264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5" t="s">
        <v>24</v>
      </c>
      <c r="BK148" s="193">
        <f>ROUND(I148*H148,2)</f>
        <v>0</v>
      </c>
      <c r="BL148" s="25" t="s">
        <v>270</v>
      </c>
      <c r="BM148" s="25" t="s">
        <v>342</v>
      </c>
    </row>
    <row r="149" spans="2:65" s="12" customFormat="1">
      <c r="B149" s="194"/>
      <c r="D149" s="195" t="s">
        <v>272</v>
      </c>
      <c r="E149" s="196" t="s">
        <v>5</v>
      </c>
      <c r="F149" s="197" t="s">
        <v>577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3" customFormat="1">
      <c r="B150" s="202"/>
      <c r="D150" s="195" t="s">
        <v>272</v>
      </c>
      <c r="E150" s="203" t="s">
        <v>5</v>
      </c>
      <c r="F150" s="204" t="s">
        <v>24</v>
      </c>
      <c r="H150" s="205">
        <v>1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24</v>
      </c>
      <c r="AY150" s="203" t="s">
        <v>264</v>
      </c>
    </row>
    <row r="151" spans="2:65" s="1" customFormat="1" ht="16.5" customHeight="1">
      <c r="B151" s="181"/>
      <c r="C151" s="218" t="s">
        <v>344</v>
      </c>
      <c r="D151" s="218" t="s">
        <v>345</v>
      </c>
      <c r="E151" s="219" t="s">
        <v>346</v>
      </c>
      <c r="F151" s="220" t="s">
        <v>347</v>
      </c>
      <c r="G151" s="221" t="s">
        <v>341</v>
      </c>
      <c r="H151" s="222">
        <v>1</v>
      </c>
      <c r="I151" s="223"/>
      <c r="J151" s="224">
        <f>ROUND(I151*H151,2)</f>
        <v>0</v>
      </c>
      <c r="K151" s="220" t="s">
        <v>278</v>
      </c>
      <c r="L151" s="225"/>
      <c r="M151" s="226" t="s">
        <v>5</v>
      </c>
      <c r="N151" s="227" t="s">
        <v>48</v>
      </c>
      <c r="O151" s="43"/>
      <c r="P151" s="191">
        <f>O151*H151</f>
        <v>0</v>
      </c>
      <c r="Q151" s="191">
        <v>5.9999999999999995E-4</v>
      </c>
      <c r="R151" s="191">
        <f>Q151*H151</f>
        <v>5.9999999999999995E-4</v>
      </c>
      <c r="S151" s="191">
        <v>0</v>
      </c>
      <c r="T151" s="192">
        <f>S151*H151</f>
        <v>0</v>
      </c>
      <c r="AR151" s="25" t="s">
        <v>322</v>
      </c>
      <c r="AT151" s="25" t="s">
        <v>345</v>
      </c>
      <c r="AU151" s="25" t="s">
        <v>85</v>
      </c>
      <c r="AY151" s="25" t="s">
        <v>264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5" t="s">
        <v>24</v>
      </c>
      <c r="BK151" s="193">
        <f>ROUND(I151*H151,2)</f>
        <v>0</v>
      </c>
      <c r="BL151" s="25" t="s">
        <v>270</v>
      </c>
      <c r="BM151" s="25" t="s">
        <v>348</v>
      </c>
    </row>
    <row r="152" spans="2:65" s="1" customFormat="1" ht="25.5" customHeight="1">
      <c r="B152" s="181"/>
      <c r="C152" s="182" t="s">
        <v>349</v>
      </c>
      <c r="D152" s="182" t="s">
        <v>266</v>
      </c>
      <c r="E152" s="183" t="s">
        <v>534</v>
      </c>
      <c r="F152" s="184" t="s">
        <v>535</v>
      </c>
      <c r="G152" s="185" t="s">
        <v>341</v>
      </c>
      <c r="H152" s="186">
        <v>2</v>
      </c>
      <c r="I152" s="187"/>
      <c r="J152" s="188">
        <f>ROUND(I152*H152,2)</f>
        <v>0</v>
      </c>
      <c r="K152" s="184" t="s">
        <v>278</v>
      </c>
      <c r="L152" s="42"/>
      <c r="M152" s="189" t="s">
        <v>5</v>
      </c>
      <c r="N152" s="190" t="s">
        <v>48</v>
      </c>
      <c r="O152" s="43"/>
      <c r="P152" s="191">
        <f>O152*H152</f>
        <v>0</v>
      </c>
      <c r="Q152" s="191">
        <v>4.6800000000000001E-3</v>
      </c>
      <c r="R152" s="191">
        <f>Q152*H152</f>
        <v>9.3600000000000003E-3</v>
      </c>
      <c r="S152" s="191">
        <v>0</v>
      </c>
      <c r="T152" s="192">
        <f>S152*H152</f>
        <v>0</v>
      </c>
      <c r="AR152" s="25" t="s">
        <v>270</v>
      </c>
      <c r="AT152" s="25" t="s">
        <v>266</v>
      </c>
      <c r="AU152" s="25" t="s">
        <v>85</v>
      </c>
      <c r="AY152" s="25" t="s">
        <v>264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5" t="s">
        <v>24</v>
      </c>
      <c r="BK152" s="193">
        <f>ROUND(I152*H152,2)</f>
        <v>0</v>
      </c>
      <c r="BL152" s="25" t="s">
        <v>270</v>
      </c>
      <c r="BM152" s="25" t="s">
        <v>536</v>
      </c>
    </row>
    <row r="153" spans="2:65" s="12" customFormat="1">
      <c r="B153" s="194"/>
      <c r="D153" s="195" t="s">
        <v>272</v>
      </c>
      <c r="E153" s="196" t="s">
        <v>5</v>
      </c>
      <c r="F153" s="197" t="s">
        <v>578</v>
      </c>
      <c r="H153" s="196" t="s">
        <v>5</v>
      </c>
      <c r="I153" s="198"/>
      <c r="L153" s="194"/>
      <c r="M153" s="199"/>
      <c r="N153" s="200"/>
      <c r="O153" s="200"/>
      <c r="P153" s="200"/>
      <c r="Q153" s="200"/>
      <c r="R153" s="200"/>
      <c r="S153" s="200"/>
      <c r="T153" s="201"/>
      <c r="AT153" s="196" t="s">
        <v>272</v>
      </c>
      <c r="AU153" s="196" t="s">
        <v>85</v>
      </c>
      <c r="AV153" s="12" t="s">
        <v>24</v>
      </c>
      <c r="AW153" s="12" t="s">
        <v>41</v>
      </c>
      <c r="AX153" s="12" t="s">
        <v>77</v>
      </c>
      <c r="AY153" s="196" t="s">
        <v>264</v>
      </c>
    </row>
    <row r="154" spans="2:65" s="13" customFormat="1">
      <c r="B154" s="202"/>
      <c r="D154" s="195" t="s">
        <v>272</v>
      </c>
      <c r="E154" s="203" t="s">
        <v>5</v>
      </c>
      <c r="F154" s="204" t="s">
        <v>85</v>
      </c>
      <c r="H154" s="205">
        <v>2</v>
      </c>
      <c r="I154" s="206"/>
      <c r="L154" s="202"/>
      <c r="M154" s="207"/>
      <c r="N154" s="208"/>
      <c r="O154" s="208"/>
      <c r="P154" s="208"/>
      <c r="Q154" s="208"/>
      <c r="R154" s="208"/>
      <c r="S154" s="208"/>
      <c r="T154" s="209"/>
      <c r="AT154" s="203" t="s">
        <v>272</v>
      </c>
      <c r="AU154" s="203" t="s">
        <v>85</v>
      </c>
      <c r="AV154" s="13" t="s">
        <v>85</v>
      </c>
      <c r="AW154" s="13" t="s">
        <v>41</v>
      </c>
      <c r="AX154" s="13" t="s">
        <v>24</v>
      </c>
      <c r="AY154" s="203" t="s">
        <v>264</v>
      </c>
    </row>
    <row r="155" spans="2:65" s="1" customFormat="1" ht="38.25" customHeight="1">
      <c r="B155" s="181"/>
      <c r="C155" s="218" t="s">
        <v>354</v>
      </c>
      <c r="D155" s="218" t="s">
        <v>345</v>
      </c>
      <c r="E155" s="219" t="s">
        <v>579</v>
      </c>
      <c r="F155" s="220" t="s">
        <v>580</v>
      </c>
      <c r="G155" s="221" t="s">
        <v>341</v>
      </c>
      <c r="H155" s="222">
        <v>2</v>
      </c>
      <c r="I155" s="223"/>
      <c r="J155" s="224">
        <f>ROUND(I155*H155,2)</f>
        <v>0</v>
      </c>
      <c r="K155" s="220" t="s">
        <v>367</v>
      </c>
      <c r="L155" s="225"/>
      <c r="M155" s="226" t="s">
        <v>5</v>
      </c>
      <c r="N155" s="227" t="s">
        <v>48</v>
      </c>
      <c r="O155" s="43"/>
      <c r="P155" s="191">
        <f>O155*H155</f>
        <v>0</v>
      </c>
      <c r="Q155" s="191">
        <v>0.02</v>
      </c>
      <c r="R155" s="191">
        <f>Q155*H155</f>
        <v>0.04</v>
      </c>
      <c r="S155" s="191">
        <v>0</v>
      </c>
      <c r="T155" s="192">
        <f>S155*H155</f>
        <v>0</v>
      </c>
      <c r="AR155" s="25" t="s">
        <v>322</v>
      </c>
      <c r="AT155" s="25" t="s">
        <v>345</v>
      </c>
      <c r="AU155" s="25" t="s">
        <v>85</v>
      </c>
      <c r="AY155" s="25" t="s">
        <v>264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5" t="s">
        <v>24</v>
      </c>
      <c r="BK155" s="193">
        <f>ROUND(I155*H155,2)</f>
        <v>0</v>
      </c>
      <c r="BL155" s="25" t="s">
        <v>270</v>
      </c>
      <c r="BM155" s="25" t="s">
        <v>581</v>
      </c>
    </row>
    <row r="156" spans="2:65" s="1" customFormat="1" ht="94.5">
      <c r="B156" s="42"/>
      <c r="D156" s="195" t="s">
        <v>369</v>
      </c>
      <c r="F156" s="228" t="s">
        <v>582</v>
      </c>
      <c r="I156" s="229"/>
      <c r="L156" s="42"/>
      <c r="M156" s="230"/>
      <c r="N156" s="43"/>
      <c r="O156" s="43"/>
      <c r="P156" s="43"/>
      <c r="Q156" s="43"/>
      <c r="R156" s="43"/>
      <c r="S156" s="43"/>
      <c r="T156" s="71"/>
      <c r="AT156" s="25" t="s">
        <v>369</v>
      </c>
      <c r="AU156" s="25" t="s">
        <v>85</v>
      </c>
    </row>
    <row r="157" spans="2:65" s="12" customFormat="1">
      <c r="B157" s="194"/>
      <c r="D157" s="195" t="s">
        <v>272</v>
      </c>
      <c r="E157" s="196" t="s">
        <v>5</v>
      </c>
      <c r="F157" s="197" t="s">
        <v>542</v>
      </c>
      <c r="H157" s="196" t="s">
        <v>5</v>
      </c>
      <c r="I157" s="198"/>
      <c r="L157" s="194"/>
      <c r="M157" s="199"/>
      <c r="N157" s="200"/>
      <c r="O157" s="200"/>
      <c r="P157" s="200"/>
      <c r="Q157" s="200"/>
      <c r="R157" s="200"/>
      <c r="S157" s="200"/>
      <c r="T157" s="201"/>
      <c r="AT157" s="196" t="s">
        <v>272</v>
      </c>
      <c r="AU157" s="196" t="s">
        <v>85</v>
      </c>
      <c r="AV157" s="12" t="s">
        <v>24</v>
      </c>
      <c r="AW157" s="12" t="s">
        <v>41</v>
      </c>
      <c r="AX157" s="12" t="s">
        <v>77</v>
      </c>
      <c r="AY157" s="196" t="s">
        <v>264</v>
      </c>
    </row>
    <row r="158" spans="2:65" s="13" customFormat="1">
      <c r="B158" s="202"/>
      <c r="D158" s="195" t="s">
        <v>272</v>
      </c>
      <c r="E158" s="203" t="s">
        <v>5</v>
      </c>
      <c r="F158" s="204" t="s">
        <v>85</v>
      </c>
      <c r="H158" s="205">
        <v>2</v>
      </c>
      <c r="I158" s="206"/>
      <c r="L158" s="202"/>
      <c r="M158" s="207"/>
      <c r="N158" s="208"/>
      <c r="O158" s="208"/>
      <c r="P158" s="208"/>
      <c r="Q158" s="208"/>
      <c r="R158" s="208"/>
      <c r="S158" s="208"/>
      <c r="T158" s="209"/>
      <c r="AT158" s="203" t="s">
        <v>272</v>
      </c>
      <c r="AU158" s="203" t="s">
        <v>85</v>
      </c>
      <c r="AV158" s="13" t="s">
        <v>85</v>
      </c>
      <c r="AW158" s="13" t="s">
        <v>41</v>
      </c>
      <c r="AX158" s="13" t="s">
        <v>24</v>
      </c>
      <c r="AY158" s="203" t="s">
        <v>264</v>
      </c>
    </row>
    <row r="159" spans="2:65" s="11" customFormat="1" ht="29.85" customHeight="1">
      <c r="B159" s="168"/>
      <c r="D159" s="169" t="s">
        <v>76</v>
      </c>
      <c r="E159" s="179" t="s">
        <v>331</v>
      </c>
      <c r="F159" s="179" t="s">
        <v>358</v>
      </c>
      <c r="I159" s="171"/>
      <c r="J159" s="180">
        <f>BK159</f>
        <v>0</v>
      </c>
      <c r="L159" s="168"/>
      <c r="M159" s="173"/>
      <c r="N159" s="174"/>
      <c r="O159" s="174"/>
      <c r="P159" s="175">
        <f>SUM(P160:P197)</f>
        <v>0</v>
      </c>
      <c r="Q159" s="174"/>
      <c r="R159" s="175">
        <f>SUM(R160:R197)</f>
        <v>0.35088504000000004</v>
      </c>
      <c r="S159" s="174"/>
      <c r="T159" s="176">
        <f>SUM(T160:T197)</f>
        <v>0.1169</v>
      </c>
      <c r="AR159" s="169" t="s">
        <v>24</v>
      </c>
      <c r="AT159" s="177" t="s">
        <v>76</v>
      </c>
      <c r="AU159" s="177" t="s">
        <v>24</v>
      </c>
      <c r="AY159" s="169" t="s">
        <v>264</v>
      </c>
      <c r="BK159" s="178">
        <f>SUM(BK160:BK197)</f>
        <v>0</v>
      </c>
    </row>
    <row r="160" spans="2:65" s="1" customFormat="1" ht="16.5" customHeight="1">
      <c r="B160" s="181"/>
      <c r="C160" s="182" t="s">
        <v>359</v>
      </c>
      <c r="D160" s="182" t="s">
        <v>266</v>
      </c>
      <c r="E160" s="183" t="s">
        <v>360</v>
      </c>
      <c r="F160" s="184" t="s">
        <v>361</v>
      </c>
      <c r="G160" s="185" t="s">
        <v>308</v>
      </c>
      <c r="H160" s="186">
        <v>29.2</v>
      </c>
      <c r="I160" s="187"/>
      <c r="J160" s="188">
        <f>ROUND(I160*H160,2)</f>
        <v>0</v>
      </c>
      <c r="K160" s="184" t="s">
        <v>278</v>
      </c>
      <c r="L160" s="42"/>
      <c r="M160" s="189" t="s">
        <v>5</v>
      </c>
      <c r="N160" s="190" t="s">
        <v>48</v>
      </c>
      <c r="O160" s="43"/>
      <c r="P160" s="191">
        <f>O160*H160</f>
        <v>0</v>
      </c>
      <c r="Q160" s="191">
        <v>8.8500000000000002E-3</v>
      </c>
      <c r="R160" s="191">
        <f>Q160*H160</f>
        <v>0.25841999999999998</v>
      </c>
      <c r="S160" s="191">
        <v>0</v>
      </c>
      <c r="T160" s="192">
        <f>S160*H160</f>
        <v>0</v>
      </c>
      <c r="AR160" s="25" t="s">
        <v>270</v>
      </c>
      <c r="AT160" s="25" t="s">
        <v>266</v>
      </c>
      <c r="AU160" s="25" t="s">
        <v>85</v>
      </c>
      <c r="AY160" s="25" t="s">
        <v>264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5" t="s">
        <v>24</v>
      </c>
      <c r="BK160" s="193">
        <f>ROUND(I160*H160,2)</f>
        <v>0</v>
      </c>
      <c r="BL160" s="25" t="s">
        <v>270</v>
      </c>
      <c r="BM160" s="25" t="s">
        <v>362</v>
      </c>
    </row>
    <row r="161" spans="2:65" s="12" customFormat="1">
      <c r="B161" s="194"/>
      <c r="D161" s="195" t="s">
        <v>272</v>
      </c>
      <c r="E161" s="196" t="s">
        <v>5</v>
      </c>
      <c r="F161" s="197" t="s">
        <v>363</v>
      </c>
      <c r="H161" s="196" t="s">
        <v>5</v>
      </c>
      <c r="I161" s="198"/>
      <c r="L161" s="194"/>
      <c r="M161" s="199"/>
      <c r="N161" s="200"/>
      <c r="O161" s="200"/>
      <c r="P161" s="200"/>
      <c r="Q161" s="200"/>
      <c r="R161" s="200"/>
      <c r="S161" s="200"/>
      <c r="T161" s="201"/>
      <c r="AT161" s="196" t="s">
        <v>272</v>
      </c>
      <c r="AU161" s="196" t="s">
        <v>85</v>
      </c>
      <c r="AV161" s="12" t="s">
        <v>24</v>
      </c>
      <c r="AW161" s="12" t="s">
        <v>41</v>
      </c>
      <c r="AX161" s="12" t="s">
        <v>77</v>
      </c>
      <c r="AY161" s="196" t="s">
        <v>264</v>
      </c>
    </row>
    <row r="162" spans="2:65" s="13" customFormat="1">
      <c r="B162" s="202"/>
      <c r="D162" s="195" t="s">
        <v>272</v>
      </c>
      <c r="E162" s="203" t="s">
        <v>5</v>
      </c>
      <c r="F162" s="204" t="s">
        <v>583</v>
      </c>
      <c r="H162" s="205">
        <v>29.2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272</v>
      </c>
      <c r="AU162" s="203" t="s">
        <v>85</v>
      </c>
      <c r="AV162" s="13" t="s">
        <v>85</v>
      </c>
      <c r="AW162" s="13" t="s">
        <v>41</v>
      </c>
      <c r="AX162" s="13" t="s">
        <v>24</v>
      </c>
      <c r="AY162" s="203" t="s">
        <v>264</v>
      </c>
    </row>
    <row r="163" spans="2:65" s="1" customFormat="1" ht="25.5" customHeight="1">
      <c r="B163" s="181"/>
      <c r="C163" s="218" t="s">
        <v>11</v>
      </c>
      <c r="D163" s="218" t="s">
        <v>345</v>
      </c>
      <c r="E163" s="219" t="s">
        <v>365</v>
      </c>
      <c r="F163" s="220" t="s">
        <v>366</v>
      </c>
      <c r="G163" s="221" t="s">
        <v>308</v>
      </c>
      <c r="H163" s="222">
        <v>30.66</v>
      </c>
      <c r="I163" s="223"/>
      <c r="J163" s="224">
        <f>ROUND(I163*H163,2)</f>
        <v>0</v>
      </c>
      <c r="K163" s="220" t="s">
        <v>367</v>
      </c>
      <c r="L163" s="225"/>
      <c r="M163" s="226" t="s">
        <v>5</v>
      </c>
      <c r="N163" s="227" t="s">
        <v>48</v>
      </c>
      <c r="O163" s="43"/>
      <c r="P163" s="191">
        <f>O163*H163</f>
        <v>0</v>
      </c>
      <c r="Q163" s="191">
        <v>1.92E-3</v>
      </c>
      <c r="R163" s="191">
        <f>Q163*H163</f>
        <v>5.8867200000000001E-2</v>
      </c>
      <c r="S163" s="191">
        <v>0</v>
      </c>
      <c r="T163" s="192">
        <f>S163*H163</f>
        <v>0</v>
      </c>
      <c r="AR163" s="25" t="s">
        <v>322</v>
      </c>
      <c r="AT163" s="25" t="s">
        <v>345</v>
      </c>
      <c r="AU163" s="25" t="s">
        <v>85</v>
      </c>
      <c r="AY163" s="25" t="s">
        <v>264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5" t="s">
        <v>24</v>
      </c>
      <c r="BK163" s="193">
        <f>ROUND(I163*H163,2)</f>
        <v>0</v>
      </c>
      <c r="BL163" s="25" t="s">
        <v>270</v>
      </c>
      <c r="BM163" s="25" t="s">
        <v>368</v>
      </c>
    </row>
    <row r="164" spans="2:65" s="1" customFormat="1" ht="27">
      <c r="B164" s="42"/>
      <c r="D164" s="195" t="s">
        <v>369</v>
      </c>
      <c r="F164" s="228" t="s">
        <v>370</v>
      </c>
      <c r="I164" s="229"/>
      <c r="L164" s="42"/>
      <c r="M164" s="230"/>
      <c r="N164" s="43"/>
      <c r="O164" s="43"/>
      <c r="P164" s="43"/>
      <c r="Q164" s="43"/>
      <c r="R164" s="43"/>
      <c r="S164" s="43"/>
      <c r="T164" s="71"/>
      <c r="AT164" s="25" t="s">
        <v>369</v>
      </c>
      <c r="AU164" s="25" t="s">
        <v>85</v>
      </c>
    </row>
    <row r="165" spans="2:65" s="13" customFormat="1">
      <c r="B165" s="202"/>
      <c r="D165" s="195" t="s">
        <v>272</v>
      </c>
      <c r="F165" s="204" t="s">
        <v>584</v>
      </c>
      <c r="H165" s="205">
        <v>30.66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272</v>
      </c>
      <c r="AU165" s="203" t="s">
        <v>85</v>
      </c>
      <c r="AV165" s="13" t="s">
        <v>85</v>
      </c>
      <c r="AW165" s="13" t="s">
        <v>6</v>
      </c>
      <c r="AX165" s="13" t="s">
        <v>24</v>
      </c>
      <c r="AY165" s="203" t="s">
        <v>264</v>
      </c>
    </row>
    <row r="166" spans="2:65" s="1" customFormat="1" ht="25.5" customHeight="1">
      <c r="B166" s="181"/>
      <c r="C166" s="182" t="s">
        <v>372</v>
      </c>
      <c r="D166" s="182" t="s">
        <v>266</v>
      </c>
      <c r="E166" s="183" t="s">
        <v>373</v>
      </c>
      <c r="F166" s="184" t="s">
        <v>374</v>
      </c>
      <c r="G166" s="185" t="s">
        <v>293</v>
      </c>
      <c r="H166" s="186">
        <v>19.584</v>
      </c>
      <c r="I166" s="187"/>
      <c r="J166" s="188">
        <f>ROUND(I166*H166,2)</f>
        <v>0</v>
      </c>
      <c r="K166" s="184" t="s">
        <v>278</v>
      </c>
      <c r="L166" s="42"/>
      <c r="M166" s="189" t="s">
        <v>5</v>
      </c>
      <c r="N166" s="190" t="s">
        <v>48</v>
      </c>
      <c r="O166" s="43"/>
      <c r="P166" s="191">
        <f>O166*H166</f>
        <v>0</v>
      </c>
      <c r="Q166" s="191">
        <v>1.0000000000000001E-5</v>
      </c>
      <c r="R166" s="191">
        <f>Q166*H166</f>
        <v>1.9584000000000002E-4</v>
      </c>
      <c r="S166" s="191">
        <v>0</v>
      </c>
      <c r="T166" s="192">
        <f>S166*H166</f>
        <v>0</v>
      </c>
      <c r="AR166" s="25" t="s">
        <v>270</v>
      </c>
      <c r="AT166" s="25" t="s">
        <v>266</v>
      </c>
      <c r="AU166" s="25" t="s">
        <v>85</v>
      </c>
      <c r="AY166" s="25" t="s">
        <v>264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5" t="s">
        <v>24</v>
      </c>
      <c r="BK166" s="193">
        <f>ROUND(I166*H166,2)</f>
        <v>0</v>
      </c>
      <c r="BL166" s="25" t="s">
        <v>270</v>
      </c>
      <c r="BM166" s="25" t="s">
        <v>375</v>
      </c>
    </row>
    <row r="167" spans="2:65" s="13" customFormat="1">
      <c r="B167" s="202"/>
      <c r="D167" s="195" t="s">
        <v>272</v>
      </c>
      <c r="E167" s="203" t="s">
        <v>5</v>
      </c>
      <c r="F167" s="204" t="s">
        <v>585</v>
      </c>
      <c r="H167" s="205">
        <v>19.584</v>
      </c>
      <c r="I167" s="206"/>
      <c r="L167" s="202"/>
      <c r="M167" s="207"/>
      <c r="N167" s="208"/>
      <c r="O167" s="208"/>
      <c r="P167" s="208"/>
      <c r="Q167" s="208"/>
      <c r="R167" s="208"/>
      <c r="S167" s="208"/>
      <c r="T167" s="209"/>
      <c r="AT167" s="203" t="s">
        <v>272</v>
      </c>
      <c r="AU167" s="203" t="s">
        <v>85</v>
      </c>
      <c r="AV167" s="13" t="s">
        <v>85</v>
      </c>
      <c r="AW167" s="13" t="s">
        <v>41</v>
      </c>
      <c r="AX167" s="13" t="s">
        <v>24</v>
      </c>
      <c r="AY167" s="203" t="s">
        <v>264</v>
      </c>
    </row>
    <row r="168" spans="2:65" s="1" customFormat="1" ht="25.5" customHeight="1">
      <c r="B168" s="181"/>
      <c r="C168" s="182" t="s">
        <v>379</v>
      </c>
      <c r="D168" s="182" t="s">
        <v>266</v>
      </c>
      <c r="E168" s="183" t="s">
        <v>586</v>
      </c>
      <c r="F168" s="184" t="s">
        <v>587</v>
      </c>
      <c r="G168" s="185" t="s">
        <v>341</v>
      </c>
      <c r="H168" s="186">
        <v>10</v>
      </c>
      <c r="I168" s="187"/>
      <c r="J168" s="188">
        <f>ROUND(I168*H168,2)</f>
        <v>0</v>
      </c>
      <c r="K168" s="184" t="s">
        <v>334</v>
      </c>
      <c r="L168" s="42"/>
      <c r="M168" s="189" t="s">
        <v>5</v>
      </c>
      <c r="N168" s="190" t="s">
        <v>48</v>
      </c>
      <c r="O168" s="43"/>
      <c r="P168" s="191">
        <f>O168*H168</f>
        <v>0</v>
      </c>
      <c r="Q168" s="191">
        <v>1.81E-3</v>
      </c>
      <c r="R168" s="191">
        <f>Q168*H168</f>
        <v>1.8099999999999998E-2</v>
      </c>
      <c r="S168" s="191">
        <v>0</v>
      </c>
      <c r="T168" s="192">
        <f>S168*H168</f>
        <v>0</v>
      </c>
      <c r="AR168" s="25" t="s">
        <v>270</v>
      </c>
      <c r="AT168" s="25" t="s">
        <v>266</v>
      </c>
      <c r="AU168" s="25" t="s">
        <v>85</v>
      </c>
      <c r="AY168" s="25" t="s">
        <v>264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5" t="s">
        <v>24</v>
      </c>
      <c r="BK168" s="193">
        <f>ROUND(I168*H168,2)</f>
        <v>0</v>
      </c>
      <c r="BL168" s="25" t="s">
        <v>270</v>
      </c>
      <c r="BM168" s="25" t="s">
        <v>588</v>
      </c>
    </row>
    <row r="169" spans="2:65" s="1" customFormat="1" ht="27">
      <c r="B169" s="42"/>
      <c r="D169" s="195" t="s">
        <v>369</v>
      </c>
      <c r="F169" s="228" t="s">
        <v>589</v>
      </c>
      <c r="I169" s="229"/>
      <c r="L169" s="42"/>
      <c r="M169" s="230"/>
      <c r="N169" s="43"/>
      <c r="O169" s="43"/>
      <c r="P169" s="43"/>
      <c r="Q169" s="43"/>
      <c r="R169" s="43"/>
      <c r="S169" s="43"/>
      <c r="T169" s="71"/>
      <c r="AT169" s="25" t="s">
        <v>369</v>
      </c>
      <c r="AU169" s="25" t="s">
        <v>85</v>
      </c>
    </row>
    <row r="170" spans="2:65" s="12" customFormat="1">
      <c r="B170" s="194"/>
      <c r="D170" s="195" t="s">
        <v>272</v>
      </c>
      <c r="E170" s="196" t="s">
        <v>5</v>
      </c>
      <c r="F170" s="197" t="s">
        <v>590</v>
      </c>
      <c r="H170" s="196" t="s">
        <v>5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6" t="s">
        <v>272</v>
      </c>
      <c r="AU170" s="196" t="s">
        <v>85</v>
      </c>
      <c r="AV170" s="12" t="s">
        <v>24</v>
      </c>
      <c r="AW170" s="12" t="s">
        <v>41</v>
      </c>
      <c r="AX170" s="12" t="s">
        <v>77</v>
      </c>
      <c r="AY170" s="196" t="s">
        <v>264</v>
      </c>
    </row>
    <row r="171" spans="2:65" s="13" customFormat="1">
      <c r="B171" s="202"/>
      <c r="D171" s="195" t="s">
        <v>272</v>
      </c>
      <c r="E171" s="203" t="s">
        <v>5</v>
      </c>
      <c r="F171" s="204" t="s">
        <v>29</v>
      </c>
      <c r="H171" s="205">
        <v>10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272</v>
      </c>
      <c r="AU171" s="203" t="s">
        <v>85</v>
      </c>
      <c r="AV171" s="13" t="s">
        <v>85</v>
      </c>
      <c r="AW171" s="13" t="s">
        <v>41</v>
      </c>
      <c r="AX171" s="13" t="s">
        <v>24</v>
      </c>
      <c r="AY171" s="203" t="s">
        <v>264</v>
      </c>
    </row>
    <row r="172" spans="2:65" s="1" customFormat="1" ht="25.5" customHeight="1">
      <c r="B172" s="181"/>
      <c r="C172" s="218" t="s">
        <v>387</v>
      </c>
      <c r="D172" s="218" t="s">
        <v>345</v>
      </c>
      <c r="E172" s="219" t="s">
        <v>591</v>
      </c>
      <c r="F172" s="220" t="s">
        <v>592</v>
      </c>
      <c r="G172" s="221" t="s">
        <v>341</v>
      </c>
      <c r="H172" s="222">
        <v>10</v>
      </c>
      <c r="I172" s="223"/>
      <c r="J172" s="224">
        <f>ROUND(I172*H172,2)</f>
        <v>0</v>
      </c>
      <c r="K172" s="220" t="s">
        <v>367</v>
      </c>
      <c r="L172" s="225"/>
      <c r="M172" s="226" t="s">
        <v>5</v>
      </c>
      <c r="N172" s="227" t="s">
        <v>48</v>
      </c>
      <c r="O172" s="43"/>
      <c r="P172" s="191">
        <f>O172*H172</f>
        <v>0</v>
      </c>
      <c r="Q172" s="191">
        <v>1.16E-3</v>
      </c>
      <c r="R172" s="191">
        <f>Q172*H172</f>
        <v>1.1599999999999999E-2</v>
      </c>
      <c r="S172" s="191">
        <v>0</v>
      </c>
      <c r="T172" s="192">
        <f>S172*H172</f>
        <v>0</v>
      </c>
      <c r="AR172" s="25" t="s">
        <v>322</v>
      </c>
      <c r="AT172" s="25" t="s">
        <v>345</v>
      </c>
      <c r="AU172" s="25" t="s">
        <v>85</v>
      </c>
      <c r="AY172" s="25" t="s">
        <v>264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5" t="s">
        <v>24</v>
      </c>
      <c r="BK172" s="193">
        <f>ROUND(I172*H172,2)</f>
        <v>0</v>
      </c>
      <c r="BL172" s="25" t="s">
        <v>270</v>
      </c>
      <c r="BM172" s="25" t="s">
        <v>593</v>
      </c>
    </row>
    <row r="173" spans="2:65" s="12" customFormat="1">
      <c r="B173" s="194"/>
      <c r="D173" s="195" t="s">
        <v>272</v>
      </c>
      <c r="E173" s="196" t="s">
        <v>5</v>
      </c>
      <c r="F173" s="197" t="s">
        <v>594</v>
      </c>
      <c r="H173" s="196" t="s">
        <v>5</v>
      </c>
      <c r="I173" s="198"/>
      <c r="L173" s="194"/>
      <c r="M173" s="199"/>
      <c r="N173" s="200"/>
      <c r="O173" s="200"/>
      <c r="P173" s="200"/>
      <c r="Q173" s="200"/>
      <c r="R173" s="200"/>
      <c r="S173" s="200"/>
      <c r="T173" s="201"/>
      <c r="AT173" s="196" t="s">
        <v>272</v>
      </c>
      <c r="AU173" s="196" t="s">
        <v>85</v>
      </c>
      <c r="AV173" s="12" t="s">
        <v>24</v>
      </c>
      <c r="AW173" s="12" t="s">
        <v>41</v>
      </c>
      <c r="AX173" s="12" t="s">
        <v>77</v>
      </c>
      <c r="AY173" s="196" t="s">
        <v>264</v>
      </c>
    </row>
    <row r="174" spans="2:65" s="13" customFormat="1">
      <c r="B174" s="202"/>
      <c r="D174" s="195" t="s">
        <v>272</v>
      </c>
      <c r="E174" s="203" t="s">
        <v>5</v>
      </c>
      <c r="F174" s="204" t="s">
        <v>29</v>
      </c>
      <c r="H174" s="205">
        <v>10</v>
      </c>
      <c r="I174" s="206"/>
      <c r="L174" s="202"/>
      <c r="M174" s="207"/>
      <c r="N174" s="208"/>
      <c r="O174" s="208"/>
      <c r="P174" s="208"/>
      <c r="Q174" s="208"/>
      <c r="R174" s="208"/>
      <c r="S174" s="208"/>
      <c r="T174" s="209"/>
      <c r="AT174" s="203" t="s">
        <v>272</v>
      </c>
      <c r="AU174" s="203" t="s">
        <v>85</v>
      </c>
      <c r="AV174" s="13" t="s">
        <v>85</v>
      </c>
      <c r="AW174" s="13" t="s">
        <v>41</v>
      </c>
      <c r="AX174" s="13" t="s">
        <v>24</v>
      </c>
      <c r="AY174" s="203" t="s">
        <v>264</v>
      </c>
    </row>
    <row r="175" spans="2:65" s="1" customFormat="1" ht="25.5" customHeight="1">
      <c r="B175" s="181"/>
      <c r="C175" s="182" t="s">
        <v>393</v>
      </c>
      <c r="D175" s="182" t="s">
        <v>266</v>
      </c>
      <c r="E175" s="183" t="s">
        <v>595</v>
      </c>
      <c r="F175" s="184" t="s">
        <v>596</v>
      </c>
      <c r="G175" s="185" t="s">
        <v>308</v>
      </c>
      <c r="H175" s="186">
        <v>0.7</v>
      </c>
      <c r="I175" s="187"/>
      <c r="J175" s="188">
        <f>ROUND(I175*H175,2)</f>
        <v>0</v>
      </c>
      <c r="K175" s="184" t="s">
        <v>278</v>
      </c>
      <c r="L175" s="42"/>
      <c r="M175" s="189" t="s">
        <v>5</v>
      </c>
      <c r="N175" s="190" t="s">
        <v>48</v>
      </c>
      <c r="O175" s="43"/>
      <c r="P175" s="191">
        <f>O175*H175</f>
        <v>0</v>
      </c>
      <c r="Q175" s="191">
        <v>3.4000000000000002E-4</v>
      </c>
      <c r="R175" s="191">
        <f>Q175*H175</f>
        <v>2.3800000000000001E-4</v>
      </c>
      <c r="S175" s="191">
        <v>4.0000000000000001E-3</v>
      </c>
      <c r="T175" s="192">
        <f>S175*H175</f>
        <v>2.8E-3</v>
      </c>
      <c r="AR175" s="25" t="s">
        <v>270</v>
      </c>
      <c r="AT175" s="25" t="s">
        <v>266</v>
      </c>
      <c r="AU175" s="25" t="s">
        <v>85</v>
      </c>
      <c r="AY175" s="25" t="s">
        <v>264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5" t="s">
        <v>24</v>
      </c>
      <c r="BK175" s="193">
        <f>ROUND(I175*H175,2)</f>
        <v>0</v>
      </c>
      <c r="BL175" s="25" t="s">
        <v>270</v>
      </c>
      <c r="BM175" s="25" t="s">
        <v>597</v>
      </c>
    </row>
    <row r="176" spans="2:65" s="12" customFormat="1">
      <c r="B176" s="194"/>
      <c r="D176" s="195" t="s">
        <v>272</v>
      </c>
      <c r="E176" s="196" t="s">
        <v>5</v>
      </c>
      <c r="F176" s="197" t="s">
        <v>598</v>
      </c>
      <c r="H176" s="196" t="s">
        <v>5</v>
      </c>
      <c r="I176" s="198"/>
      <c r="L176" s="194"/>
      <c r="M176" s="199"/>
      <c r="N176" s="200"/>
      <c r="O176" s="200"/>
      <c r="P176" s="200"/>
      <c r="Q176" s="200"/>
      <c r="R176" s="200"/>
      <c r="S176" s="200"/>
      <c r="T176" s="201"/>
      <c r="AT176" s="196" t="s">
        <v>272</v>
      </c>
      <c r="AU176" s="196" t="s">
        <v>85</v>
      </c>
      <c r="AV176" s="12" t="s">
        <v>24</v>
      </c>
      <c r="AW176" s="12" t="s">
        <v>41</v>
      </c>
      <c r="AX176" s="12" t="s">
        <v>77</v>
      </c>
      <c r="AY176" s="196" t="s">
        <v>264</v>
      </c>
    </row>
    <row r="177" spans="2:65" s="13" customFormat="1">
      <c r="B177" s="202"/>
      <c r="D177" s="195" t="s">
        <v>272</v>
      </c>
      <c r="E177" s="203" t="s">
        <v>5</v>
      </c>
      <c r="F177" s="204" t="s">
        <v>599</v>
      </c>
      <c r="H177" s="205">
        <v>0.2</v>
      </c>
      <c r="I177" s="206"/>
      <c r="L177" s="202"/>
      <c r="M177" s="207"/>
      <c r="N177" s="208"/>
      <c r="O177" s="208"/>
      <c r="P177" s="208"/>
      <c r="Q177" s="208"/>
      <c r="R177" s="208"/>
      <c r="S177" s="208"/>
      <c r="T177" s="209"/>
      <c r="AT177" s="203" t="s">
        <v>272</v>
      </c>
      <c r="AU177" s="203" t="s">
        <v>85</v>
      </c>
      <c r="AV177" s="13" t="s">
        <v>85</v>
      </c>
      <c r="AW177" s="13" t="s">
        <v>41</v>
      </c>
      <c r="AX177" s="13" t="s">
        <v>77</v>
      </c>
      <c r="AY177" s="203" t="s">
        <v>264</v>
      </c>
    </row>
    <row r="178" spans="2:65" s="13" customFormat="1">
      <c r="B178" s="202"/>
      <c r="D178" s="195" t="s">
        <v>272</v>
      </c>
      <c r="E178" s="203" t="s">
        <v>5</v>
      </c>
      <c r="F178" s="204" t="s">
        <v>600</v>
      </c>
      <c r="H178" s="205">
        <v>0.3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272</v>
      </c>
      <c r="AU178" s="203" t="s">
        <v>85</v>
      </c>
      <c r="AV178" s="13" t="s">
        <v>85</v>
      </c>
      <c r="AW178" s="13" t="s">
        <v>41</v>
      </c>
      <c r="AX178" s="13" t="s">
        <v>77</v>
      </c>
      <c r="AY178" s="203" t="s">
        <v>264</v>
      </c>
    </row>
    <row r="179" spans="2:65" s="13" customFormat="1" ht="27">
      <c r="B179" s="202"/>
      <c r="D179" s="195" t="s">
        <v>272</v>
      </c>
      <c r="E179" s="203" t="s">
        <v>5</v>
      </c>
      <c r="F179" s="204" t="s">
        <v>601</v>
      </c>
      <c r="H179" s="205">
        <v>0.2</v>
      </c>
      <c r="I179" s="206"/>
      <c r="L179" s="202"/>
      <c r="M179" s="207"/>
      <c r="N179" s="208"/>
      <c r="O179" s="208"/>
      <c r="P179" s="208"/>
      <c r="Q179" s="208"/>
      <c r="R179" s="208"/>
      <c r="S179" s="208"/>
      <c r="T179" s="209"/>
      <c r="AT179" s="203" t="s">
        <v>272</v>
      </c>
      <c r="AU179" s="203" t="s">
        <v>85</v>
      </c>
      <c r="AV179" s="13" t="s">
        <v>85</v>
      </c>
      <c r="AW179" s="13" t="s">
        <v>41</v>
      </c>
      <c r="AX179" s="13" t="s">
        <v>77</v>
      </c>
      <c r="AY179" s="203" t="s">
        <v>264</v>
      </c>
    </row>
    <row r="180" spans="2:65" s="14" customFormat="1">
      <c r="B180" s="210"/>
      <c r="D180" s="195" t="s">
        <v>272</v>
      </c>
      <c r="E180" s="211" t="s">
        <v>5</v>
      </c>
      <c r="F180" s="212" t="s">
        <v>290</v>
      </c>
      <c r="H180" s="213">
        <v>0.7</v>
      </c>
      <c r="I180" s="214"/>
      <c r="L180" s="210"/>
      <c r="M180" s="215"/>
      <c r="N180" s="216"/>
      <c r="O180" s="216"/>
      <c r="P180" s="216"/>
      <c r="Q180" s="216"/>
      <c r="R180" s="216"/>
      <c r="S180" s="216"/>
      <c r="T180" s="217"/>
      <c r="AT180" s="211" t="s">
        <v>272</v>
      </c>
      <c r="AU180" s="211" t="s">
        <v>85</v>
      </c>
      <c r="AV180" s="14" t="s">
        <v>270</v>
      </c>
      <c r="AW180" s="14" t="s">
        <v>41</v>
      </c>
      <c r="AX180" s="14" t="s">
        <v>24</v>
      </c>
      <c r="AY180" s="211" t="s">
        <v>264</v>
      </c>
    </row>
    <row r="181" spans="2:65" s="1" customFormat="1" ht="25.5" customHeight="1">
      <c r="B181" s="181"/>
      <c r="C181" s="182" t="s">
        <v>400</v>
      </c>
      <c r="D181" s="182" t="s">
        <v>266</v>
      </c>
      <c r="E181" s="183" t="s">
        <v>602</v>
      </c>
      <c r="F181" s="184" t="s">
        <v>603</v>
      </c>
      <c r="G181" s="185" t="s">
        <v>308</v>
      </c>
      <c r="H181" s="186">
        <v>1.4</v>
      </c>
      <c r="I181" s="187"/>
      <c r="J181" s="188">
        <f>ROUND(I181*H181,2)</f>
        <v>0</v>
      </c>
      <c r="K181" s="184" t="s">
        <v>278</v>
      </c>
      <c r="L181" s="42"/>
      <c r="M181" s="189" t="s">
        <v>5</v>
      </c>
      <c r="N181" s="190" t="s">
        <v>48</v>
      </c>
      <c r="O181" s="43"/>
      <c r="P181" s="191">
        <f>O181*H181</f>
        <v>0</v>
      </c>
      <c r="Q181" s="191">
        <v>8.1999999999999998E-4</v>
      </c>
      <c r="R181" s="191">
        <f>Q181*H181</f>
        <v>1.1479999999999999E-3</v>
      </c>
      <c r="S181" s="191">
        <v>1.0999999999999999E-2</v>
      </c>
      <c r="T181" s="192">
        <f>S181*H181</f>
        <v>1.5399999999999999E-2</v>
      </c>
      <c r="AR181" s="25" t="s">
        <v>270</v>
      </c>
      <c r="AT181" s="25" t="s">
        <v>266</v>
      </c>
      <c r="AU181" s="25" t="s">
        <v>85</v>
      </c>
      <c r="AY181" s="25" t="s">
        <v>264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5" t="s">
        <v>24</v>
      </c>
      <c r="BK181" s="193">
        <f>ROUND(I181*H181,2)</f>
        <v>0</v>
      </c>
      <c r="BL181" s="25" t="s">
        <v>270</v>
      </c>
      <c r="BM181" s="25" t="s">
        <v>604</v>
      </c>
    </row>
    <row r="182" spans="2:65" s="12" customFormat="1">
      <c r="B182" s="194"/>
      <c r="D182" s="195" t="s">
        <v>272</v>
      </c>
      <c r="E182" s="196" t="s">
        <v>5</v>
      </c>
      <c r="F182" s="197" t="s">
        <v>598</v>
      </c>
      <c r="H182" s="196" t="s">
        <v>5</v>
      </c>
      <c r="I182" s="198"/>
      <c r="L182" s="194"/>
      <c r="M182" s="199"/>
      <c r="N182" s="200"/>
      <c r="O182" s="200"/>
      <c r="P182" s="200"/>
      <c r="Q182" s="200"/>
      <c r="R182" s="200"/>
      <c r="S182" s="200"/>
      <c r="T182" s="201"/>
      <c r="AT182" s="196" t="s">
        <v>272</v>
      </c>
      <c r="AU182" s="196" t="s">
        <v>85</v>
      </c>
      <c r="AV182" s="12" t="s">
        <v>24</v>
      </c>
      <c r="AW182" s="12" t="s">
        <v>41</v>
      </c>
      <c r="AX182" s="12" t="s">
        <v>77</v>
      </c>
      <c r="AY182" s="196" t="s">
        <v>264</v>
      </c>
    </row>
    <row r="183" spans="2:65" s="13" customFormat="1">
      <c r="B183" s="202"/>
      <c r="D183" s="195" t="s">
        <v>272</v>
      </c>
      <c r="E183" s="203" t="s">
        <v>5</v>
      </c>
      <c r="F183" s="204" t="s">
        <v>605</v>
      </c>
      <c r="H183" s="205">
        <v>0.4</v>
      </c>
      <c r="I183" s="206"/>
      <c r="L183" s="202"/>
      <c r="M183" s="207"/>
      <c r="N183" s="208"/>
      <c r="O183" s="208"/>
      <c r="P183" s="208"/>
      <c r="Q183" s="208"/>
      <c r="R183" s="208"/>
      <c r="S183" s="208"/>
      <c r="T183" s="209"/>
      <c r="AT183" s="203" t="s">
        <v>272</v>
      </c>
      <c r="AU183" s="203" t="s">
        <v>85</v>
      </c>
      <c r="AV183" s="13" t="s">
        <v>85</v>
      </c>
      <c r="AW183" s="13" t="s">
        <v>41</v>
      </c>
      <c r="AX183" s="13" t="s">
        <v>77</v>
      </c>
      <c r="AY183" s="203" t="s">
        <v>264</v>
      </c>
    </row>
    <row r="184" spans="2:65" s="13" customFormat="1">
      <c r="B184" s="202"/>
      <c r="D184" s="195" t="s">
        <v>272</v>
      </c>
      <c r="E184" s="203" t="s">
        <v>5</v>
      </c>
      <c r="F184" s="204" t="s">
        <v>606</v>
      </c>
      <c r="H184" s="205">
        <v>0.2</v>
      </c>
      <c r="I184" s="206"/>
      <c r="L184" s="202"/>
      <c r="M184" s="207"/>
      <c r="N184" s="208"/>
      <c r="O184" s="208"/>
      <c r="P184" s="208"/>
      <c r="Q184" s="208"/>
      <c r="R184" s="208"/>
      <c r="S184" s="208"/>
      <c r="T184" s="209"/>
      <c r="AT184" s="203" t="s">
        <v>272</v>
      </c>
      <c r="AU184" s="203" t="s">
        <v>85</v>
      </c>
      <c r="AV184" s="13" t="s">
        <v>85</v>
      </c>
      <c r="AW184" s="13" t="s">
        <v>41</v>
      </c>
      <c r="AX184" s="13" t="s">
        <v>77</v>
      </c>
      <c r="AY184" s="203" t="s">
        <v>264</v>
      </c>
    </row>
    <row r="185" spans="2:65" s="13" customFormat="1">
      <c r="B185" s="202"/>
      <c r="D185" s="195" t="s">
        <v>272</v>
      </c>
      <c r="E185" s="203" t="s">
        <v>5</v>
      </c>
      <c r="F185" s="204" t="s">
        <v>607</v>
      </c>
      <c r="H185" s="205">
        <v>0.2</v>
      </c>
      <c r="I185" s="206"/>
      <c r="L185" s="202"/>
      <c r="M185" s="207"/>
      <c r="N185" s="208"/>
      <c r="O185" s="208"/>
      <c r="P185" s="208"/>
      <c r="Q185" s="208"/>
      <c r="R185" s="208"/>
      <c r="S185" s="208"/>
      <c r="T185" s="209"/>
      <c r="AT185" s="203" t="s">
        <v>272</v>
      </c>
      <c r="AU185" s="203" t="s">
        <v>85</v>
      </c>
      <c r="AV185" s="13" t="s">
        <v>85</v>
      </c>
      <c r="AW185" s="13" t="s">
        <v>41</v>
      </c>
      <c r="AX185" s="13" t="s">
        <v>77</v>
      </c>
      <c r="AY185" s="203" t="s">
        <v>264</v>
      </c>
    </row>
    <row r="186" spans="2:65" s="13" customFormat="1">
      <c r="B186" s="202"/>
      <c r="D186" s="195" t="s">
        <v>272</v>
      </c>
      <c r="E186" s="203" t="s">
        <v>5</v>
      </c>
      <c r="F186" s="204" t="s">
        <v>608</v>
      </c>
      <c r="H186" s="205">
        <v>0.3</v>
      </c>
      <c r="I186" s="206"/>
      <c r="L186" s="202"/>
      <c r="M186" s="207"/>
      <c r="N186" s="208"/>
      <c r="O186" s="208"/>
      <c r="P186" s="208"/>
      <c r="Q186" s="208"/>
      <c r="R186" s="208"/>
      <c r="S186" s="208"/>
      <c r="T186" s="209"/>
      <c r="AT186" s="203" t="s">
        <v>272</v>
      </c>
      <c r="AU186" s="203" t="s">
        <v>85</v>
      </c>
      <c r="AV186" s="13" t="s">
        <v>85</v>
      </c>
      <c r="AW186" s="13" t="s">
        <v>41</v>
      </c>
      <c r="AX186" s="13" t="s">
        <v>77</v>
      </c>
      <c r="AY186" s="203" t="s">
        <v>264</v>
      </c>
    </row>
    <row r="187" spans="2:65" s="13" customFormat="1">
      <c r="B187" s="202"/>
      <c r="D187" s="195" t="s">
        <v>272</v>
      </c>
      <c r="E187" s="203" t="s">
        <v>5</v>
      </c>
      <c r="F187" s="204" t="s">
        <v>609</v>
      </c>
      <c r="H187" s="205">
        <v>0.3</v>
      </c>
      <c r="I187" s="206"/>
      <c r="L187" s="202"/>
      <c r="M187" s="207"/>
      <c r="N187" s="208"/>
      <c r="O187" s="208"/>
      <c r="P187" s="208"/>
      <c r="Q187" s="208"/>
      <c r="R187" s="208"/>
      <c r="S187" s="208"/>
      <c r="T187" s="209"/>
      <c r="AT187" s="203" t="s">
        <v>272</v>
      </c>
      <c r="AU187" s="203" t="s">
        <v>85</v>
      </c>
      <c r="AV187" s="13" t="s">
        <v>85</v>
      </c>
      <c r="AW187" s="13" t="s">
        <v>41</v>
      </c>
      <c r="AX187" s="13" t="s">
        <v>77</v>
      </c>
      <c r="AY187" s="203" t="s">
        <v>264</v>
      </c>
    </row>
    <row r="188" spans="2:65" s="14" customFormat="1">
      <c r="B188" s="210"/>
      <c r="D188" s="195" t="s">
        <v>272</v>
      </c>
      <c r="E188" s="211" t="s">
        <v>5</v>
      </c>
      <c r="F188" s="212" t="s">
        <v>290</v>
      </c>
      <c r="H188" s="213">
        <v>1.4</v>
      </c>
      <c r="I188" s="214"/>
      <c r="L188" s="210"/>
      <c r="M188" s="215"/>
      <c r="N188" s="216"/>
      <c r="O188" s="216"/>
      <c r="P188" s="216"/>
      <c r="Q188" s="216"/>
      <c r="R188" s="216"/>
      <c r="S188" s="216"/>
      <c r="T188" s="217"/>
      <c r="AT188" s="211" t="s">
        <v>272</v>
      </c>
      <c r="AU188" s="211" t="s">
        <v>85</v>
      </c>
      <c r="AV188" s="14" t="s">
        <v>270</v>
      </c>
      <c r="AW188" s="14" t="s">
        <v>41</v>
      </c>
      <c r="AX188" s="14" t="s">
        <v>24</v>
      </c>
      <c r="AY188" s="211" t="s">
        <v>264</v>
      </c>
    </row>
    <row r="189" spans="2:65" s="1" customFormat="1" ht="25.5" customHeight="1">
      <c r="B189" s="181"/>
      <c r="C189" s="182" t="s">
        <v>10</v>
      </c>
      <c r="D189" s="182" t="s">
        <v>266</v>
      </c>
      <c r="E189" s="183" t="s">
        <v>610</v>
      </c>
      <c r="F189" s="184" t="s">
        <v>611</v>
      </c>
      <c r="G189" s="185" t="s">
        <v>308</v>
      </c>
      <c r="H189" s="186">
        <v>1.1000000000000001</v>
      </c>
      <c r="I189" s="187"/>
      <c r="J189" s="188">
        <f>ROUND(I189*H189,2)</f>
        <v>0</v>
      </c>
      <c r="K189" s="184" t="s">
        <v>278</v>
      </c>
      <c r="L189" s="42"/>
      <c r="M189" s="189" t="s">
        <v>5</v>
      </c>
      <c r="N189" s="190" t="s">
        <v>48</v>
      </c>
      <c r="O189" s="43"/>
      <c r="P189" s="191">
        <f>O189*H189</f>
        <v>0</v>
      </c>
      <c r="Q189" s="191">
        <v>1.08E-3</v>
      </c>
      <c r="R189" s="191">
        <f>Q189*H189</f>
        <v>1.188E-3</v>
      </c>
      <c r="S189" s="191">
        <v>5.2999999999999999E-2</v>
      </c>
      <c r="T189" s="192">
        <f>S189*H189</f>
        <v>5.8300000000000005E-2</v>
      </c>
      <c r="AR189" s="25" t="s">
        <v>270</v>
      </c>
      <c r="AT189" s="25" t="s">
        <v>266</v>
      </c>
      <c r="AU189" s="25" t="s">
        <v>85</v>
      </c>
      <c r="AY189" s="25" t="s">
        <v>264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5" t="s">
        <v>24</v>
      </c>
      <c r="BK189" s="193">
        <f>ROUND(I189*H189,2)</f>
        <v>0</v>
      </c>
      <c r="BL189" s="25" t="s">
        <v>270</v>
      </c>
      <c r="BM189" s="25" t="s">
        <v>612</v>
      </c>
    </row>
    <row r="190" spans="2:65" s="12" customFormat="1">
      <c r="B190" s="194"/>
      <c r="D190" s="195" t="s">
        <v>272</v>
      </c>
      <c r="E190" s="196" t="s">
        <v>5</v>
      </c>
      <c r="F190" s="197" t="s">
        <v>598</v>
      </c>
      <c r="H190" s="196" t="s">
        <v>5</v>
      </c>
      <c r="I190" s="198"/>
      <c r="L190" s="194"/>
      <c r="M190" s="199"/>
      <c r="N190" s="200"/>
      <c r="O190" s="200"/>
      <c r="P190" s="200"/>
      <c r="Q190" s="200"/>
      <c r="R190" s="200"/>
      <c r="S190" s="200"/>
      <c r="T190" s="201"/>
      <c r="AT190" s="196" t="s">
        <v>272</v>
      </c>
      <c r="AU190" s="196" t="s">
        <v>85</v>
      </c>
      <c r="AV190" s="12" t="s">
        <v>24</v>
      </c>
      <c r="AW190" s="12" t="s">
        <v>41</v>
      </c>
      <c r="AX190" s="12" t="s">
        <v>77</v>
      </c>
      <c r="AY190" s="196" t="s">
        <v>264</v>
      </c>
    </row>
    <row r="191" spans="2:65" s="13" customFormat="1">
      <c r="B191" s="202"/>
      <c r="D191" s="195" t="s">
        <v>272</v>
      </c>
      <c r="E191" s="203" t="s">
        <v>5</v>
      </c>
      <c r="F191" s="204" t="s">
        <v>613</v>
      </c>
      <c r="H191" s="205">
        <v>0.6</v>
      </c>
      <c r="I191" s="206"/>
      <c r="L191" s="202"/>
      <c r="M191" s="207"/>
      <c r="N191" s="208"/>
      <c r="O191" s="208"/>
      <c r="P191" s="208"/>
      <c r="Q191" s="208"/>
      <c r="R191" s="208"/>
      <c r="S191" s="208"/>
      <c r="T191" s="209"/>
      <c r="AT191" s="203" t="s">
        <v>272</v>
      </c>
      <c r="AU191" s="203" t="s">
        <v>85</v>
      </c>
      <c r="AV191" s="13" t="s">
        <v>85</v>
      </c>
      <c r="AW191" s="13" t="s">
        <v>41</v>
      </c>
      <c r="AX191" s="13" t="s">
        <v>77</v>
      </c>
      <c r="AY191" s="203" t="s">
        <v>264</v>
      </c>
    </row>
    <row r="192" spans="2:65" s="13" customFormat="1">
      <c r="B192" s="202"/>
      <c r="D192" s="195" t="s">
        <v>272</v>
      </c>
      <c r="E192" s="203" t="s">
        <v>5</v>
      </c>
      <c r="F192" s="204" t="s">
        <v>614</v>
      </c>
      <c r="H192" s="205">
        <v>0.3</v>
      </c>
      <c r="I192" s="206"/>
      <c r="L192" s="202"/>
      <c r="M192" s="207"/>
      <c r="N192" s="208"/>
      <c r="O192" s="208"/>
      <c r="P192" s="208"/>
      <c r="Q192" s="208"/>
      <c r="R192" s="208"/>
      <c r="S192" s="208"/>
      <c r="T192" s="209"/>
      <c r="AT192" s="203" t="s">
        <v>272</v>
      </c>
      <c r="AU192" s="203" t="s">
        <v>85</v>
      </c>
      <c r="AV192" s="13" t="s">
        <v>85</v>
      </c>
      <c r="AW192" s="13" t="s">
        <v>41</v>
      </c>
      <c r="AX192" s="13" t="s">
        <v>77</v>
      </c>
      <c r="AY192" s="203" t="s">
        <v>264</v>
      </c>
    </row>
    <row r="193" spans="2:65" s="13" customFormat="1">
      <c r="B193" s="202"/>
      <c r="D193" s="195" t="s">
        <v>272</v>
      </c>
      <c r="E193" s="203" t="s">
        <v>5</v>
      </c>
      <c r="F193" s="204" t="s">
        <v>615</v>
      </c>
      <c r="H193" s="205">
        <v>0.2</v>
      </c>
      <c r="I193" s="206"/>
      <c r="L193" s="202"/>
      <c r="M193" s="207"/>
      <c r="N193" s="208"/>
      <c r="O193" s="208"/>
      <c r="P193" s="208"/>
      <c r="Q193" s="208"/>
      <c r="R193" s="208"/>
      <c r="S193" s="208"/>
      <c r="T193" s="209"/>
      <c r="AT193" s="203" t="s">
        <v>272</v>
      </c>
      <c r="AU193" s="203" t="s">
        <v>85</v>
      </c>
      <c r="AV193" s="13" t="s">
        <v>85</v>
      </c>
      <c r="AW193" s="13" t="s">
        <v>41</v>
      </c>
      <c r="AX193" s="13" t="s">
        <v>77</v>
      </c>
      <c r="AY193" s="203" t="s">
        <v>264</v>
      </c>
    </row>
    <row r="194" spans="2:65" s="14" customFormat="1">
      <c r="B194" s="210"/>
      <c r="D194" s="195" t="s">
        <v>272</v>
      </c>
      <c r="E194" s="211" t="s">
        <v>5</v>
      </c>
      <c r="F194" s="212" t="s">
        <v>290</v>
      </c>
      <c r="H194" s="213">
        <v>1.1000000000000001</v>
      </c>
      <c r="I194" s="214"/>
      <c r="L194" s="210"/>
      <c r="M194" s="215"/>
      <c r="N194" s="216"/>
      <c r="O194" s="216"/>
      <c r="P194" s="216"/>
      <c r="Q194" s="216"/>
      <c r="R194" s="216"/>
      <c r="S194" s="216"/>
      <c r="T194" s="217"/>
      <c r="AT194" s="211" t="s">
        <v>272</v>
      </c>
      <c r="AU194" s="211" t="s">
        <v>85</v>
      </c>
      <c r="AV194" s="14" t="s">
        <v>270</v>
      </c>
      <c r="AW194" s="14" t="s">
        <v>41</v>
      </c>
      <c r="AX194" s="14" t="s">
        <v>24</v>
      </c>
      <c r="AY194" s="211" t="s">
        <v>264</v>
      </c>
    </row>
    <row r="195" spans="2:65" s="1" customFormat="1" ht="25.5" customHeight="1">
      <c r="B195" s="181"/>
      <c r="C195" s="182" t="s">
        <v>410</v>
      </c>
      <c r="D195" s="182" t="s">
        <v>266</v>
      </c>
      <c r="E195" s="183" t="s">
        <v>616</v>
      </c>
      <c r="F195" s="184" t="s">
        <v>617</v>
      </c>
      <c r="G195" s="185" t="s">
        <v>308</v>
      </c>
      <c r="H195" s="186">
        <v>0.4</v>
      </c>
      <c r="I195" s="187"/>
      <c r="J195" s="188">
        <f>ROUND(I195*H195,2)</f>
        <v>0</v>
      </c>
      <c r="K195" s="184" t="s">
        <v>278</v>
      </c>
      <c r="L195" s="42"/>
      <c r="M195" s="189" t="s">
        <v>5</v>
      </c>
      <c r="N195" s="190" t="s">
        <v>48</v>
      </c>
      <c r="O195" s="43"/>
      <c r="P195" s="191">
        <f>O195*H195</f>
        <v>0</v>
      </c>
      <c r="Q195" s="191">
        <v>2.82E-3</v>
      </c>
      <c r="R195" s="191">
        <f>Q195*H195</f>
        <v>1.1280000000000001E-3</v>
      </c>
      <c r="S195" s="191">
        <v>0.10100000000000001</v>
      </c>
      <c r="T195" s="192">
        <f>S195*H195</f>
        <v>4.0400000000000005E-2</v>
      </c>
      <c r="AR195" s="25" t="s">
        <v>270</v>
      </c>
      <c r="AT195" s="25" t="s">
        <v>266</v>
      </c>
      <c r="AU195" s="25" t="s">
        <v>85</v>
      </c>
      <c r="AY195" s="25" t="s">
        <v>264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5" t="s">
        <v>24</v>
      </c>
      <c r="BK195" s="193">
        <f>ROUND(I195*H195,2)</f>
        <v>0</v>
      </c>
      <c r="BL195" s="25" t="s">
        <v>270</v>
      </c>
      <c r="BM195" s="25" t="s">
        <v>618</v>
      </c>
    </row>
    <row r="196" spans="2:65" s="12" customFormat="1">
      <c r="B196" s="194"/>
      <c r="D196" s="195" t="s">
        <v>272</v>
      </c>
      <c r="E196" s="196" t="s">
        <v>5</v>
      </c>
      <c r="F196" s="197" t="s">
        <v>619</v>
      </c>
      <c r="H196" s="196" t="s">
        <v>5</v>
      </c>
      <c r="I196" s="198"/>
      <c r="L196" s="194"/>
      <c r="M196" s="199"/>
      <c r="N196" s="200"/>
      <c r="O196" s="200"/>
      <c r="P196" s="200"/>
      <c r="Q196" s="200"/>
      <c r="R196" s="200"/>
      <c r="S196" s="200"/>
      <c r="T196" s="201"/>
      <c r="AT196" s="196" t="s">
        <v>272</v>
      </c>
      <c r="AU196" s="196" t="s">
        <v>85</v>
      </c>
      <c r="AV196" s="12" t="s">
        <v>24</v>
      </c>
      <c r="AW196" s="12" t="s">
        <v>41</v>
      </c>
      <c r="AX196" s="12" t="s">
        <v>77</v>
      </c>
      <c r="AY196" s="196" t="s">
        <v>264</v>
      </c>
    </row>
    <row r="197" spans="2:65" s="13" customFormat="1">
      <c r="B197" s="202"/>
      <c r="D197" s="195" t="s">
        <v>272</v>
      </c>
      <c r="E197" s="203" t="s">
        <v>5</v>
      </c>
      <c r="F197" s="204" t="s">
        <v>620</v>
      </c>
      <c r="H197" s="205">
        <v>0.4</v>
      </c>
      <c r="I197" s="206"/>
      <c r="L197" s="202"/>
      <c r="M197" s="207"/>
      <c r="N197" s="208"/>
      <c r="O197" s="208"/>
      <c r="P197" s="208"/>
      <c r="Q197" s="208"/>
      <c r="R197" s="208"/>
      <c r="S197" s="208"/>
      <c r="T197" s="209"/>
      <c r="AT197" s="203" t="s">
        <v>272</v>
      </c>
      <c r="AU197" s="203" t="s">
        <v>85</v>
      </c>
      <c r="AV197" s="13" t="s">
        <v>85</v>
      </c>
      <c r="AW197" s="13" t="s">
        <v>41</v>
      </c>
      <c r="AX197" s="13" t="s">
        <v>24</v>
      </c>
      <c r="AY197" s="203" t="s">
        <v>264</v>
      </c>
    </row>
    <row r="198" spans="2:65" s="11" customFormat="1" ht="29.85" customHeight="1">
      <c r="B198" s="168"/>
      <c r="D198" s="169" t="s">
        <v>76</v>
      </c>
      <c r="E198" s="179" t="s">
        <v>621</v>
      </c>
      <c r="F198" s="179" t="s">
        <v>622</v>
      </c>
      <c r="I198" s="171"/>
      <c r="J198" s="180">
        <f>BK198</f>
        <v>0</v>
      </c>
      <c r="L198" s="168"/>
      <c r="M198" s="173"/>
      <c r="N198" s="174"/>
      <c r="O198" s="174"/>
      <c r="P198" s="175">
        <f>SUM(P199:P203)</f>
        <v>0</v>
      </c>
      <c r="Q198" s="174"/>
      <c r="R198" s="175">
        <f>SUM(R199:R203)</f>
        <v>0</v>
      </c>
      <c r="S198" s="174"/>
      <c r="T198" s="176">
        <f>SUM(T199:T203)</f>
        <v>0</v>
      </c>
      <c r="AR198" s="169" t="s">
        <v>24</v>
      </c>
      <c r="AT198" s="177" t="s">
        <v>76</v>
      </c>
      <c r="AU198" s="177" t="s">
        <v>24</v>
      </c>
      <c r="AY198" s="169" t="s">
        <v>264</v>
      </c>
      <c r="BK198" s="178">
        <f>SUM(BK199:BK203)</f>
        <v>0</v>
      </c>
    </row>
    <row r="199" spans="2:65" s="1" customFormat="1" ht="25.5" customHeight="1">
      <c r="B199" s="181"/>
      <c r="C199" s="182" t="s">
        <v>623</v>
      </c>
      <c r="D199" s="182" t="s">
        <v>266</v>
      </c>
      <c r="E199" s="183" t="s">
        <v>624</v>
      </c>
      <c r="F199" s="184" t="s">
        <v>625</v>
      </c>
      <c r="G199" s="185" t="s">
        <v>317</v>
      </c>
      <c r="H199" s="186">
        <v>0.11700000000000001</v>
      </c>
      <c r="I199" s="187"/>
      <c r="J199" s="188">
        <f>ROUND(I199*H199,2)</f>
        <v>0</v>
      </c>
      <c r="K199" s="184" t="s">
        <v>278</v>
      </c>
      <c r="L199" s="42"/>
      <c r="M199" s="189" t="s">
        <v>5</v>
      </c>
      <c r="N199" s="190" t="s">
        <v>48</v>
      </c>
      <c r="O199" s="43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AR199" s="25" t="s">
        <v>270</v>
      </c>
      <c r="AT199" s="25" t="s">
        <v>266</v>
      </c>
      <c r="AU199" s="25" t="s">
        <v>85</v>
      </c>
      <c r="AY199" s="25" t="s">
        <v>264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5" t="s">
        <v>24</v>
      </c>
      <c r="BK199" s="193">
        <f>ROUND(I199*H199,2)</f>
        <v>0</v>
      </c>
      <c r="BL199" s="25" t="s">
        <v>270</v>
      </c>
      <c r="BM199" s="25" t="s">
        <v>626</v>
      </c>
    </row>
    <row r="200" spans="2:65" s="1" customFormat="1" ht="25.5" customHeight="1">
      <c r="B200" s="181"/>
      <c r="C200" s="182" t="s">
        <v>627</v>
      </c>
      <c r="D200" s="182" t="s">
        <v>266</v>
      </c>
      <c r="E200" s="183" t="s">
        <v>628</v>
      </c>
      <c r="F200" s="184" t="s">
        <v>629</v>
      </c>
      <c r="G200" s="185" t="s">
        <v>317</v>
      </c>
      <c r="H200" s="186">
        <v>1.0529999999999999</v>
      </c>
      <c r="I200" s="187"/>
      <c r="J200" s="188">
        <f>ROUND(I200*H200,2)</f>
        <v>0</v>
      </c>
      <c r="K200" s="184" t="s">
        <v>278</v>
      </c>
      <c r="L200" s="42"/>
      <c r="M200" s="189" t="s">
        <v>5</v>
      </c>
      <c r="N200" s="190" t="s">
        <v>48</v>
      </c>
      <c r="O200" s="43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AR200" s="25" t="s">
        <v>270</v>
      </c>
      <c r="AT200" s="25" t="s">
        <v>266</v>
      </c>
      <c r="AU200" s="25" t="s">
        <v>85</v>
      </c>
      <c r="AY200" s="25" t="s">
        <v>264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5" t="s">
        <v>24</v>
      </c>
      <c r="BK200" s="193">
        <f>ROUND(I200*H200,2)</f>
        <v>0</v>
      </c>
      <c r="BL200" s="25" t="s">
        <v>270</v>
      </c>
      <c r="BM200" s="25" t="s">
        <v>630</v>
      </c>
    </row>
    <row r="201" spans="2:65" s="13" customFormat="1">
      <c r="B201" s="202"/>
      <c r="D201" s="195" t="s">
        <v>272</v>
      </c>
      <c r="F201" s="204" t="s">
        <v>631</v>
      </c>
      <c r="H201" s="205">
        <v>1.0529999999999999</v>
      </c>
      <c r="I201" s="206"/>
      <c r="L201" s="202"/>
      <c r="M201" s="207"/>
      <c r="N201" s="208"/>
      <c r="O201" s="208"/>
      <c r="P201" s="208"/>
      <c r="Q201" s="208"/>
      <c r="R201" s="208"/>
      <c r="S201" s="208"/>
      <c r="T201" s="209"/>
      <c r="AT201" s="203" t="s">
        <v>272</v>
      </c>
      <c r="AU201" s="203" t="s">
        <v>85</v>
      </c>
      <c r="AV201" s="13" t="s">
        <v>85</v>
      </c>
      <c r="AW201" s="13" t="s">
        <v>6</v>
      </c>
      <c r="AX201" s="13" t="s">
        <v>24</v>
      </c>
      <c r="AY201" s="203" t="s">
        <v>264</v>
      </c>
    </row>
    <row r="202" spans="2:65" s="1" customFormat="1" ht="25.5" customHeight="1">
      <c r="B202" s="181"/>
      <c r="C202" s="182" t="s">
        <v>632</v>
      </c>
      <c r="D202" s="182" t="s">
        <v>266</v>
      </c>
      <c r="E202" s="183" t="s">
        <v>633</v>
      </c>
      <c r="F202" s="184" t="s">
        <v>634</v>
      </c>
      <c r="G202" s="185" t="s">
        <v>317</v>
      </c>
      <c r="H202" s="186">
        <v>0.11700000000000001</v>
      </c>
      <c r="I202" s="187"/>
      <c r="J202" s="188">
        <f>ROUND(I202*H202,2)</f>
        <v>0</v>
      </c>
      <c r="K202" s="184" t="s">
        <v>278</v>
      </c>
      <c r="L202" s="42"/>
      <c r="M202" s="189" t="s">
        <v>5</v>
      </c>
      <c r="N202" s="190" t="s">
        <v>48</v>
      </c>
      <c r="O202" s="43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AR202" s="25" t="s">
        <v>270</v>
      </c>
      <c r="AT202" s="25" t="s">
        <v>266</v>
      </c>
      <c r="AU202" s="25" t="s">
        <v>85</v>
      </c>
      <c r="AY202" s="25" t="s">
        <v>264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5" t="s">
        <v>24</v>
      </c>
      <c r="BK202" s="193">
        <f>ROUND(I202*H202,2)</f>
        <v>0</v>
      </c>
      <c r="BL202" s="25" t="s">
        <v>270</v>
      </c>
      <c r="BM202" s="25" t="s">
        <v>635</v>
      </c>
    </row>
    <row r="203" spans="2:65" s="1" customFormat="1" ht="16.5" customHeight="1">
      <c r="B203" s="181"/>
      <c r="C203" s="182" t="s">
        <v>636</v>
      </c>
      <c r="D203" s="182" t="s">
        <v>266</v>
      </c>
      <c r="E203" s="183" t="s">
        <v>637</v>
      </c>
      <c r="F203" s="184" t="s">
        <v>638</v>
      </c>
      <c r="G203" s="185" t="s">
        <v>317</v>
      </c>
      <c r="H203" s="186">
        <v>0.11700000000000001</v>
      </c>
      <c r="I203" s="187"/>
      <c r="J203" s="188">
        <f>ROUND(I203*H203,2)</f>
        <v>0</v>
      </c>
      <c r="K203" s="184" t="s">
        <v>278</v>
      </c>
      <c r="L203" s="42"/>
      <c r="M203" s="189" t="s">
        <v>5</v>
      </c>
      <c r="N203" s="190" t="s">
        <v>48</v>
      </c>
      <c r="O203" s="43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AR203" s="25" t="s">
        <v>270</v>
      </c>
      <c r="AT203" s="25" t="s">
        <v>266</v>
      </c>
      <c r="AU203" s="25" t="s">
        <v>85</v>
      </c>
      <c r="AY203" s="25" t="s">
        <v>264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5" t="s">
        <v>24</v>
      </c>
      <c r="BK203" s="193">
        <f>ROUND(I203*H203,2)</f>
        <v>0</v>
      </c>
      <c r="BL203" s="25" t="s">
        <v>270</v>
      </c>
      <c r="BM203" s="25" t="s">
        <v>639</v>
      </c>
    </row>
    <row r="204" spans="2:65" s="11" customFormat="1" ht="29.85" customHeight="1">
      <c r="B204" s="168"/>
      <c r="D204" s="169" t="s">
        <v>76</v>
      </c>
      <c r="E204" s="179" t="s">
        <v>377</v>
      </c>
      <c r="F204" s="179" t="s">
        <v>378</v>
      </c>
      <c r="I204" s="171"/>
      <c r="J204" s="180">
        <f>BK204</f>
        <v>0</v>
      </c>
      <c r="L204" s="168"/>
      <c r="M204" s="173"/>
      <c r="N204" s="174"/>
      <c r="O204" s="174"/>
      <c r="P204" s="175">
        <f>P205</f>
        <v>0</v>
      </c>
      <c r="Q204" s="174"/>
      <c r="R204" s="175">
        <f>R205</f>
        <v>0</v>
      </c>
      <c r="S204" s="174"/>
      <c r="T204" s="176">
        <f>T205</f>
        <v>0</v>
      </c>
      <c r="AR204" s="169" t="s">
        <v>24</v>
      </c>
      <c r="AT204" s="177" t="s">
        <v>76</v>
      </c>
      <c r="AU204" s="177" t="s">
        <v>24</v>
      </c>
      <c r="AY204" s="169" t="s">
        <v>264</v>
      </c>
      <c r="BK204" s="178">
        <f>BK205</f>
        <v>0</v>
      </c>
    </row>
    <row r="205" spans="2:65" s="1" customFormat="1" ht="38.25" customHeight="1">
      <c r="B205" s="181"/>
      <c r="C205" s="182" t="s">
        <v>640</v>
      </c>
      <c r="D205" s="182" t="s">
        <v>266</v>
      </c>
      <c r="E205" s="183" t="s">
        <v>380</v>
      </c>
      <c r="F205" s="184" t="s">
        <v>381</v>
      </c>
      <c r="G205" s="185" t="s">
        <v>317</v>
      </c>
      <c r="H205" s="186">
        <v>119.386</v>
      </c>
      <c r="I205" s="187"/>
      <c r="J205" s="188">
        <f>ROUND(I205*H205,2)</f>
        <v>0</v>
      </c>
      <c r="K205" s="184" t="s">
        <v>278</v>
      </c>
      <c r="L205" s="42"/>
      <c r="M205" s="189" t="s">
        <v>5</v>
      </c>
      <c r="N205" s="190" t="s">
        <v>48</v>
      </c>
      <c r="O205" s="43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AR205" s="25" t="s">
        <v>270</v>
      </c>
      <c r="AT205" s="25" t="s">
        <v>266</v>
      </c>
      <c r="AU205" s="25" t="s">
        <v>85</v>
      </c>
      <c r="AY205" s="25" t="s">
        <v>264</v>
      </c>
      <c r="BE205" s="193">
        <f>IF(N205="základní",J205,0)</f>
        <v>0</v>
      </c>
      <c r="BF205" s="193">
        <f>IF(N205="snížená",J205,0)</f>
        <v>0</v>
      </c>
      <c r="BG205" s="193">
        <f>IF(N205="zákl. přenesená",J205,0)</f>
        <v>0</v>
      </c>
      <c r="BH205" s="193">
        <f>IF(N205="sníž. přenesená",J205,0)</f>
        <v>0</v>
      </c>
      <c r="BI205" s="193">
        <f>IF(N205="nulová",J205,0)</f>
        <v>0</v>
      </c>
      <c r="BJ205" s="25" t="s">
        <v>24</v>
      </c>
      <c r="BK205" s="193">
        <f>ROUND(I205*H205,2)</f>
        <v>0</v>
      </c>
      <c r="BL205" s="25" t="s">
        <v>270</v>
      </c>
      <c r="BM205" s="25" t="s">
        <v>382</v>
      </c>
    </row>
    <row r="206" spans="2:65" s="11" customFormat="1" ht="37.35" customHeight="1">
      <c r="B206" s="168"/>
      <c r="D206" s="169" t="s">
        <v>76</v>
      </c>
      <c r="E206" s="170" t="s">
        <v>383</v>
      </c>
      <c r="F206" s="170" t="s">
        <v>384</v>
      </c>
      <c r="I206" s="171"/>
      <c r="J206" s="172">
        <f>BK206</f>
        <v>0</v>
      </c>
      <c r="L206" s="168"/>
      <c r="M206" s="173"/>
      <c r="N206" s="174"/>
      <c r="O206" s="174"/>
      <c r="P206" s="175">
        <f>P207</f>
        <v>0</v>
      </c>
      <c r="Q206" s="174"/>
      <c r="R206" s="175">
        <f>R207</f>
        <v>0.24457299999999998</v>
      </c>
      <c r="S206" s="174"/>
      <c r="T206" s="176">
        <f>T207</f>
        <v>0</v>
      </c>
      <c r="AR206" s="169" t="s">
        <v>85</v>
      </c>
      <c r="AT206" s="177" t="s">
        <v>76</v>
      </c>
      <c r="AU206" s="177" t="s">
        <v>77</v>
      </c>
      <c r="AY206" s="169" t="s">
        <v>264</v>
      </c>
      <c r="BK206" s="178">
        <f>BK207</f>
        <v>0</v>
      </c>
    </row>
    <row r="207" spans="2:65" s="11" customFormat="1" ht="19.899999999999999" customHeight="1">
      <c r="B207" s="168"/>
      <c r="D207" s="169" t="s">
        <v>76</v>
      </c>
      <c r="E207" s="179" t="s">
        <v>385</v>
      </c>
      <c r="F207" s="179" t="s">
        <v>386</v>
      </c>
      <c r="I207" s="171"/>
      <c r="J207" s="180">
        <f>BK207</f>
        <v>0</v>
      </c>
      <c r="L207" s="168"/>
      <c r="M207" s="173"/>
      <c r="N207" s="174"/>
      <c r="O207" s="174"/>
      <c r="P207" s="175">
        <f>SUM(P208:P222)</f>
        <v>0</v>
      </c>
      <c r="Q207" s="174"/>
      <c r="R207" s="175">
        <f>SUM(R208:R222)</f>
        <v>0.24457299999999998</v>
      </c>
      <c r="S207" s="174"/>
      <c r="T207" s="176">
        <f>SUM(T208:T222)</f>
        <v>0</v>
      </c>
      <c r="AR207" s="169" t="s">
        <v>85</v>
      </c>
      <c r="AT207" s="177" t="s">
        <v>76</v>
      </c>
      <c r="AU207" s="177" t="s">
        <v>24</v>
      </c>
      <c r="AY207" s="169" t="s">
        <v>264</v>
      </c>
      <c r="BK207" s="178">
        <f>SUM(BK208:BK222)</f>
        <v>0</v>
      </c>
    </row>
    <row r="208" spans="2:65" s="1" customFormat="1" ht="25.5" customHeight="1">
      <c r="B208" s="181"/>
      <c r="C208" s="182" t="s">
        <v>641</v>
      </c>
      <c r="D208" s="182" t="s">
        <v>266</v>
      </c>
      <c r="E208" s="183" t="s">
        <v>388</v>
      </c>
      <c r="F208" s="184" t="s">
        <v>389</v>
      </c>
      <c r="G208" s="185" t="s">
        <v>293</v>
      </c>
      <c r="H208" s="186">
        <v>95.924000000000007</v>
      </c>
      <c r="I208" s="187"/>
      <c r="J208" s="188">
        <f>ROUND(I208*H208,2)</f>
        <v>0</v>
      </c>
      <c r="K208" s="184" t="s">
        <v>278</v>
      </c>
      <c r="L208" s="42"/>
      <c r="M208" s="189" t="s">
        <v>5</v>
      </c>
      <c r="N208" s="190" t="s">
        <v>48</v>
      </c>
      <c r="O208" s="43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AR208" s="25" t="s">
        <v>372</v>
      </c>
      <c r="AT208" s="25" t="s">
        <v>266</v>
      </c>
      <c r="AU208" s="25" t="s">
        <v>85</v>
      </c>
      <c r="AY208" s="25" t="s">
        <v>264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5" t="s">
        <v>24</v>
      </c>
      <c r="BK208" s="193">
        <f>ROUND(I208*H208,2)</f>
        <v>0</v>
      </c>
      <c r="BL208" s="25" t="s">
        <v>372</v>
      </c>
      <c r="BM208" s="25" t="s">
        <v>390</v>
      </c>
    </row>
    <row r="209" spans="2:65" s="12" customFormat="1">
      <c r="B209" s="194"/>
      <c r="D209" s="195" t="s">
        <v>272</v>
      </c>
      <c r="E209" s="196" t="s">
        <v>5</v>
      </c>
      <c r="F209" s="197" t="s">
        <v>642</v>
      </c>
      <c r="H209" s="196" t="s">
        <v>5</v>
      </c>
      <c r="I209" s="198"/>
      <c r="L209" s="194"/>
      <c r="M209" s="199"/>
      <c r="N209" s="200"/>
      <c r="O209" s="200"/>
      <c r="P209" s="200"/>
      <c r="Q209" s="200"/>
      <c r="R209" s="200"/>
      <c r="S209" s="200"/>
      <c r="T209" s="201"/>
      <c r="AT209" s="196" t="s">
        <v>272</v>
      </c>
      <c r="AU209" s="196" t="s">
        <v>85</v>
      </c>
      <c r="AV209" s="12" t="s">
        <v>24</v>
      </c>
      <c r="AW209" s="12" t="s">
        <v>41</v>
      </c>
      <c r="AX209" s="12" t="s">
        <v>77</v>
      </c>
      <c r="AY209" s="196" t="s">
        <v>264</v>
      </c>
    </row>
    <row r="210" spans="2:65" s="13" customFormat="1">
      <c r="B210" s="202"/>
      <c r="D210" s="195" t="s">
        <v>272</v>
      </c>
      <c r="E210" s="203" t="s">
        <v>5</v>
      </c>
      <c r="F210" s="204" t="s">
        <v>643</v>
      </c>
      <c r="H210" s="205">
        <v>10.448</v>
      </c>
      <c r="I210" s="206"/>
      <c r="L210" s="202"/>
      <c r="M210" s="207"/>
      <c r="N210" s="208"/>
      <c r="O210" s="208"/>
      <c r="P210" s="208"/>
      <c r="Q210" s="208"/>
      <c r="R210" s="208"/>
      <c r="S210" s="208"/>
      <c r="T210" s="209"/>
      <c r="AT210" s="203" t="s">
        <v>272</v>
      </c>
      <c r="AU210" s="203" t="s">
        <v>85</v>
      </c>
      <c r="AV210" s="13" t="s">
        <v>85</v>
      </c>
      <c r="AW210" s="13" t="s">
        <v>41</v>
      </c>
      <c r="AX210" s="13" t="s">
        <v>77</v>
      </c>
      <c r="AY210" s="203" t="s">
        <v>264</v>
      </c>
    </row>
    <row r="211" spans="2:65" s="13" customFormat="1">
      <c r="B211" s="202"/>
      <c r="D211" s="195" t="s">
        <v>272</v>
      </c>
      <c r="E211" s="203" t="s">
        <v>5</v>
      </c>
      <c r="F211" s="204" t="s">
        <v>644</v>
      </c>
      <c r="H211" s="205">
        <v>85.475999999999999</v>
      </c>
      <c r="I211" s="206"/>
      <c r="L211" s="202"/>
      <c r="M211" s="207"/>
      <c r="N211" s="208"/>
      <c r="O211" s="208"/>
      <c r="P211" s="208"/>
      <c r="Q211" s="208"/>
      <c r="R211" s="208"/>
      <c r="S211" s="208"/>
      <c r="T211" s="209"/>
      <c r="AT211" s="203" t="s">
        <v>272</v>
      </c>
      <c r="AU211" s="203" t="s">
        <v>85</v>
      </c>
      <c r="AV211" s="13" t="s">
        <v>85</v>
      </c>
      <c r="AW211" s="13" t="s">
        <v>41</v>
      </c>
      <c r="AX211" s="13" t="s">
        <v>77</v>
      </c>
      <c r="AY211" s="203" t="s">
        <v>264</v>
      </c>
    </row>
    <row r="212" spans="2:65" s="14" customFormat="1">
      <c r="B212" s="210"/>
      <c r="D212" s="195" t="s">
        <v>272</v>
      </c>
      <c r="E212" s="211" t="s">
        <v>5</v>
      </c>
      <c r="F212" s="212" t="s">
        <v>290</v>
      </c>
      <c r="H212" s="213">
        <v>95.924000000000007</v>
      </c>
      <c r="I212" s="214"/>
      <c r="L212" s="210"/>
      <c r="M212" s="215"/>
      <c r="N212" s="216"/>
      <c r="O212" s="216"/>
      <c r="P212" s="216"/>
      <c r="Q212" s="216"/>
      <c r="R212" s="216"/>
      <c r="S212" s="216"/>
      <c r="T212" s="217"/>
      <c r="AT212" s="211" t="s">
        <v>272</v>
      </c>
      <c r="AU212" s="211" t="s">
        <v>85</v>
      </c>
      <c r="AV212" s="14" t="s">
        <v>270</v>
      </c>
      <c r="AW212" s="14" t="s">
        <v>41</v>
      </c>
      <c r="AX212" s="14" t="s">
        <v>24</v>
      </c>
      <c r="AY212" s="211" t="s">
        <v>264</v>
      </c>
    </row>
    <row r="213" spans="2:65" s="1" customFormat="1" ht="16.5" customHeight="1">
      <c r="B213" s="181"/>
      <c r="C213" s="218" t="s">
        <v>645</v>
      </c>
      <c r="D213" s="218" t="s">
        <v>345</v>
      </c>
      <c r="E213" s="219" t="s">
        <v>394</v>
      </c>
      <c r="F213" s="220" t="s">
        <v>395</v>
      </c>
      <c r="G213" s="221" t="s">
        <v>396</v>
      </c>
      <c r="H213" s="222">
        <v>33.573</v>
      </c>
      <c r="I213" s="223"/>
      <c r="J213" s="224">
        <f>ROUND(I213*H213,2)</f>
        <v>0</v>
      </c>
      <c r="K213" s="220" t="s">
        <v>278</v>
      </c>
      <c r="L213" s="225"/>
      <c r="M213" s="226" t="s">
        <v>5</v>
      </c>
      <c r="N213" s="227" t="s">
        <v>48</v>
      </c>
      <c r="O213" s="43"/>
      <c r="P213" s="191">
        <f>O213*H213</f>
        <v>0</v>
      </c>
      <c r="Q213" s="191">
        <v>1E-3</v>
      </c>
      <c r="R213" s="191">
        <f>Q213*H213</f>
        <v>3.3572999999999999E-2</v>
      </c>
      <c r="S213" s="191">
        <v>0</v>
      </c>
      <c r="T213" s="192">
        <f>S213*H213</f>
        <v>0</v>
      </c>
      <c r="AR213" s="25" t="s">
        <v>397</v>
      </c>
      <c r="AT213" s="25" t="s">
        <v>345</v>
      </c>
      <c r="AU213" s="25" t="s">
        <v>85</v>
      </c>
      <c r="AY213" s="25" t="s">
        <v>264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25" t="s">
        <v>24</v>
      </c>
      <c r="BK213" s="193">
        <f>ROUND(I213*H213,2)</f>
        <v>0</v>
      </c>
      <c r="BL213" s="25" t="s">
        <v>372</v>
      </c>
      <c r="BM213" s="25" t="s">
        <v>398</v>
      </c>
    </row>
    <row r="214" spans="2:65" s="13" customFormat="1">
      <c r="B214" s="202"/>
      <c r="D214" s="195" t="s">
        <v>272</v>
      </c>
      <c r="F214" s="204" t="s">
        <v>646</v>
      </c>
      <c r="H214" s="205">
        <v>33.573</v>
      </c>
      <c r="I214" s="206"/>
      <c r="L214" s="202"/>
      <c r="M214" s="207"/>
      <c r="N214" s="208"/>
      <c r="O214" s="208"/>
      <c r="P214" s="208"/>
      <c r="Q214" s="208"/>
      <c r="R214" s="208"/>
      <c r="S214" s="208"/>
      <c r="T214" s="209"/>
      <c r="AT214" s="203" t="s">
        <v>272</v>
      </c>
      <c r="AU214" s="203" t="s">
        <v>85</v>
      </c>
      <c r="AV214" s="13" t="s">
        <v>85</v>
      </c>
      <c r="AW214" s="13" t="s">
        <v>6</v>
      </c>
      <c r="AX214" s="13" t="s">
        <v>24</v>
      </c>
      <c r="AY214" s="203" t="s">
        <v>264</v>
      </c>
    </row>
    <row r="215" spans="2:65" s="1" customFormat="1" ht="25.5" customHeight="1">
      <c r="B215" s="181"/>
      <c r="C215" s="182" t="s">
        <v>647</v>
      </c>
      <c r="D215" s="182" t="s">
        <v>266</v>
      </c>
      <c r="E215" s="183" t="s">
        <v>401</v>
      </c>
      <c r="F215" s="184" t="s">
        <v>402</v>
      </c>
      <c r="G215" s="185" t="s">
        <v>293</v>
      </c>
      <c r="H215" s="186">
        <v>191.84700000000001</v>
      </c>
      <c r="I215" s="187"/>
      <c r="J215" s="188">
        <f>ROUND(I215*H215,2)</f>
        <v>0</v>
      </c>
      <c r="K215" s="184" t="s">
        <v>278</v>
      </c>
      <c r="L215" s="42"/>
      <c r="M215" s="189" t="s">
        <v>5</v>
      </c>
      <c r="N215" s="190" t="s">
        <v>48</v>
      </c>
      <c r="O215" s="43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AR215" s="25" t="s">
        <v>372</v>
      </c>
      <c r="AT215" s="25" t="s">
        <v>266</v>
      </c>
      <c r="AU215" s="25" t="s">
        <v>85</v>
      </c>
      <c r="AY215" s="25" t="s">
        <v>264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25" t="s">
        <v>24</v>
      </c>
      <c r="BK215" s="193">
        <f>ROUND(I215*H215,2)</f>
        <v>0</v>
      </c>
      <c r="BL215" s="25" t="s">
        <v>372</v>
      </c>
      <c r="BM215" s="25" t="s">
        <v>403</v>
      </c>
    </row>
    <row r="216" spans="2:65" s="12" customFormat="1">
      <c r="B216" s="194"/>
      <c r="D216" s="195" t="s">
        <v>272</v>
      </c>
      <c r="E216" s="196" t="s">
        <v>5</v>
      </c>
      <c r="F216" s="197" t="s">
        <v>648</v>
      </c>
      <c r="H216" s="196" t="s">
        <v>5</v>
      </c>
      <c r="I216" s="198"/>
      <c r="L216" s="194"/>
      <c r="M216" s="199"/>
      <c r="N216" s="200"/>
      <c r="O216" s="200"/>
      <c r="P216" s="200"/>
      <c r="Q216" s="200"/>
      <c r="R216" s="200"/>
      <c r="S216" s="200"/>
      <c r="T216" s="201"/>
      <c r="AT216" s="196" t="s">
        <v>272</v>
      </c>
      <c r="AU216" s="196" t="s">
        <v>85</v>
      </c>
      <c r="AV216" s="12" t="s">
        <v>24</v>
      </c>
      <c r="AW216" s="12" t="s">
        <v>41</v>
      </c>
      <c r="AX216" s="12" t="s">
        <v>77</v>
      </c>
      <c r="AY216" s="196" t="s">
        <v>264</v>
      </c>
    </row>
    <row r="217" spans="2:65" s="13" customFormat="1">
      <c r="B217" s="202"/>
      <c r="D217" s="195" t="s">
        <v>272</v>
      </c>
      <c r="E217" s="203" t="s">
        <v>5</v>
      </c>
      <c r="F217" s="204" t="s">
        <v>649</v>
      </c>
      <c r="H217" s="205">
        <v>20.896000000000001</v>
      </c>
      <c r="I217" s="206"/>
      <c r="L217" s="202"/>
      <c r="M217" s="207"/>
      <c r="N217" s="208"/>
      <c r="O217" s="208"/>
      <c r="P217" s="208"/>
      <c r="Q217" s="208"/>
      <c r="R217" s="208"/>
      <c r="S217" s="208"/>
      <c r="T217" s="209"/>
      <c r="AT217" s="203" t="s">
        <v>272</v>
      </c>
      <c r="AU217" s="203" t="s">
        <v>85</v>
      </c>
      <c r="AV217" s="13" t="s">
        <v>85</v>
      </c>
      <c r="AW217" s="13" t="s">
        <v>41</v>
      </c>
      <c r="AX217" s="13" t="s">
        <v>77</v>
      </c>
      <c r="AY217" s="203" t="s">
        <v>264</v>
      </c>
    </row>
    <row r="218" spans="2:65" s="13" customFormat="1">
      <c r="B218" s="202"/>
      <c r="D218" s="195" t="s">
        <v>272</v>
      </c>
      <c r="E218" s="203" t="s">
        <v>5</v>
      </c>
      <c r="F218" s="204" t="s">
        <v>650</v>
      </c>
      <c r="H218" s="205">
        <v>170.95099999999999</v>
      </c>
      <c r="I218" s="206"/>
      <c r="L218" s="202"/>
      <c r="M218" s="207"/>
      <c r="N218" s="208"/>
      <c r="O218" s="208"/>
      <c r="P218" s="208"/>
      <c r="Q218" s="208"/>
      <c r="R218" s="208"/>
      <c r="S218" s="208"/>
      <c r="T218" s="209"/>
      <c r="AT218" s="203" t="s">
        <v>272</v>
      </c>
      <c r="AU218" s="203" t="s">
        <v>85</v>
      </c>
      <c r="AV218" s="13" t="s">
        <v>85</v>
      </c>
      <c r="AW218" s="13" t="s">
        <v>41</v>
      </c>
      <c r="AX218" s="13" t="s">
        <v>77</v>
      </c>
      <c r="AY218" s="203" t="s">
        <v>264</v>
      </c>
    </row>
    <row r="219" spans="2:65" s="14" customFormat="1">
      <c r="B219" s="210"/>
      <c r="D219" s="195" t="s">
        <v>272</v>
      </c>
      <c r="E219" s="211" t="s">
        <v>5</v>
      </c>
      <c r="F219" s="212" t="s">
        <v>290</v>
      </c>
      <c r="H219" s="213">
        <v>191.84700000000001</v>
      </c>
      <c r="I219" s="214"/>
      <c r="L219" s="210"/>
      <c r="M219" s="215"/>
      <c r="N219" s="216"/>
      <c r="O219" s="216"/>
      <c r="P219" s="216"/>
      <c r="Q219" s="216"/>
      <c r="R219" s="216"/>
      <c r="S219" s="216"/>
      <c r="T219" s="217"/>
      <c r="AT219" s="211" t="s">
        <v>272</v>
      </c>
      <c r="AU219" s="211" t="s">
        <v>85</v>
      </c>
      <c r="AV219" s="14" t="s">
        <v>270</v>
      </c>
      <c r="AW219" s="14" t="s">
        <v>41</v>
      </c>
      <c r="AX219" s="14" t="s">
        <v>24</v>
      </c>
      <c r="AY219" s="211" t="s">
        <v>264</v>
      </c>
    </row>
    <row r="220" spans="2:65" s="1" customFormat="1" ht="16.5" customHeight="1">
      <c r="B220" s="181"/>
      <c r="C220" s="218" t="s">
        <v>651</v>
      </c>
      <c r="D220" s="218" t="s">
        <v>345</v>
      </c>
      <c r="E220" s="219" t="s">
        <v>406</v>
      </c>
      <c r="F220" s="220" t="s">
        <v>407</v>
      </c>
      <c r="G220" s="221" t="s">
        <v>317</v>
      </c>
      <c r="H220" s="222">
        <v>0.21099999999999999</v>
      </c>
      <c r="I220" s="223"/>
      <c r="J220" s="224">
        <f>ROUND(I220*H220,2)</f>
        <v>0</v>
      </c>
      <c r="K220" s="220" t="s">
        <v>278</v>
      </c>
      <c r="L220" s="225"/>
      <c r="M220" s="226" t="s">
        <v>5</v>
      </c>
      <c r="N220" s="227" t="s">
        <v>48</v>
      </c>
      <c r="O220" s="43"/>
      <c r="P220" s="191">
        <f>O220*H220</f>
        <v>0</v>
      </c>
      <c r="Q220" s="191">
        <v>1</v>
      </c>
      <c r="R220" s="191">
        <f>Q220*H220</f>
        <v>0.21099999999999999</v>
      </c>
      <c r="S220" s="191">
        <v>0</v>
      </c>
      <c r="T220" s="192">
        <f>S220*H220</f>
        <v>0</v>
      </c>
      <c r="AR220" s="25" t="s">
        <v>397</v>
      </c>
      <c r="AT220" s="25" t="s">
        <v>345</v>
      </c>
      <c r="AU220" s="25" t="s">
        <v>85</v>
      </c>
      <c r="AY220" s="25" t="s">
        <v>264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5" t="s">
        <v>24</v>
      </c>
      <c r="BK220" s="193">
        <f>ROUND(I220*H220,2)</f>
        <v>0</v>
      </c>
      <c r="BL220" s="25" t="s">
        <v>372</v>
      </c>
      <c r="BM220" s="25" t="s">
        <v>408</v>
      </c>
    </row>
    <row r="221" spans="2:65" s="13" customFormat="1">
      <c r="B221" s="202"/>
      <c r="D221" s="195" t="s">
        <v>272</v>
      </c>
      <c r="F221" s="204" t="s">
        <v>652</v>
      </c>
      <c r="H221" s="205">
        <v>0.21099999999999999</v>
      </c>
      <c r="I221" s="206"/>
      <c r="L221" s="202"/>
      <c r="M221" s="207"/>
      <c r="N221" s="208"/>
      <c r="O221" s="208"/>
      <c r="P221" s="208"/>
      <c r="Q221" s="208"/>
      <c r="R221" s="208"/>
      <c r="S221" s="208"/>
      <c r="T221" s="209"/>
      <c r="AT221" s="203" t="s">
        <v>272</v>
      </c>
      <c r="AU221" s="203" t="s">
        <v>85</v>
      </c>
      <c r="AV221" s="13" t="s">
        <v>85</v>
      </c>
      <c r="AW221" s="13" t="s">
        <v>6</v>
      </c>
      <c r="AX221" s="13" t="s">
        <v>24</v>
      </c>
      <c r="AY221" s="203" t="s">
        <v>264</v>
      </c>
    </row>
    <row r="222" spans="2:65" s="1" customFormat="1" ht="38.25" customHeight="1">
      <c r="B222" s="181"/>
      <c r="C222" s="182" t="s">
        <v>397</v>
      </c>
      <c r="D222" s="182" t="s">
        <v>266</v>
      </c>
      <c r="E222" s="183" t="s">
        <v>411</v>
      </c>
      <c r="F222" s="184" t="s">
        <v>412</v>
      </c>
      <c r="G222" s="185" t="s">
        <v>413</v>
      </c>
      <c r="H222" s="231"/>
      <c r="I222" s="187"/>
      <c r="J222" s="188">
        <f>ROUND(I222*H222,2)</f>
        <v>0</v>
      </c>
      <c r="K222" s="184" t="s">
        <v>278</v>
      </c>
      <c r="L222" s="42"/>
      <c r="M222" s="189" t="s">
        <v>5</v>
      </c>
      <c r="N222" s="232" t="s">
        <v>48</v>
      </c>
      <c r="O222" s="233"/>
      <c r="P222" s="234">
        <f>O222*H222</f>
        <v>0</v>
      </c>
      <c r="Q222" s="234">
        <v>0</v>
      </c>
      <c r="R222" s="234">
        <f>Q222*H222</f>
        <v>0</v>
      </c>
      <c r="S222" s="234">
        <v>0</v>
      </c>
      <c r="T222" s="235">
        <f>S222*H222</f>
        <v>0</v>
      </c>
      <c r="AR222" s="25" t="s">
        <v>372</v>
      </c>
      <c r="AT222" s="25" t="s">
        <v>266</v>
      </c>
      <c r="AU222" s="25" t="s">
        <v>85</v>
      </c>
      <c r="AY222" s="25" t="s">
        <v>264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5" t="s">
        <v>24</v>
      </c>
      <c r="BK222" s="193">
        <f>ROUND(I222*H222,2)</f>
        <v>0</v>
      </c>
      <c r="BL222" s="25" t="s">
        <v>372</v>
      </c>
      <c r="BM222" s="25" t="s">
        <v>414</v>
      </c>
    </row>
    <row r="223" spans="2:65" s="1" customFormat="1" ht="6.95" customHeight="1">
      <c r="B223" s="57"/>
      <c r="C223" s="58"/>
      <c r="D223" s="58"/>
      <c r="E223" s="58"/>
      <c r="F223" s="58"/>
      <c r="G223" s="58"/>
      <c r="H223" s="58"/>
      <c r="I223" s="135"/>
      <c r="J223" s="58"/>
      <c r="K223" s="58"/>
      <c r="L223" s="42"/>
    </row>
  </sheetData>
  <autoFilter ref="C89:K222"/>
  <mergeCells count="13">
    <mergeCell ref="E82:H82"/>
    <mergeCell ref="G1:H1"/>
    <mergeCell ref="L2:V2"/>
    <mergeCell ref="E49:H49"/>
    <mergeCell ref="E51:H51"/>
    <mergeCell ref="J55:J56"/>
    <mergeCell ref="E78:H78"/>
    <mergeCell ref="E80:H80"/>
    <mergeCell ref="E7:H7"/>
    <mergeCell ref="E9:H9"/>
    <mergeCell ref="E11:H11"/>
    <mergeCell ref="E26:H26"/>
    <mergeCell ref="E47:H47"/>
  </mergeCells>
  <hyperlinks>
    <hyperlink ref="F1:G1" location="C2" display="1) Krycí list soupisu"/>
    <hyperlink ref="G1:H1" location="C58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528"/>
  <sheetViews>
    <sheetView showGridLines="0" workbookViewId="0">
      <pane ySplit="1" topLeftCell="A2" activePane="bottomLeft" state="frozen"/>
      <selection pane="bottomLeft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112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s="1" customFormat="1" ht="16.5" customHeight="1">
      <c r="B9" s="42"/>
      <c r="C9" s="43"/>
      <c r="D9" s="43"/>
      <c r="E9" s="379" t="s">
        <v>228</v>
      </c>
      <c r="F9" s="381"/>
      <c r="G9" s="381"/>
      <c r="H9" s="381"/>
      <c r="I9" s="114"/>
      <c r="J9" s="43"/>
      <c r="K9" s="46"/>
    </row>
    <row r="10" spans="1:70" s="1" customFormat="1" ht="15">
      <c r="B10" s="42"/>
      <c r="C10" s="43"/>
      <c r="D10" s="38" t="s">
        <v>229</v>
      </c>
      <c r="E10" s="43"/>
      <c r="F10" s="43"/>
      <c r="G10" s="43"/>
      <c r="H10" s="43"/>
      <c r="I10" s="114"/>
      <c r="J10" s="43"/>
      <c r="K10" s="46"/>
    </row>
    <row r="11" spans="1:70" s="1" customFormat="1" ht="36.950000000000003" customHeight="1">
      <c r="B11" s="42"/>
      <c r="C11" s="43"/>
      <c r="D11" s="43"/>
      <c r="E11" s="382" t="s">
        <v>653</v>
      </c>
      <c r="F11" s="381"/>
      <c r="G11" s="381"/>
      <c r="H11" s="381"/>
      <c r="I11" s="114"/>
      <c r="J11" s="43"/>
      <c r="K11" s="46"/>
    </row>
    <row r="12" spans="1:70" s="1" customFormat="1">
      <c r="B12" s="42"/>
      <c r="C12" s="43"/>
      <c r="D12" s="43"/>
      <c r="E12" s="43"/>
      <c r="F12" s="43"/>
      <c r="G12" s="43"/>
      <c r="H12" s="43"/>
      <c r="I12" s="114"/>
      <c r="J12" s="43"/>
      <c r="K12" s="46"/>
    </row>
    <row r="13" spans="1:70" s="1" customFormat="1" ht="14.45" customHeight="1">
      <c r="B13" s="42"/>
      <c r="C13" s="43"/>
      <c r="D13" s="38" t="s">
        <v>22</v>
      </c>
      <c r="E13" s="43"/>
      <c r="F13" s="36" t="s">
        <v>113</v>
      </c>
      <c r="G13" s="43"/>
      <c r="H13" s="43"/>
      <c r="I13" s="115" t="s">
        <v>23</v>
      </c>
      <c r="J13" s="36" t="s">
        <v>5</v>
      </c>
      <c r="K13" s="46"/>
    </row>
    <row r="14" spans="1:70" s="1" customFormat="1" ht="14.45" customHeight="1">
      <c r="B14" s="42"/>
      <c r="C14" s="43"/>
      <c r="D14" s="38" t="s">
        <v>25</v>
      </c>
      <c r="E14" s="43"/>
      <c r="F14" s="36" t="s">
        <v>26</v>
      </c>
      <c r="G14" s="43"/>
      <c r="H14" s="43"/>
      <c r="I14" s="115" t="s">
        <v>27</v>
      </c>
      <c r="J14" s="116" t="str">
        <f>'Rekapitulace stavby'!AN8</f>
        <v>1.6.2017</v>
      </c>
      <c r="K14" s="46"/>
    </row>
    <row r="15" spans="1:70" s="1" customFormat="1" ht="10.9" customHeight="1">
      <c r="B15" s="42"/>
      <c r="C15" s="43"/>
      <c r="D15" s="43"/>
      <c r="E15" s="43"/>
      <c r="F15" s="43"/>
      <c r="G15" s="43"/>
      <c r="H15" s="43"/>
      <c r="I15" s="114"/>
      <c r="J15" s="43"/>
      <c r="K15" s="46"/>
    </row>
    <row r="16" spans="1:70" s="1" customFormat="1" ht="14.45" customHeight="1">
      <c r="B16" s="42"/>
      <c r="C16" s="43"/>
      <c r="D16" s="38" t="s">
        <v>31</v>
      </c>
      <c r="E16" s="43"/>
      <c r="F16" s="43"/>
      <c r="G16" s="43"/>
      <c r="H16" s="43"/>
      <c r="I16" s="115" t="s">
        <v>32</v>
      </c>
      <c r="J16" s="36" t="s">
        <v>33</v>
      </c>
      <c r="K16" s="46"/>
    </row>
    <row r="17" spans="2:11" s="1" customFormat="1" ht="18" customHeight="1">
      <c r="B17" s="42"/>
      <c r="C17" s="43"/>
      <c r="D17" s="43"/>
      <c r="E17" s="36" t="s">
        <v>34</v>
      </c>
      <c r="F17" s="43"/>
      <c r="G17" s="43"/>
      <c r="H17" s="43"/>
      <c r="I17" s="115" t="s">
        <v>35</v>
      </c>
      <c r="J17" s="36" t="s">
        <v>5</v>
      </c>
      <c r="K17" s="46"/>
    </row>
    <row r="18" spans="2:11" s="1" customFormat="1" ht="6.95" customHeight="1">
      <c r="B18" s="42"/>
      <c r="C18" s="43"/>
      <c r="D18" s="43"/>
      <c r="E18" s="43"/>
      <c r="F18" s="43"/>
      <c r="G18" s="43"/>
      <c r="H18" s="43"/>
      <c r="I18" s="114"/>
      <c r="J18" s="43"/>
      <c r="K18" s="46"/>
    </row>
    <row r="19" spans="2:11" s="1" customFormat="1" ht="14.45" customHeight="1">
      <c r="B19" s="42"/>
      <c r="C19" s="43"/>
      <c r="D19" s="38" t="s">
        <v>36</v>
      </c>
      <c r="E19" s="43"/>
      <c r="F19" s="43"/>
      <c r="G19" s="43"/>
      <c r="H19" s="43"/>
      <c r="I19" s="115" t="s">
        <v>32</v>
      </c>
      <c r="J19" s="36" t="str">
        <f>IF('Rekapitulace stavby'!AN13="Vyplň údaj","",IF('Rekapitulace stavby'!AN13="","",'Rekapitulace stavby'!AN13))</f>
        <v/>
      </c>
      <c r="K19" s="46"/>
    </row>
    <row r="20" spans="2:11" s="1" customFormat="1" ht="18" customHeight="1">
      <c r="B20" s="42"/>
      <c r="C20" s="43"/>
      <c r="D20" s="43"/>
      <c r="E20" s="36" t="str">
        <f>IF('Rekapitulace stavby'!E14="Vyplň údaj","",IF('Rekapitulace stavby'!E14="","",'Rekapitulace stavby'!E14))</f>
        <v/>
      </c>
      <c r="F20" s="43"/>
      <c r="G20" s="43"/>
      <c r="H20" s="43"/>
      <c r="I20" s="115" t="s">
        <v>35</v>
      </c>
      <c r="J20" s="36" t="str">
        <f>IF('Rekapitulace stavby'!AN14="Vyplň údaj","",IF('Rekapitulace stavby'!AN14="","",'Rekapitulace stavby'!AN14))</f>
        <v/>
      </c>
      <c r="K20" s="46"/>
    </row>
    <row r="21" spans="2:11" s="1" customFormat="1" ht="6.95" customHeight="1">
      <c r="B21" s="42"/>
      <c r="C21" s="43"/>
      <c r="D21" s="43"/>
      <c r="E21" s="43"/>
      <c r="F21" s="43"/>
      <c r="G21" s="43"/>
      <c r="H21" s="43"/>
      <c r="I21" s="114"/>
      <c r="J21" s="43"/>
      <c r="K21" s="46"/>
    </row>
    <row r="22" spans="2:11" s="1" customFormat="1" ht="14.45" customHeight="1">
      <c r="B22" s="42"/>
      <c r="C22" s="43"/>
      <c r="D22" s="38" t="s">
        <v>38</v>
      </c>
      <c r="E22" s="43"/>
      <c r="F22" s="43"/>
      <c r="G22" s="43"/>
      <c r="H22" s="43"/>
      <c r="I22" s="115" t="s">
        <v>32</v>
      </c>
      <c r="J22" s="36" t="s">
        <v>39</v>
      </c>
      <c r="K22" s="46"/>
    </row>
    <row r="23" spans="2:11" s="1" customFormat="1" ht="18" customHeight="1">
      <c r="B23" s="42"/>
      <c r="C23" s="43"/>
      <c r="D23" s="43"/>
      <c r="E23" s="36" t="s">
        <v>40</v>
      </c>
      <c r="F23" s="43"/>
      <c r="G23" s="43"/>
      <c r="H23" s="43"/>
      <c r="I23" s="115" t="s">
        <v>35</v>
      </c>
      <c r="J23" s="36" t="s">
        <v>5</v>
      </c>
      <c r="K23" s="46"/>
    </row>
    <row r="24" spans="2:11" s="1" customFormat="1" ht="6.95" customHeight="1">
      <c r="B24" s="42"/>
      <c r="C24" s="43"/>
      <c r="D24" s="43"/>
      <c r="E24" s="43"/>
      <c r="F24" s="43"/>
      <c r="G24" s="43"/>
      <c r="H24" s="43"/>
      <c r="I24" s="114"/>
      <c r="J24" s="43"/>
      <c r="K24" s="46"/>
    </row>
    <row r="25" spans="2:11" s="1" customFormat="1" ht="14.45" customHeight="1">
      <c r="B25" s="42"/>
      <c r="C25" s="43"/>
      <c r="D25" s="38" t="s">
        <v>42</v>
      </c>
      <c r="E25" s="43"/>
      <c r="F25" s="43"/>
      <c r="G25" s="43"/>
      <c r="H25" s="43"/>
      <c r="I25" s="114"/>
      <c r="J25" s="43"/>
      <c r="K25" s="46"/>
    </row>
    <row r="26" spans="2:11" s="7" customFormat="1" ht="16.5" customHeight="1">
      <c r="B26" s="117"/>
      <c r="C26" s="118"/>
      <c r="D26" s="118"/>
      <c r="E26" s="383" t="s">
        <v>5</v>
      </c>
      <c r="F26" s="383"/>
      <c r="G26" s="383"/>
      <c r="H26" s="383"/>
      <c r="I26" s="119"/>
      <c r="J26" s="118"/>
      <c r="K26" s="120"/>
    </row>
    <row r="27" spans="2:11" s="1" customFormat="1" ht="6.95" customHeight="1">
      <c r="B27" s="42"/>
      <c r="C27" s="43"/>
      <c r="D27" s="43"/>
      <c r="E27" s="43"/>
      <c r="F27" s="43"/>
      <c r="G27" s="43"/>
      <c r="H27" s="43"/>
      <c r="I27" s="114"/>
      <c r="J27" s="43"/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25.35" customHeight="1">
      <c r="B29" s="42"/>
      <c r="C29" s="43"/>
      <c r="D29" s="123" t="s">
        <v>43</v>
      </c>
      <c r="E29" s="43"/>
      <c r="F29" s="43"/>
      <c r="G29" s="43"/>
      <c r="H29" s="43"/>
      <c r="I29" s="114"/>
      <c r="J29" s="124">
        <f>ROUND(J104,2)</f>
        <v>0</v>
      </c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14.45" customHeight="1">
      <c r="B31" s="42"/>
      <c r="C31" s="43"/>
      <c r="D31" s="43"/>
      <c r="E31" s="43"/>
      <c r="F31" s="47" t="s">
        <v>45</v>
      </c>
      <c r="G31" s="43"/>
      <c r="H31" s="43"/>
      <c r="I31" s="125" t="s">
        <v>44</v>
      </c>
      <c r="J31" s="47" t="s">
        <v>46</v>
      </c>
      <c r="K31" s="46"/>
    </row>
    <row r="32" spans="2:11" s="1" customFormat="1" ht="14.45" customHeight="1">
      <c r="B32" s="42"/>
      <c r="C32" s="43"/>
      <c r="D32" s="50" t="s">
        <v>47</v>
      </c>
      <c r="E32" s="50" t="s">
        <v>48</v>
      </c>
      <c r="F32" s="126">
        <f>ROUND(SUM(BE104:BE527), 2)</f>
        <v>0</v>
      </c>
      <c r="G32" s="43"/>
      <c r="H32" s="43"/>
      <c r="I32" s="127">
        <v>0.21</v>
      </c>
      <c r="J32" s="126">
        <f>ROUND(ROUND((SUM(BE104:BE527)), 2)*I32, 2)</f>
        <v>0</v>
      </c>
      <c r="K32" s="46"/>
    </row>
    <row r="33" spans="2:11" s="1" customFormat="1" ht="14.45" customHeight="1">
      <c r="B33" s="42"/>
      <c r="C33" s="43"/>
      <c r="D33" s="43"/>
      <c r="E33" s="50" t="s">
        <v>49</v>
      </c>
      <c r="F33" s="126">
        <f>ROUND(SUM(BF104:BF527), 2)</f>
        <v>0</v>
      </c>
      <c r="G33" s="43"/>
      <c r="H33" s="43"/>
      <c r="I33" s="127">
        <v>0.15</v>
      </c>
      <c r="J33" s="126">
        <f>ROUND(ROUND((SUM(BF104:BF527)), 2)*I33, 2)</f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50</v>
      </c>
      <c r="F34" s="126">
        <f>ROUND(SUM(BG104:BG527), 2)</f>
        <v>0</v>
      </c>
      <c r="G34" s="43"/>
      <c r="H34" s="43"/>
      <c r="I34" s="127">
        <v>0.21</v>
      </c>
      <c r="J34" s="126">
        <v>0</v>
      </c>
      <c r="K34" s="46"/>
    </row>
    <row r="35" spans="2:11" s="1" customFormat="1" ht="14.45" hidden="1" customHeight="1">
      <c r="B35" s="42"/>
      <c r="C35" s="43"/>
      <c r="D35" s="43"/>
      <c r="E35" s="50" t="s">
        <v>51</v>
      </c>
      <c r="F35" s="126">
        <f>ROUND(SUM(BH104:BH527), 2)</f>
        <v>0</v>
      </c>
      <c r="G35" s="43"/>
      <c r="H35" s="43"/>
      <c r="I35" s="127">
        <v>0.15</v>
      </c>
      <c r="J35" s="126"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52</v>
      </c>
      <c r="F36" s="126">
        <f>ROUND(SUM(BI104:BI527), 2)</f>
        <v>0</v>
      </c>
      <c r="G36" s="43"/>
      <c r="H36" s="43"/>
      <c r="I36" s="127">
        <v>0</v>
      </c>
      <c r="J36" s="126">
        <v>0</v>
      </c>
      <c r="K36" s="46"/>
    </row>
    <row r="37" spans="2:11" s="1" customFormat="1" ht="6.95" customHeight="1">
      <c r="B37" s="42"/>
      <c r="C37" s="43"/>
      <c r="D37" s="43"/>
      <c r="E37" s="43"/>
      <c r="F37" s="43"/>
      <c r="G37" s="43"/>
      <c r="H37" s="43"/>
      <c r="I37" s="114"/>
      <c r="J37" s="43"/>
      <c r="K37" s="46"/>
    </row>
    <row r="38" spans="2:11" s="1" customFormat="1" ht="25.35" customHeight="1">
      <c r="B38" s="42"/>
      <c r="C38" s="128"/>
      <c r="D38" s="129" t="s">
        <v>53</v>
      </c>
      <c r="E38" s="72"/>
      <c r="F38" s="72"/>
      <c r="G38" s="130" t="s">
        <v>54</v>
      </c>
      <c r="H38" s="131" t="s">
        <v>55</v>
      </c>
      <c r="I38" s="132"/>
      <c r="J38" s="133">
        <f>SUM(J29:J36)</f>
        <v>0</v>
      </c>
      <c r="K38" s="134"/>
    </row>
    <row r="39" spans="2:11" s="1" customFormat="1" ht="14.45" customHeight="1">
      <c r="B39" s="57"/>
      <c r="C39" s="58"/>
      <c r="D39" s="58"/>
      <c r="E39" s="58"/>
      <c r="F39" s="58"/>
      <c r="G39" s="58"/>
      <c r="H39" s="58"/>
      <c r="I39" s="135"/>
      <c r="J39" s="58"/>
      <c r="K39" s="59"/>
    </row>
    <row r="43" spans="2:11" s="1" customFormat="1" ht="6.95" customHeight="1">
      <c r="B43" s="60"/>
      <c r="C43" s="61"/>
      <c r="D43" s="61"/>
      <c r="E43" s="61"/>
      <c r="F43" s="61"/>
      <c r="G43" s="61"/>
      <c r="H43" s="61"/>
      <c r="I43" s="136"/>
      <c r="J43" s="61"/>
      <c r="K43" s="137"/>
    </row>
    <row r="44" spans="2:11" s="1" customFormat="1" ht="36.950000000000003" customHeight="1">
      <c r="B44" s="42"/>
      <c r="C44" s="31" t="s">
        <v>234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6.95" customHeight="1">
      <c r="B45" s="42"/>
      <c r="C45" s="43"/>
      <c r="D45" s="43"/>
      <c r="E45" s="43"/>
      <c r="F45" s="43"/>
      <c r="G45" s="43"/>
      <c r="H45" s="43"/>
      <c r="I45" s="114"/>
      <c r="J45" s="43"/>
      <c r="K45" s="46"/>
    </row>
    <row r="46" spans="2:11" s="1" customFormat="1" ht="14.45" customHeight="1">
      <c r="B46" s="42"/>
      <c r="C46" s="38" t="s">
        <v>19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6.5" customHeight="1">
      <c r="B47" s="42"/>
      <c r="C47" s="43"/>
      <c r="D47" s="43"/>
      <c r="E47" s="379" t="str">
        <f>E7</f>
        <v>Tehov - Odkanalizování a čištění vod</v>
      </c>
      <c r="F47" s="380"/>
      <c r="G47" s="380"/>
      <c r="H47" s="380"/>
      <c r="I47" s="114"/>
      <c r="J47" s="43"/>
      <c r="K47" s="46"/>
    </row>
    <row r="48" spans="2:11" ht="15">
      <c r="B48" s="29"/>
      <c r="C48" s="38" t="s">
        <v>227</v>
      </c>
      <c r="D48" s="30"/>
      <c r="E48" s="30"/>
      <c r="F48" s="30"/>
      <c r="G48" s="30"/>
      <c r="H48" s="30"/>
      <c r="I48" s="113"/>
      <c r="J48" s="30"/>
      <c r="K48" s="32"/>
    </row>
    <row r="49" spans="2:47" s="1" customFormat="1" ht="16.5" customHeight="1">
      <c r="B49" s="42"/>
      <c r="C49" s="43"/>
      <c r="D49" s="43"/>
      <c r="E49" s="379" t="s">
        <v>228</v>
      </c>
      <c r="F49" s="381"/>
      <c r="G49" s="381"/>
      <c r="H49" s="381"/>
      <c r="I49" s="114"/>
      <c r="J49" s="43"/>
      <c r="K49" s="46"/>
    </row>
    <row r="50" spans="2:47" s="1" customFormat="1" ht="14.45" customHeight="1">
      <c r="B50" s="42"/>
      <c r="C50" s="38" t="s">
        <v>229</v>
      </c>
      <c r="D50" s="43"/>
      <c r="E50" s="43"/>
      <c r="F50" s="43"/>
      <c r="G50" s="43"/>
      <c r="H50" s="43"/>
      <c r="I50" s="114"/>
      <c r="J50" s="43"/>
      <c r="K50" s="46"/>
    </row>
    <row r="51" spans="2:47" s="1" customFormat="1" ht="17.25" customHeight="1">
      <c r="B51" s="42"/>
      <c r="C51" s="43"/>
      <c r="D51" s="43"/>
      <c r="E51" s="382" t="str">
        <f>E11</f>
        <v>103 - DSO-01.3 Nadzemní objekt</v>
      </c>
      <c r="F51" s="381"/>
      <c r="G51" s="381"/>
      <c r="H51" s="381"/>
      <c r="I51" s="114"/>
      <c r="J51" s="43"/>
      <c r="K51" s="46"/>
    </row>
    <row r="52" spans="2:47" s="1" customFormat="1" ht="6.95" customHeight="1">
      <c r="B52" s="42"/>
      <c r="C52" s="43"/>
      <c r="D52" s="43"/>
      <c r="E52" s="43"/>
      <c r="F52" s="43"/>
      <c r="G52" s="43"/>
      <c r="H52" s="43"/>
      <c r="I52" s="114"/>
      <c r="J52" s="43"/>
      <c r="K52" s="46"/>
    </row>
    <row r="53" spans="2:47" s="1" customFormat="1" ht="18" customHeight="1">
      <c r="B53" s="42"/>
      <c r="C53" s="38" t="s">
        <v>25</v>
      </c>
      <c r="D53" s="43"/>
      <c r="E53" s="43"/>
      <c r="F53" s="36" t="str">
        <f>F14</f>
        <v>Tehov</v>
      </c>
      <c r="G53" s="43"/>
      <c r="H53" s="43"/>
      <c r="I53" s="115" t="s">
        <v>27</v>
      </c>
      <c r="J53" s="116" t="str">
        <f>IF(J14="","",J14)</f>
        <v>1.6.2017</v>
      </c>
      <c r="K53" s="46"/>
    </row>
    <row r="54" spans="2:47" s="1" customFormat="1" ht="6.95" customHeight="1">
      <c r="B54" s="42"/>
      <c r="C54" s="43"/>
      <c r="D54" s="43"/>
      <c r="E54" s="43"/>
      <c r="F54" s="43"/>
      <c r="G54" s="43"/>
      <c r="H54" s="43"/>
      <c r="I54" s="114"/>
      <c r="J54" s="43"/>
      <c r="K54" s="46"/>
    </row>
    <row r="55" spans="2:47" s="1" customFormat="1" ht="15">
      <c r="B55" s="42"/>
      <c r="C55" s="38" t="s">
        <v>31</v>
      </c>
      <c r="D55" s="43"/>
      <c r="E55" s="43"/>
      <c r="F55" s="36" t="str">
        <f>E17</f>
        <v>Obec Tehov</v>
      </c>
      <c r="G55" s="43"/>
      <c r="H55" s="43"/>
      <c r="I55" s="115" t="s">
        <v>38</v>
      </c>
      <c r="J55" s="383" t="str">
        <f>E23</f>
        <v>Ing. Pavel Douša</v>
      </c>
      <c r="K55" s="46"/>
    </row>
    <row r="56" spans="2:47" s="1" customFormat="1" ht="14.45" customHeight="1">
      <c r="B56" s="42"/>
      <c r="C56" s="38" t="s">
        <v>36</v>
      </c>
      <c r="D56" s="43"/>
      <c r="E56" s="43"/>
      <c r="F56" s="36" t="str">
        <f>IF(E20="","",E20)</f>
        <v/>
      </c>
      <c r="G56" s="43"/>
      <c r="H56" s="43"/>
      <c r="I56" s="114"/>
      <c r="J56" s="384"/>
      <c r="K56" s="46"/>
    </row>
    <row r="57" spans="2:47" s="1" customFormat="1" ht="10.35" customHeight="1">
      <c r="B57" s="42"/>
      <c r="C57" s="43"/>
      <c r="D57" s="43"/>
      <c r="E57" s="43"/>
      <c r="F57" s="43"/>
      <c r="G57" s="43"/>
      <c r="H57" s="43"/>
      <c r="I57" s="114"/>
      <c r="J57" s="43"/>
      <c r="K57" s="46"/>
    </row>
    <row r="58" spans="2:47" s="1" customFormat="1" ht="29.25" customHeight="1">
      <c r="B58" s="42"/>
      <c r="C58" s="138" t="s">
        <v>235</v>
      </c>
      <c r="D58" s="128"/>
      <c r="E58" s="128"/>
      <c r="F58" s="128"/>
      <c r="G58" s="128"/>
      <c r="H58" s="128"/>
      <c r="I58" s="139"/>
      <c r="J58" s="140" t="s">
        <v>236</v>
      </c>
      <c r="K58" s="141"/>
    </row>
    <row r="59" spans="2:47" s="1" customFormat="1" ht="10.3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29.25" customHeight="1">
      <c r="B60" s="42"/>
      <c r="C60" s="142" t="s">
        <v>237</v>
      </c>
      <c r="D60" s="43"/>
      <c r="E60" s="43"/>
      <c r="F60" s="43"/>
      <c r="G60" s="43"/>
      <c r="H60" s="43"/>
      <c r="I60" s="114"/>
      <c r="J60" s="124">
        <f>J104</f>
        <v>0</v>
      </c>
      <c r="K60" s="46"/>
      <c r="AU60" s="25" t="s">
        <v>238</v>
      </c>
    </row>
    <row r="61" spans="2:47" s="8" customFormat="1" ht="24.95" customHeight="1">
      <c r="B61" s="143"/>
      <c r="C61" s="144"/>
      <c r="D61" s="145" t="s">
        <v>239</v>
      </c>
      <c r="E61" s="146"/>
      <c r="F61" s="146"/>
      <c r="G61" s="146"/>
      <c r="H61" s="146"/>
      <c r="I61" s="147"/>
      <c r="J61" s="148">
        <f>J105</f>
        <v>0</v>
      </c>
      <c r="K61" s="149"/>
    </row>
    <row r="62" spans="2:47" s="9" customFormat="1" ht="19.899999999999999" customHeight="1">
      <c r="B62" s="150"/>
      <c r="C62" s="151"/>
      <c r="D62" s="152" t="s">
        <v>241</v>
      </c>
      <c r="E62" s="153"/>
      <c r="F62" s="153"/>
      <c r="G62" s="153"/>
      <c r="H62" s="153"/>
      <c r="I62" s="154"/>
      <c r="J62" s="155">
        <f>J106</f>
        <v>0</v>
      </c>
      <c r="K62" s="156"/>
    </row>
    <row r="63" spans="2:47" s="9" customFormat="1" ht="19.899999999999999" customHeight="1">
      <c r="B63" s="150"/>
      <c r="C63" s="151"/>
      <c r="D63" s="152" t="s">
        <v>242</v>
      </c>
      <c r="E63" s="153"/>
      <c r="F63" s="153"/>
      <c r="G63" s="153"/>
      <c r="H63" s="153"/>
      <c r="I63" s="154"/>
      <c r="J63" s="155">
        <f>J122</f>
        <v>0</v>
      </c>
      <c r="K63" s="156"/>
    </row>
    <row r="64" spans="2:47" s="9" customFormat="1" ht="19.899999999999999" customHeight="1">
      <c r="B64" s="150"/>
      <c r="C64" s="151"/>
      <c r="D64" s="152" t="s">
        <v>654</v>
      </c>
      <c r="E64" s="153"/>
      <c r="F64" s="153"/>
      <c r="G64" s="153"/>
      <c r="H64" s="153"/>
      <c r="I64" s="154"/>
      <c r="J64" s="155">
        <f>J147</f>
        <v>0</v>
      </c>
      <c r="K64" s="156"/>
    </row>
    <row r="65" spans="2:11" s="9" customFormat="1" ht="19.899999999999999" customHeight="1">
      <c r="B65" s="150"/>
      <c r="C65" s="151"/>
      <c r="D65" s="152" t="s">
        <v>244</v>
      </c>
      <c r="E65" s="153"/>
      <c r="F65" s="153"/>
      <c r="G65" s="153"/>
      <c r="H65" s="153"/>
      <c r="I65" s="154"/>
      <c r="J65" s="155">
        <f>J209</f>
        <v>0</v>
      </c>
      <c r="K65" s="156"/>
    </row>
    <row r="66" spans="2:11" s="9" customFormat="1" ht="19.899999999999999" customHeight="1">
      <c r="B66" s="150"/>
      <c r="C66" s="151"/>
      <c r="D66" s="152" t="s">
        <v>245</v>
      </c>
      <c r="E66" s="153"/>
      <c r="F66" s="153"/>
      <c r="G66" s="153"/>
      <c r="H66" s="153"/>
      <c r="I66" s="154"/>
      <c r="J66" s="155">
        <f>J227</f>
        <v>0</v>
      </c>
      <c r="K66" s="156"/>
    </row>
    <row r="67" spans="2:11" s="8" customFormat="1" ht="24.95" customHeight="1">
      <c r="B67" s="143"/>
      <c r="C67" s="144"/>
      <c r="D67" s="145" t="s">
        <v>246</v>
      </c>
      <c r="E67" s="146"/>
      <c r="F67" s="146"/>
      <c r="G67" s="146"/>
      <c r="H67" s="146"/>
      <c r="I67" s="147"/>
      <c r="J67" s="148">
        <f>J229</f>
        <v>0</v>
      </c>
      <c r="K67" s="149"/>
    </row>
    <row r="68" spans="2:11" s="9" customFormat="1" ht="19.899999999999999" customHeight="1">
      <c r="B68" s="150"/>
      <c r="C68" s="151"/>
      <c r="D68" s="152" t="s">
        <v>247</v>
      </c>
      <c r="E68" s="153"/>
      <c r="F68" s="153"/>
      <c r="G68" s="153"/>
      <c r="H68" s="153"/>
      <c r="I68" s="154"/>
      <c r="J68" s="155">
        <f>J230</f>
        <v>0</v>
      </c>
      <c r="K68" s="156"/>
    </row>
    <row r="69" spans="2:11" s="9" customFormat="1" ht="19.899999999999999" customHeight="1">
      <c r="B69" s="150"/>
      <c r="C69" s="151"/>
      <c r="D69" s="152" t="s">
        <v>655</v>
      </c>
      <c r="E69" s="153"/>
      <c r="F69" s="153"/>
      <c r="G69" s="153"/>
      <c r="H69" s="153"/>
      <c r="I69" s="154"/>
      <c r="J69" s="155">
        <f>J248</f>
        <v>0</v>
      </c>
      <c r="K69" s="156"/>
    </row>
    <row r="70" spans="2:11" s="9" customFormat="1" ht="19.899999999999999" customHeight="1">
      <c r="B70" s="150"/>
      <c r="C70" s="151"/>
      <c r="D70" s="152" t="s">
        <v>656</v>
      </c>
      <c r="E70" s="153"/>
      <c r="F70" s="153"/>
      <c r="G70" s="153"/>
      <c r="H70" s="153"/>
      <c r="I70" s="154"/>
      <c r="J70" s="155">
        <f>J260</f>
        <v>0</v>
      </c>
      <c r="K70" s="156"/>
    </row>
    <row r="71" spans="2:11" s="9" customFormat="1" ht="19.899999999999999" customHeight="1">
      <c r="B71" s="150"/>
      <c r="C71" s="151"/>
      <c r="D71" s="152" t="s">
        <v>657</v>
      </c>
      <c r="E71" s="153"/>
      <c r="F71" s="153"/>
      <c r="G71" s="153"/>
      <c r="H71" s="153"/>
      <c r="I71" s="154"/>
      <c r="J71" s="155">
        <f>J264</f>
        <v>0</v>
      </c>
      <c r="K71" s="156"/>
    </row>
    <row r="72" spans="2:11" s="9" customFormat="1" ht="19.899999999999999" customHeight="1">
      <c r="B72" s="150"/>
      <c r="C72" s="151"/>
      <c r="D72" s="152" t="s">
        <v>658</v>
      </c>
      <c r="E72" s="153"/>
      <c r="F72" s="153"/>
      <c r="G72" s="153"/>
      <c r="H72" s="153"/>
      <c r="I72" s="154"/>
      <c r="J72" s="155">
        <f>J270</f>
        <v>0</v>
      </c>
      <c r="K72" s="156"/>
    </row>
    <row r="73" spans="2:11" s="9" customFormat="1" ht="19.899999999999999" customHeight="1">
      <c r="B73" s="150"/>
      <c r="C73" s="151"/>
      <c r="D73" s="152" t="s">
        <v>659</v>
      </c>
      <c r="E73" s="153"/>
      <c r="F73" s="153"/>
      <c r="G73" s="153"/>
      <c r="H73" s="153"/>
      <c r="I73" s="154"/>
      <c r="J73" s="155">
        <f>J277</f>
        <v>0</v>
      </c>
      <c r="K73" s="156"/>
    </row>
    <row r="74" spans="2:11" s="9" customFormat="1" ht="19.899999999999999" customHeight="1">
      <c r="B74" s="150"/>
      <c r="C74" s="151"/>
      <c r="D74" s="152" t="s">
        <v>660</v>
      </c>
      <c r="E74" s="153"/>
      <c r="F74" s="153"/>
      <c r="G74" s="153"/>
      <c r="H74" s="153"/>
      <c r="I74" s="154"/>
      <c r="J74" s="155">
        <f>J367</f>
        <v>0</v>
      </c>
      <c r="K74" s="156"/>
    </row>
    <row r="75" spans="2:11" s="9" customFormat="1" ht="19.899999999999999" customHeight="1">
      <c r="B75" s="150"/>
      <c r="C75" s="151"/>
      <c r="D75" s="152" t="s">
        <v>661</v>
      </c>
      <c r="E75" s="153"/>
      <c r="F75" s="153"/>
      <c r="G75" s="153"/>
      <c r="H75" s="153"/>
      <c r="I75" s="154"/>
      <c r="J75" s="155">
        <f>J381</f>
        <v>0</v>
      </c>
      <c r="K75" s="156"/>
    </row>
    <row r="76" spans="2:11" s="9" customFormat="1" ht="19.899999999999999" customHeight="1">
      <c r="B76" s="150"/>
      <c r="C76" s="151"/>
      <c r="D76" s="152" t="s">
        <v>662</v>
      </c>
      <c r="E76" s="153"/>
      <c r="F76" s="153"/>
      <c r="G76" s="153"/>
      <c r="H76" s="153"/>
      <c r="I76" s="154"/>
      <c r="J76" s="155">
        <f>J404</f>
        <v>0</v>
      </c>
      <c r="K76" s="156"/>
    </row>
    <row r="77" spans="2:11" s="9" customFormat="1" ht="19.899999999999999" customHeight="1">
      <c r="B77" s="150"/>
      <c r="C77" s="151"/>
      <c r="D77" s="152" t="s">
        <v>416</v>
      </c>
      <c r="E77" s="153"/>
      <c r="F77" s="153"/>
      <c r="G77" s="153"/>
      <c r="H77" s="153"/>
      <c r="I77" s="154"/>
      <c r="J77" s="155">
        <f>J430</f>
        <v>0</v>
      </c>
      <c r="K77" s="156"/>
    </row>
    <row r="78" spans="2:11" s="9" customFormat="1" ht="19.899999999999999" customHeight="1">
      <c r="B78" s="150"/>
      <c r="C78" s="151"/>
      <c r="D78" s="152" t="s">
        <v>663</v>
      </c>
      <c r="E78" s="153"/>
      <c r="F78" s="153"/>
      <c r="G78" s="153"/>
      <c r="H78" s="153"/>
      <c r="I78" s="154"/>
      <c r="J78" s="155">
        <f>J458</f>
        <v>0</v>
      </c>
      <c r="K78" s="156"/>
    </row>
    <row r="79" spans="2:11" s="9" customFormat="1" ht="19.899999999999999" customHeight="1">
      <c r="B79" s="150"/>
      <c r="C79" s="151"/>
      <c r="D79" s="152" t="s">
        <v>664</v>
      </c>
      <c r="E79" s="153"/>
      <c r="F79" s="153"/>
      <c r="G79" s="153"/>
      <c r="H79" s="153"/>
      <c r="I79" s="154"/>
      <c r="J79" s="155">
        <f>J467</f>
        <v>0</v>
      </c>
      <c r="K79" s="156"/>
    </row>
    <row r="80" spans="2:11" s="9" customFormat="1" ht="19.899999999999999" customHeight="1">
      <c r="B80" s="150"/>
      <c r="C80" s="151"/>
      <c r="D80" s="152" t="s">
        <v>665</v>
      </c>
      <c r="E80" s="153"/>
      <c r="F80" s="153"/>
      <c r="G80" s="153"/>
      <c r="H80" s="153"/>
      <c r="I80" s="154"/>
      <c r="J80" s="155">
        <f>J471</f>
        <v>0</v>
      </c>
      <c r="K80" s="156"/>
    </row>
    <row r="81" spans="2:12" s="9" customFormat="1" ht="19.899999999999999" customHeight="1">
      <c r="B81" s="150"/>
      <c r="C81" s="151"/>
      <c r="D81" s="152" t="s">
        <v>666</v>
      </c>
      <c r="E81" s="153"/>
      <c r="F81" s="153"/>
      <c r="G81" s="153"/>
      <c r="H81" s="153"/>
      <c r="I81" s="154"/>
      <c r="J81" s="155">
        <f>J482</f>
        <v>0</v>
      </c>
      <c r="K81" s="156"/>
    </row>
    <row r="82" spans="2:12" s="9" customFormat="1" ht="19.899999999999999" customHeight="1">
      <c r="B82" s="150"/>
      <c r="C82" s="151"/>
      <c r="D82" s="152" t="s">
        <v>667</v>
      </c>
      <c r="E82" s="153"/>
      <c r="F82" s="153"/>
      <c r="G82" s="153"/>
      <c r="H82" s="153"/>
      <c r="I82" s="154"/>
      <c r="J82" s="155">
        <f>J515</f>
        <v>0</v>
      </c>
      <c r="K82" s="156"/>
    </row>
    <row r="83" spans="2:12" s="1" customFormat="1" ht="21.75" customHeight="1">
      <c r="B83" s="42"/>
      <c r="C83" s="43"/>
      <c r="D83" s="43"/>
      <c r="E83" s="43"/>
      <c r="F83" s="43"/>
      <c r="G83" s="43"/>
      <c r="H83" s="43"/>
      <c r="I83" s="114"/>
      <c r="J83" s="43"/>
      <c r="K83" s="46"/>
    </row>
    <row r="84" spans="2:12" s="1" customFormat="1" ht="6.95" customHeight="1">
      <c r="B84" s="57"/>
      <c r="C84" s="58"/>
      <c r="D84" s="58"/>
      <c r="E84" s="58"/>
      <c r="F84" s="58"/>
      <c r="G84" s="58"/>
      <c r="H84" s="58"/>
      <c r="I84" s="135"/>
      <c r="J84" s="58"/>
      <c r="K84" s="59"/>
    </row>
    <row r="88" spans="2:12" s="1" customFormat="1" ht="6.95" customHeight="1">
      <c r="B88" s="60"/>
      <c r="C88" s="61"/>
      <c r="D88" s="61"/>
      <c r="E88" s="61"/>
      <c r="F88" s="61"/>
      <c r="G88" s="61"/>
      <c r="H88" s="61"/>
      <c r="I88" s="136"/>
      <c r="J88" s="61"/>
      <c r="K88" s="61"/>
      <c r="L88" s="42"/>
    </row>
    <row r="89" spans="2:12" s="1" customFormat="1" ht="36.950000000000003" customHeight="1">
      <c r="B89" s="42"/>
      <c r="C89" s="62" t="s">
        <v>248</v>
      </c>
      <c r="L89" s="42"/>
    </row>
    <row r="90" spans="2:12" s="1" customFormat="1" ht="6.95" customHeight="1">
      <c r="B90" s="42"/>
      <c r="L90" s="42"/>
    </row>
    <row r="91" spans="2:12" s="1" customFormat="1" ht="14.45" customHeight="1">
      <c r="B91" s="42"/>
      <c r="C91" s="64" t="s">
        <v>19</v>
      </c>
      <c r="L91" s="42"/>
    </row>
    <row r="92" spans="2:12" s="1" customFormat="1" ht="16.5" customHeight="1">
      <c r="B92" s="42"/>
      <c r="E92" s="374" t="str">
        <f>E7</f>
        <v>Tehov - Odkanalizování a čištění vod</v>
      </c>
      <c r="F92" s="375"/>
      <c r="G92" s="375"/>
      <c r="H92" s="375"/>
      <c r="L92" s="42"/>
    </row>
    <row r="93" spans="2:12" ht="15">
      <c r="B93" s="29"/>
      <c r="C93" s="64" t="s">
        <v>227</v>
      </c>
      <c r="L93" s="29"/>
    </row>
    <row r="94" spans="2:12" s="1" customFormat="1" ht="16.5" customHeight="1">
      <c r="B94" s="42"/>
      <c r="E94" s="374" t="s">
        <v>228</v>
      </c>
      <c r="F94" s="377"/>
      <c r="G94" s="377"/>
      <c r="H94" s="377"/>
      <c r="L94" s="42"/>
    </row>
    <row r="95" spans="2:12" s="1" customFormat="1" ht="14.45" customHeight="1">
      <c r="B95" s="42"/>
      <c r="C95" s="64" t="s">
        <v>229</v>
      </c>
      <c r="L95" s="42"/>
    </row>
    <row r="96" spans="2:12" s="1" customFormat="1" ht="17.25" customHeight="1">
      <c r="B96" s="42"/>
      <c r="E96" s="349" t="str">
        <f>E11</f>
        <v>103 - DSO-01.3 Nadzemní objekt</v>
      </c>
      <c r="F96" s="377"/>
      <c r="G96" s="377"/>
      <c r="H96" s="377"/>
      <c r="L96" s="42"/>
    </row>
    <row r="97" spans="2:65" s="1" customFormat="1" ht="6.95" customHeight="1">
      <c r="B97" s="42"/>
      <c r="L97" s="42"/>
    </row>
    <row r="98" spans="2:65" s="1" customFormat="1" ht="18" customHeight="1">
      <c r="B98" s="42"/>
      <c r="C98" s="64" t="s">
        <v>25</v>
      </c>
      <c r="F98" s="157" t="str">
        <f>F14</f>
        <v>Tehov</v>
      </c>
      <c r="I98" s="158" t="s">
        <v>27</v>
      </c>
      <c r="J98" s="68" t="str">
        <f>IF(J14="","",J14)</f>
        <v>1.6.2017</v>
      </c>
      <c r="L98" s="42"/>
    </row>
    <row r="99" spans="2:65" s="1" customFormat="1" ht="6.95" customHeight="1">
      <c r="B99" s="42"/>
      <c r="L99" s="42"/>
    </row>
    <row r="100" spans="2:65" s="1" customFormat="1" ht="15">
      <c r="B100" s="42"/>
      <c r="C100" s="64" t="s">
        <v>31</v>
      </c>
      <c r="F100" s="157" t="str">
        <f>E17</f>
        <v>Obec Tehov</v>
      </c>
      <c r="I100" s="158" t="s">
        <v>38</v>
      </c>
      <c r="J100" s="157" t="str">
        <f>E23</f>
        <v>Ing. Pavel Douša</v>
      </c>
      <c r="L100" s="42"/>
    </row>
    <row r="101" spans="2:65" s="1" customFormat="1" ht="14.45" customHeight="1">
      <c r="B101" s="42"/>
      <c r="C101" s="64" t="s">
        <v>36</v>
      </c>
      <c r="F101" s="157" t="str">
        <f>IF(E20="","",E20)</f>
        <v/>
      </c>
      <c r="L101" s="42"/>
    </row>
    <row r="102" spans="2:65" s="1" customFormat="1" ht="10.35" customHeight="1">
      <c r="B102" s="42"/>
      <c r="L102" s="42"/>
    </row>
    <row r="103" spans="2:65" s="10" customFormat="1" ht="29.25" customHeight="1">
      <c r="B103" s="159"/>
      <c r="C103" s="160" t="s">
        <v>249</v>
      </c>
      <c r="D103" s="161" t="s">
        <v>62</v>
      </c>
      <c r="E103" s="161" t="s">
        <v>58</v>
      </c>
      <c r="F103" s="161" t="s">
        <v>250</v>
      </c>
      <c r="G103" s="161" t="s">
        <v>251</v>
      </c>
      <c r="H103" s="161" t="s">
        <v>252</v>
      </c>
      <c r="I103" s="162" t="s">
        <v>253</v>
      </c>
      <c r="J103" s="161" t="s">
        <v>236</v>
      </c>
      <c r="K103" s="163" t="s">
        <v>254</v>
      </c>
      <c r="L103" s="159"/>
      <c r="M103" s="74" t="s">
        <v>255</v>
      </c>
      <c r="N103" s="75" t="s">
        <v>47</v>
      </c>
      <c r="O103" s="75" t="s">
        <v>256</v>
      </c>
      <c r="P103" s="75" t="s">
        <v>257</v>
      </c>
      <c r="Q103" s="75" t="s">
        <v>258</v>
      </c>
      <c r="R103" s="75" t="s">
        <v>259</v>
      </c>
      <c r="S103" s="75" t="s">
        <v>260</v>
      </c>
      <c r="T103" s="76" t="s">
        <v>261</v>
      </c>
    </row>
    <row r="104" spans="2:65" s="1" customFormat="1" ht="29.25" customHeight="1">
      <c r="B104" s="42"/>
      <c r="C104" s="78" t="s">
        <v>237</v>
      </c>
      <c r="J104" s="164">
        <f>BK104</f>
        <v>0</v>
      </c>
      <c r="L104" s="42"/>
      <c r="M104" s="77"/>
      <c r="N104" s="69"/>
      <c r="O104" s="69"/>
      <c r="P104" s="165">
        <f>P105+P229</f>
        <v>0</v>
      </c>
      <c r="Q104" s="69"/>
      <c r="R104" s="165">
        <f>R105+R229</f>
        <v>13.368189909999998</v>
      </c>
      <c r="S104" s="69"/>
      <c r="T104" s="166">
        <f>T105+T229</f>
        <v>2.3015999999999998E-2</v>
      </c>
      <c r="AT104" s="25" t="s">
        <v>76</v>
      </c>
      <c r="AU104" s="25" t="s">
        <v>238</v>
      </c>
      <c r="BK104" s="167">
        <f>BK105+BK229</f>
        <v>0</v>
      </c>
    </row>
    <row r="105" spans="2:65" s="11" customFormat="1" ht="37.35" customHeight="1">
      <c r="B105" s="168"/>
      <c r="D105" s="169" t="s">
        <v>76</v>
      </c>
      <c r="E105" s="170" t="s">
        <v>262</v>
      </c>
      <c r="F105" s="170" t="s">
        <v>263</v>
      </c>
      <c r="I105" s="171"/>
      <c r="J105" s="172">
        <f>BK105</f>
        <v>0</v>
      </c>
      <c r="L105" s="168"/>
      <c r="M105" s="173"/>
      <c r="N105" s="174"/>
      <c r="O105" s="174"/>
      <c r="P105" s="175">
        <f>P106+P122+P147+P209+P227</f>
        <v>0</v>
      </c>
      <c r="Q105" s="174"/>
      <c r="R105" s="175">
        <f>R106+R122+R147+R209+R227</f>
        <v>10.716714619999998</v>
      </c>
      <c r="S105" s="174"/>
      <c r="T105" s="176">
        <f>T106+T122+T147+T209+T227</f>
        <v>1.9199999999999998E-2</v>
      </c>
      <c r="AR105" s="169" t="s">
        <v>24</v>
      </c>
      <c r="AT105" s="177" t="s">
        <v>76</v>
      </c>
      <c r="AU105" s="177" t="s">
        <v>77</v>
      </c>
      <c r="AY105" s="169" t="s">
        <v>264</v>
      </c>
      <c r="BK105" s="178">
        <f>BK106+BK122+BK147+BK209+BK227</f>
        <v>0</v>
      </c>
    </row>
    <row r="106" spans="2:65" s="11" customFormat="1" ht="19.899999999999999" customHeight="1">
      <c r="B106" s="168"/>
      <c r="D106" s="169" t="s">
        <v>76</v>
      </c>
      <c r="E106" s="179" t="s">
        <v>93</v>
      </c>
      <c r="F106" s="179" t="s">
        <v>275</v>
      </c>
      <c r="I106" s="171"/>
      <c r="J106" s="180">
        <f>BK106</f>
        <v>0</v>
      </c>
      <c r="L106" s="168"/>
      <c r="M106" s="173"/>
      <c r="N106" s="174"/>
      <c r="O106" s="174"/>
      <c r="P106" s="175">
        <f>SUM(P107:P121)</f>
        <v>0</v>
      </c>
      <c r="Q106" s="174"/>
      <c r="R106" s="175">
        <f>SUM(R107:R121)</f>
        <v>7.0241523999999984</v>
      </c>
      <c r="S106" s="174"/>
      <c r="T106" s="176">
        <f>SUM(T107:T121)</f>
        <v>0</v>
      </c>
      <c r="AR106" s="169" t="s">
        <v>24</v>
      </c>
      <c r="AT106" s="177" t="s">
        <v>76</v>
      </c>
      <c r="AU106" s="177" t="s">
        <v>24</v>
      </c>
      <c r="AY106" s="169" t="s">
        <v>264</v>
      </c>
      <c r="BK106" s="178">
        <f>SUM(BK107:BK121)</f>
        <v>0</v>
      </c>
    </row>
    <row r="107" spans="2:65" s="1" customFormat="1" ht="38.25" customHeight="1">
      <c r="B107" s="181"/>
      <c r="C107" s="182" t="s">
        <v>24</v>
      </c>
      <c r="D107" s="182" t="s">
        <v>266</v>
      </c>
      <c r="E107" s="183" t="s">
        <v>668</v>
      </c>
      <c r="F107" s="184" t="s">
        <v>669</v>
      </c>
      <c r="G107" s="185" t="s">
        <v>293</v>
      </c>
      <c r="H107" s="186">
        <v>25</v>
      </c>
      <c r="I107" s="187"/>
      <c r="J107" s="188">
        <f>ROUND(I107*H107,2)</f>
        <v>0</v>
      </c>
      <c r="K107" s="184" t="s">
        <v>278</v>
      </c>
      <c r="L107" s="42"/>
      <c r="M107" s="189" t="s">
        <v>5</v>
      </c>
      <c r="N107" s="190" t="s">
        <v>48</v>
      </c>
      <c r="O107" s="43"/>
      <c r="P107" s="191">
        <f>O107*H107</f>
        <v>0</v>
      </c>
      <c r="Q107" s="191">
        <v>0.26118999999999998</v>
      </c>
      <c r="R107" s="191">
        <f>Q107*H107</f>
        <v>6.5297499999999991</v>
      </c>
      <c r="S107" s="191">
        <v>0</v>
      </c>
      <c r="T107" s="192">
        <f>S107*H107</f>
        <v>0</v>
      </c>
      <c r="AR107" s="25" t="s">
        <v>270</v>
      </c>
      <c r="AT107" s="25" t="s">
        <v>266</v>
      </c>
      <c r="AU107" s="25" t="s">
        <v>85</v>
      </c>
      <c r="AY107" s="25" t="s">
        <v>264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5" t="s">
        <v>24</v>
      </c>
      <c r="BK107" s="193">
        <f>ROUND(I107*H107,2)</f>
        <v>0</v>
      </c>
      <c r="BL107" s="25" t="s">
        <v>270</v>
      </c>
      <c r="BM107" s="25" t="s">
        <v>670</v>
      </c>
    </row>
    <row r="108" spans="2:65" s="12" customFormat="1">
      <c r="B108" s="194"/>
      <c r="D108" s="195" t="s">
        <v>272</v>
      </c>
      <c r="E108" s="196" t="s">
        <v>5</v>
      </c>
      <c r="F108" s="197" t="s">
        <v>671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3" customFormat="1">
      <c r="B109" s="202"/>
      <c r="D109" s="195" t="s">
        <v>272</v>
      </c>
      <c r="E109" s="203" t="s">
        <v>5</v>
      </c>
      <c r="F109" s="204" t="s">
        <v>672</v>
      </c>
      <c r="H109" s="205">
        <v>24.3</v>
      </c>
      <c r="I109" s="206"/>
      <c r="L109" s="202"/>
      <c r="M109" s="207"/>
      <c r="N109" s="208"/>
      <c r="O109" s="208"/>
      <c r="P109" s="208"/>
      <c r="Q109" s="208"/>
      <c r="R109" s="208"/>
      <c r="S109" s="208"/>
      <c r="T109" s="209"/>
      <c r="AT109" s="203" t="s">
        <v>272</v>
      </c>
      <c r="AU109" s="203" t="s">
        <v>85</v>
      </c>
      <c r="AV109" s="13" t="s">
        <v>85</v>
      </c>
      <c r="AW109" s="13" t="s">
        <v>41</v>
      </c>
      <c r="AX109" s="13" t="s">
        <v>77</v>
      </c>
      <c r="AY109" s="203" t="s">
        <v>264</v>
      </c>
    </row>
    <row r="110" spans="2:65" s="12" customFormat="1">
      <c r="B110" s="194"/>
      <c r="D110" s="195" t="s">
        <v>272</v>
      </c>
      <c r="E110" s="196" t="s">
        <v>5</v>
      </c>
      <c r="F110" s="197" t="s">
        <v>673</v>
      </c>
      <c r="H110" s="196" t="s">
        <v>5</v>
      </c>
      <c r="I110" s="198"/>
      <c r="L110" s="194"/>
      <c r="M110" s="199"/>
      <c r="N110" s="200"/>
      <c r="O110" s="200"/>
      <c r="P110" s="200"/>
      <c r="Q110" s="200"/>
      <c r="R110" s="200"/>
      <c r="S110" s="200"/>
      <c r="T110" s="201"/>
      <c r="AT110" s="196" t="s">
        <v>272</v>
      </c>
      <c r="AU110" s="196" t="s">
        <v>85</v>
      </c>
      <c r="AV110" s="12" t="s">
        <v>24</v>
      </c>
      <c r="AW110" s="12" t="s">
        <v>41</v>
      </c>
      <c r="AX110" s="12" t="s">
        <v>77</v>
      </c>
      <c r="AY110" s="196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674</v>
      </c>
      <c r="H111" s="205">
        <v>4.2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77</v>
      </c>
      <c r="AY111" s="203" t="s">
        <v>264</v>
      </c>
    </row>
    <row r="112" spans="2:65" s="15" customFormat="1">
      <c r="B112" s="236"/>
      <c r="D112" s="195" t="s">
        <v>272</v>
      </c>
      <c r="E112" s="237" t="s">
        <v>5</v>
      </c>
      <c r="F112" s="238" t="s">
        <v>423</v>
      </c>
      <c r="H112" s="239">
        <v>28.5</v>
      </c>
      <c r="I112" s="240"/>
      <c r="L112" s="236"/>
      <c r="M112" s="241"/>
      <c r="N112" s="242"/>
      <c r="O112" s="242"/>
      <c r="P112" s="242"/>
      <c r="Q112" s="242"/>
      <c r="R112" s="242"/>
      <c r="S112" s="242"/>
      <c r="T112" s="243"/>
      <c r="AT112" s="237" t="s">
        <v>272</v>
      </c>
      <c r="AU112" s="237" t="s">
        <v>85</v>
      </c>
      <c r="AV112" s="15" t="s">
        <v>93</v>
      </c>
      <c r="AW112" s="15" t="s">
        <v>41</v>
      </c>
      <c r="AX112" s="15" t="s">
        <v>77</v>
      </c>
      <c r="AY112" s="237" t="s">
        <v>264</v>
      </c>
    </row>
    <row r="113" spans="2:65" s="12" customFormat="1">
      <c r="B113" s="194"/>
      <c r="D113" s="195" t="s">
        <v>272</v>
      </c>
      <c r="E113" s="196" t="s">
        <v>5</v>
      </c>
      <c r="F113" s="197" t="s">
        <v>675</v>
      </c>
      <c r="H113" s="196" t="s">
        <v>5</v>
      </c>
      <c r="I113" s="198"/>
      <c r="L113" s="194"/>
      <c r="M113" s="199"/>
      <c r="N113" s="200"/>
      <c r="O113" s="200"/>
      <c r="P113" s="200"/>
      <c r="Q113" s="200"/>
      <c r="R113" s="200"/>
      <c r="S113" s="200"/>
      <c r="T113" s="201"/>
      <c r="AT113" s="196" t="s">
        <v>272</v>
      </c>
      <c r="AU113" s="196" t="s">
        <v>85</v>
      </c>
      <c r="AV113" s="12" t="s">
        <v>24</v>
      </c>
      <c r="AW113" s="12" t="s">
        <v>41</v>
      </c>
      <c r="AX113" s="12" t="s">
        <v>77</v>
      </c>
      <c r="AY113" s="196" t="s">
        <v>264</v>
      </c>
    </row>
    <row r="114" spans="2:65" s="13" customFormat="1">
      <c r="B114" s="202"/>
      <c r="D114" s="195" t="s">
        <v>272</v>
      </c>
      <c r="E114" s="203" t="s">
        <v>5</v>
      </c>
      <c r="F114" s="204" t="s">
        <v>676</v>
      </c>
      <c r="H114" s="205">
        <v>-3.5</v>
      </c>
      <c r="I114" s="206"/>
      <c r="L114" s="202"/>
      <c r="M114" s="207"/>
      <c r="N114" s="208"/>
      <c r="O114" s="208"/>
      <c r="P114" s="208"/>
      <c r="Q114" s="208"/>
      <c r="R114" s="208"/>
      <c r="S114" s="208"/>
      <c r="T114" s="209"/>
      <c r="AT114" s="203" t="s">
        <v>272</v>
      </c>
      <c r="AU114" s="203" t="s">
        <v>85</v>
      </c>
      <c r="AV114" s="13" t="s">
        <v>85</v>
      </c>
      <c r="AW114" s="13" t="s">
        <v>41</v>
      </c>
      <c r="AX114" s="13" t="s">
        <v>77</v>
      </c>
      <c r="AY114" s="203" t="s">
        <v>264</v>
      </c>
    </row>
    <row r="115" spans="2:65" s="14" customFormat="1">
      <c r="B115" s="210"/>
      <c r="D115" s="195" t="s">
        <v>272</v>
      </c>
      <c r="E115" s="211" t="s">
        <v>5</v>
      </c>
      <c r="F115" s="212" t="s">
        <v>290</v>
      </c>
      <c r="H115" s="213">
        <v>25</v>
      </c>
      <c r="I115" s="214"/>
      <c r="L115" s="210"/>
      <c r="M115" s="215"/>
      <c r="N115" s="216"/>
      <c r="O115" s="216"/>
      <c r="P115" s="216"/>
      <c r="Q115" s="216"/>
      <c r="R115" s="216"/>
      <c r="S115" s="216"/>
      <c r="T115" s="217"/>
      <c r="AT115" s="211" t="s">
        <v>272</v>
      </c>
      <c r="AU115" s="211" t="s">
        <v>85</v>
      </c>
      <c r="AV115" s="14" t="s">
        <v>270</v>
      </c>
      <c r="AW115" s="14" t="s">
        <v>41</v>
      </c>
      <c r="AX115" s="14" t="s">
        <v>24</v>
      </c>
      <c r="AY115" s="211" t="s">
        <v>264</v>
      </c>
    </row>
    <row r="116" spans="2:65" s="1" customFormat="1" ht="25.5" customHeight="1">
      <c r="B116" s="181"/>
      <c r="C116" s="182" t="s">
        <v>85</v>
      </c>
      <c r="D116" s="182" t="s">
        <v>266</v>
      </c>
      <c r="E116" s="183" t="s">
        <v>677</v>
      </c>
      <c r="F116" s="184" t="s">
        <v>678</v>
      </c>
      <c r="G116" s="185" t="s">
        <v>341</v>
      </c>
      <c r="H116" s="186">
        <v>6</v>
      </c>
      <c r="I116" s="187"/>
      <c r="J116" s="188">
        <f>ROUND(I116*H116,2)</f>
        <v>0</v>
      </c>
      <c r="K116" s="184" t="s">
        <v>278</v>
      </c>
      <c r="L116" s="42"/>
      <c r="M116" s="189" t="s">
        <v>5</v>
      </c>
      <c r="N116" s="190" t="s">
        <v>48</v>
      </c>
      <c r="O116" s="43"/>
      <c r="P116" s="191">
        <f>O116*H116</f>
        <v>0</v>
      </c>
      <c r="Q116" s="191">
        <v>4.6449999999999998E-2</v>
      </c>
      <c r="R116" s="191">
        <f>Q116*H116</f>
        <v>0.2787</v>
      </c>
      <c r="S116" s="191">
        <v>0</v>
      </c>
      <c r="T116" s="192">
        <f>S116*H116</f>
        <v>0</v>
      </c>
      <c r="AR116" s="25" t="s">
        <v>270</v>
      </c>
      <c r="AT116" s="25" t="s">
        <v>266</v>
      </c>
      <c r="AU116" s="25" t="s">
        <v>85</v>
      </c>
      <c r="AY116" s="25" t="s">
        <v>264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5" t="s">
        <v>24</v>
      </c>
      <c r="BK116" s="193">
        <f>ROUND(I116*H116,2)</f>
        <v>0</v>
      </c>
      <c r="BL116" s="25" t="s">
        <v>270</v>
      </c>
      <c r="BM116" s="25" t="s">
        <v>679</v>
      </c>
    </row>
    <row r="117" spans="2:65" s="1" customFormat="1" ht="25.5" customHeight="1">
      <c r="B117" s="181"/>
      <c r="C117" s="182" t="s">
        <v>93</v>
      </c>
      <c r="D117" s="182" t="s">
        <v>266</v>
      </c>
      <c r="E117" s="183" t="s">
        <v>680</v>
      </c>
      <c r="F117" s="184" t="s">
        <v>681</v>
      </c>
      <c r="G117" s="185" t="s">
        <v>308</v>
      </c>
      <c r="H117" s="186">
        <v>2.5</v>
      </c>
      <c r="I117" s="187"/>
      <c r="J117" s="188">
        <f>ROUND(I117*H117,2)</f>
        <v>0</v>
      </c>
      <c r="K117" s="184" t="s">
        <v>278</v>
      </c>
      <c r="L117" s="42"/>
      <c r="M117" s="189" t="s">
        <v>5</v>
      </c>
      <c r="N117" s="190" t="s">
        <v>48</v>
      </c>
      <c r="O117" s="43"/>
      <c r="P117" s="191">
        <f>O117*H117</f>
        <v>0</v>
      </c>
      <c r="Q117" s="191">
        <v>2.9999999999999997E-4</v>
      </c>
      <c r="R117" s="191">
        <f>Q117*H117</f>
        <v>7.4999999999999991E-4</v>
      </c>
      <c r="S117" s="191">
        <v>0</v>
      </c>
      <c r="T117" s="192">
        <f>S117*H117</f>
        <v>0</v>
      </c>
      <c r="AR117" s="25" t="s">
        <v>270</v>
      </c>
      <c r="AT117" s="25" t="s">
        <v>266</v>
      </c>
      <c r="AU117" s="25" t="s">
        <v>85</v>
      </c>
      <c r="AY117" s="25" t="s">
        <v>264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5" t="s">
        <v>24</v>
      </c>
      <c r="BK117" s="193">
        <f>ROUND(I117*H117,2)</f>
        <v>0</v>
      </c>
      <c r="BL117" s="25" t="s">
        <v>270</v>
      </c>
      <c r="BM117" s="25" t="s">
        <v>682</v>
      </c>
    </row>
    <row r="118" spans="2:65" s="13" customFormat="1">
      <c r="B118" s="202"/>
      <c r="D118" s="195" t="s">
        <v>272</v>
      </c>
      <c r="E118" s="203" t="s">
        <v>5</v>
      </c>
      <c r="F118" s="204" t="s">
        <v>683</v>
      </c>
      <c r="H118" s="205">
        <v>2.5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24</v>
      </c>
      <c r="AY118" s="203" t="s">
        <v>264</v>
      </c>
    </row>
    <row r="119" spans="2:65" s="1" customFormat="1" ht="38.25" customHeight="1">
      <c r="B119" s="181"/>
      <c r="C119" s="182" t="s">
        <v>270</v>
      </c>
      <c r="D119" s="182" t="s">
        <v>266</v>
      </c>
      <c r="E119" s="183" t="s">
        <v>684</v>
      </c>
      <c r="F119" s="184" t="s">
        <v>685</v>
      </c>
      <c r="G119" s="185" t="s">
        <v>293</v>
      </c>
      <c r="H119" s="186">
        <v>1.08</v>
      </c>
      <c r="I119" s="187"/>
      <c r="J119" s="188">
        <f>ROUND(I119*H119,2)</f>
        <v>0</v>
      </c>
      <c r="K119" s="184" t="s">
        <v>278</v>
      </c>
      <c r="L119" s="42"/>
      <c r="M119" s="189" t="s">
        <v>5</v>
      </c>
      <c r="N119" s="190" t="s">
        <v>48</v>
      </c>
      <c r="O119" s="43"/>
      <c r="P119" s="191">
        <f>O119*H119</f>
        <v>0</v>
      </c>
      <c r="Q119" s="191">
        <v>0.19903000000000001</v>
      </c>
      <c r="R119" s="191">
        <f>Q119*H119</f>
        <v>0.21495240000000002</v>
      </c>
      <c r="S119" s="191">
        <v>0</v>
      </c>
      <c r="T119" s="192">
        <f>S119*H119</f>
        <v>0</v>
      </c>
      <c r="AR119" s="25" t="s">
        <v>270</v>
      </c>
      <c r="AT119" s="25" t="s">
        <v>266</v>
      </c>
      <c r="AU119" s="25" t="s">
        <v>85</v>
      </c>
      <c r="AY119" s="25" t="s">
        <v>264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5" t="s">
        <v>24</v>
      </c>
      <c r="BK119" s="193">
        <f>ROUND(I119*H119,2)</f>
        <v>0</v>
      </c>
      <c r="BL119" s="25" t="s">
        <v>270</v>
      </c>
      <c r="BM119" s="25" t="s">
        <v>686</v>
      </c>
    </row>
    <row r="120" spans="2:65" s="12" customFormat="1">
      <c r="B120" s="194"/>
      <c r="D120" s="195" t="s">
        <v>272</v>
      </c>
      <c r="E120" s="196" t="s">
        <v>5</v>
      </c>
      <c r="F120" s="197" t="s">
        <v>687</v>
      </c>
      <c r="H120" s="196" t="s">
        <v>5</v>
      </c>
      <c r="I120" s="198"/>
      <c r="L120" s="194"/>
      <c r="M120" s="199"/>
      <c r="N120" s="200"/>
      <c r="O120" s="200"/>
      <c r="P120" s="200"/>
      <c r="Q120" s="200"/>
      <c r="R120" s="200"/>
      <c r="S120" s="200"/>
      <c r="T120" s="201"/>
      <c r="AT120" s="196" t="s">
        <v>272</v>
      </c>
      <c r="AU120" s="196" t="s">
        <v>85</v>
      </c>
      <c r="AV120" s="12" t="s">
        <v>24</v>
      </c>
      <c r="AW120" s="12" t="s">
        <v>41</v>
      </c>
      <c r="AX120" s="12" t="s">
        <v>77</v>
      </c>
      <c r="AY120" s="196" t="s">
        <v>264</v>
      </c>
    </row>
    <row r="121" spans="2:65" s="13" customFormat="1">
      <c r="B121" s="202"/>
      <c r="D121" s="195" t="s">
        <v>272</v>
      </c>
      <c r="E121" s="203" t="s">
        <v>5</v>
      </c>
      <c r="F121" s="204" t="s">
        <v>688</v>
      </c>
      <c r="H121" s="205">
        <v>1.08</v>
      </c>
      <c r="I121" s="206"/>
      <c r="L121" s="202"/>
      <c r="M121" s="207"/>
      <c r="N121" s="208"/>
      <c r="O121" s="208"/>
      <c r="P121" s="208"/>
      <c r="Q121" s="208"/>
      <c r="R121" s="208"/>
      <c r="S121" s="208"/>
      <c r="T121" s="209"/>
      <c r="AT121" s="203" t="s">
        <v>272</v>
      </c>
      <c r="AU121" s="203" t="s">
        <v>85</v>
      </c>
      <c r="AV121" s="13" t="s">
        <v>85</v>
      </c>
      <c r="AW121" s="13" t="s">
        <v>41</v>
      </c>
      <c r="AX121" s="13" t="s">
        <v>24</v>
      </c>
      <c r="AY121" s="203" t="s">
        <v>264</v>
      </c>
    </row>
    <row r="122" spans="2:65" s="11" customFormat="1" ht="29.85" customHeight="1">
      <c r="B122" s="168"/>
      <c r="D122" s="169" t="s">
        <v>76</v>
      </c>
      <c r="E122" s="179" t="s">
        <v>270</v>
      </c>
      <c r="F122" s="179" t="s">
        <v>330</v>
      </c>
      <c r="I122" s="171"/>
      <c r="J122" s="180">
        <f>BK122</f>
        <v>0</v>
      </c>
      <c r="L122" s="168"/>
      <c r="M122" s="173"/>
      <c r="N122" s="174"/>
      <c r="O122" s="174"/>
      <c r="P122" s="175">
        <f>SUM(P123:P146)</f>
        <v>0</v>
      </c>
      <c r="Q122" s="174"/>
      <c r="R122" s="175">
        <f>SUM(R123:R146)</f>
        <v>1.6737135199999997</v>
      </c>
      <c r="S122" s="174"/>
      <c r="T122" s="176">
        <f>SUM(T123:T146)</f>
        <v>0</v>
      </c>
      <c r="AR122" s="169" t="s">
        <v>24</v>
      </c>
      <c r="AT122" s="177" t="s">
        <v>76</v>
      </c>
      <c r="AU122" s="177" t="s">
        <v>24</v>
      </c>
      <c r="AY122" s="169" t="s">
        <v>264</v>
      </c>
      <c r="BK122" s="178">
        <f>SUM(BK123:BK146)</f>
        <v>0</v>
      </c>
    </row>
    <row r="123" spans="2:65" s="1" customFormat="1" ht="38.25" customHeight="1">
      <c r="B123" s="181"/>
      <c r="C123" s="182" t="s">
        <v>300</v>
      </c>
      <c r="D123" s="182" t="s">
        <v>266</v>
      </c>
      <c r="E123" s="183" t="s">
        <v>689</v>
      </c>
      <c r="F123" s="184" t="s">
        <v>690</v>
      </c>
      <c r="G123" s="185" t="s">
        <v>308</v>
      </c>
      <c r="H123" s="186">
        <v>12</v>
      </c>
      <c r="I123" s="187"/>
      <c r="J123" s="188">
        <f>ROUND(I123*H123,2)</f>
        <v>0</v>
      </c>
      <c r="K123" s="184" t="s">
        <v>334</v>
      </c>
      <c r="L123" s="42"/>
      <c r="M123" s="189" t="s">
        <v>5</v>
      </c>
      <c r="N123" s="190" t="s">
        <v>48</v>
      </c>
      <c r="O123" s="43"/>
      <c r="P123" s="191">
        <f>O123*H123</f>
        <v>0</v>
      </c>
      <c r="Q123" s="191">
        <v>2.3705E-2</v>
      </c>
      <c r="R123" s="191">
        <f>Q123*H123</f>
        <v>0.28445999999999999</v>
      </c>
      <c r="S123" s="191">
        <v>0</v>
      </c>
      <c r="T123" s="192">
        <f>S123*H123</f>
        <v>0</v>
      </c>
      <c r="AR123" s="25" t="s">
        <v>270</v>
      </c>
      <c r="AT123" s="25" t="s">
        <v>266</v>
      </c>
      <c r="AU123" s="25" t="s">
        <v>85</v>
      </c>
      <c r="AY123" s="25" t="s">
        <v>264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5" t="s">
        <v>24</v>
      </c>
      <c r="BK123" s="193">
        <f>ROUND(I123*H123,2)</f>
        <v>0</v>
      </c>
      <c r="BL123" s="25" t="s">
        <v>270</v>
      </c>
      <c r="BM123" s="25" t="s">
        <v>691</v>
      </c>
    </row>
    <row r="124" spans="2:65" s="12" customFormat="1">
      <c r="B124" s="194"/>
      <c r="D124" s="195" t="s">
        <v>272</v>
      </c>
      <c r="E124" s="196" t="s">
        <v>5</v>
      </c>
      <c r="F124" s="197" t="s">
        <v>692</v>
      </c>
      <c r="H124" s="196" t="s">
        <v>5</v>
      </c>
      <c r="I124" s="198"/>
      <c r="L124" s="194"/>
      <c r="M124" s="199"/>
      <c r="N124" s="200"/>
      <c r="O124" s="200"/>
      <c r="P124" s="200"/>
      <c r="Q124" s="200"/>
      <c r="R124" s="200"/>
      <c r="S124" s="200"/>
      <c r="T124" s="201"/>
      <c r="AT124" s="196" t="s">
        <v>272</v>
      </c>
      <c r="AU124" s="196" t="s">
        <v>85</v>
      </c>
      <c r="AV124" s="12" t="s">
        <v>24</v>
      </c>
      <c r="AW124" s="12" t="s">
        <v>41</v>
      </c>
      <c r="AX124" s="12" t="s">
        <v>77</v>
      </c>
      <c r="AY124" s="196" t="s">
        <v>264</v>
      </c>
    </row>
    <row r="125" spans="2:65" s="13" customFormat="1">
      <c r="B125" s="202"/>
      <c r="D125" s="195" t="s">
        <v>272</v>
      </c>
      <c r="E125" s="203" t="s">
        <v>5</v>
      </c>
      <c r="F125" s="204" t="s">
        <v>693</v>
      </c>
      <c r="H125" s="205">
        <v>12</v>
      </c>
      <c r="I125" s="206"/>
      <c r="L125" s="202"/>
      <c r="M125" s="207"/>
      <c r="N125" s="208"/>
      <c r="O125" s="208"/>
      <c r="P125" s="208"/>
      <c r="Q125" s="208"/>
      <c r="R125" s="208"/>
      <c r="S125" s="208"/>
      <c r="T125" s="209"/>
      <c r="AT125" s="203" t="s">
        <v>272</v>
      </c>
      <c r="AU125" s="203" t="s">
        <v>85</v>
      </c>
      <c r="AV125" s="13" t="s">
        <v>85</v>
      </c>
      <c r="AW125" s="13" t="s">
        <v>41</v>
      </c>
      <c r="AX125" s="13" t="s">
        <v>24</v>
      </c>
      <c r="AY125" s="203" t="s">
        <v>264</v>
      </c>
    </row>
    <row r="126" spans="2:65" s="1" customFormat="1" ht="25.5" customHeight="1">
      <c r="B126" s="181"/>
      <c r="C126" s="182" t="s">
        <v>305</v>
      </c>
      <c r="D126" s="182" t="s">
        <v>266</v>
      </c>
      <c r="E126" s="183" t="s">
        <v>694</v>
      </c>
      <c r="F126" s="184" t="s">
        <v>695</v>
      </c>
      <c r="G126" s="185" t="s">
        <v>269</v>
      </c>
      <c r="H126" s="186">
        <v>0.54</v>
      </c>
      <c r="I126" s="187"/>
      <c r="J126" s="188">
        <f>ROUND(I126*H126,2)</f>
        <v>0</v>
      </c>
      <c r="K126" s="184" t="s">
        <v>334</v>
      </c>
      <c r="L126" s="42"/>
      <c r="M126" s="189" t="s">
        <v>5</v>
      </c>
      <c r="N126" s="190" t="s">
        <v>48</v>
      </c>
      <c r="O126" s="43"/>
      <c r="P126" s="191">
        <f>O126*H126</f>
        <v>0</v>
      </c>
      <c r="Q126" s="191">
        <v>2.4533999999999998</v>
      </c>
      <c r="R126" s="191">
        <f>Q126*H126</f>
        <v>1.3248359999999999</v>
      </c>
      <c r="S126" s="191">
        <v>0</v>
      </c>
      <c r="T126" s="192">
        <f>S126*H126</f>
        <v>0</v>
      </c>
      <c r="AR126" s="25" t="s">
        <v>270</v>
      </c>
      <c r="AT126" s="25" t="s">
        <v>266</v>
      </c>
      <c r="AU126" s="25" t="s">
        <v>85</v>
      </c>
      <c r="AY126" s="25" t="s">
        <v>264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5" t="s">
        <v>24</v>
      </c>
      <c r="BK126" s="193">
        <f>ROUND(I126*H126,2)</f>
        <v>0</v>
      </c>
      <c r="BL126" s="25" t="s">
        <v>270</v>
      </c>
      <c r="BM126" s="25" t="s">
        <v>696</v>
      </c>
    </row>
    <row r="127" spans="2:65" s="12" customFormat="1">
      <c r="B127" s="194"/>
      <c r="D127" s="195" t="s">
        <v>272</v>
      </c>
      <c r="E127" s="196" t="s">
        <v>5</v>
      </c>
      <c r="F127" s="197" t="s">
        <v>697</v>
      </c>
      <c r="H127" s="196" t="s">
        <v>5</v>
      </c>
      <c r="I127" s="198"/>
      <c r="L127" s="194"/>
      <c r="M127" s="199"/>
      <c r="N127" s="200"/>
      <c r="O127" s="200"/>
      <c r="P127" s="200"/>
      <c r="Q127" s="200"/>
      <c r="R127" s="200"/>
      <c r="S127" s="200"/>
      <c r="T127" s="201"/>
      <c r="AT127" s="196" t="s">
        <v>272</v>
      </c>
      <c r="AU127" s="196" t="s">
        <v>85</v>
      </c>
      <c r="AV127" s="12" t="s">
        <v>24</v>
      </c>
      <c r="AW127" s="12" t="s">
        <v>41</v>
      </c>
      <c r="AX127" s="12" t="s">
        <v>77</v>
      </c>
      <c r="AY127" s="196" t="s">
        <v>264</v>
      </c>
    </row>
    <row r="128" spans="2:65" s="13" customFormat="1">
      <c r="B128" s="202"/>
      <c r="D128" s="195" t="s">
        <v>272</v>
      </c>
      <c r="E128" s="203" t="s">
        <v>5</v>
      </c>
      <c r="F128" s="204" t="s">
        <v>698</v>
      </c>
      <c r="H128" s="205">
        <v>0.54</v>
      </c>
      <c r="I128" s="206"/>
      <c r="L128" s="202"/>
      <c r="M128" s="207"/>
      <c r="N128" s="208"/>
      <c r="O128" s="208"/>
      <c r="P128" s="208"/>
      <c r="Q128" s="208"/>
      <c r="R128" s="208"/>
      <c r="S128" s="208"/>
      <c r="T128" s="209"/>
      <c r="AT128" s="203" t="s">
        <v>272</v>
      </c>
      <c r="AU128" s="203" t="s">
        <v>85</v>
      </c>
      <c r="AV128" s="13" t="s">
        <v>85</v>
      </c>
      <c r="AW128" s="13" t="s">
        <v>41</v>
      </c>
      <c r="AX128" s="13" t="s">
        <v>24</v>
      </c>
      <c r="AY128" s="203" t="s">
        <v>264</v>
      </c>
    </row>
    <row r="129" spans="2:65" s="1" customFormat="1" ht="16.5" customHeight="1">
      <c r="B129" s="181"/>
      <c r="C129" s="182" t="s">
        <v>314</v>
      </c>
      <c r="D129" s="182" t="s">
        <v>266</v>
      </c>
      <c r="E129" s="183" t="s">
        <v>699</v>
      </c>
      <c r="F129" s="184" t="s">
        <v>700</v>
      </c>
      <c r="G129" s="185" t="s">
        <v>293</v>
      </c>
      <c r="H129" s="186">
        <v>2.88</v>
      </c>
      <c r="I129" s="187"/>
      <c r="J129" s="188">
        <f>ROUND(I129*H129,2)</f>
        <v>0</v>
      </c>
      <c r="K129" s="184" t="s">
        <v>278</v>
      </c>
      <c r="L129" s="42"/>
      <c r="M129" s="189" t="s">
        <v>5</v>
      </c>
      <c r="N129" s="190" t="s">
        <v>48</v>
      </c>
      <c r="O129" s="43"/>
      <c r="P129" s="191">
        <f>O129*H129</f>
        <v>0</v>
      </c>
      <c r="Q129" s="191">
        <v>5.1900000000000002E-3</v>
      </c>
      <c r="R129" s="191">
        <f>Q129*H129</f>
        <v>1.4947200000000001E-2</v>
      </c>
      <c r="S129" s="191">
        <v>0</v>
      </c>
      <c r="T129" s="192">
        <f>S129*H129</f>
        <v>0</v>
      </c>
      <c r="AR129" s="25" t="s">
        <v>270</v>
      </c>
      <c r="AT129" s="25" t="s">
        <v>266</v>
      </c>
      <c r="AU129" s="25" t="s">
        <v>85</v>
      </c>
      <c r="AY129" s="25" t="s">
        <v>264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5" t="s">
        <v>24</v>
      </c>
      <c r="BK129" s="193">
        <f>ROUND(I129*H129,2)</f>
        <v>0</v>
      </c>
      <c r="BL129" s="25" t="s">
        <v>270</v>
      </c>
      <c r="BM129" s="25" t="s">
        <v>701</v>
      </c>
    </row>
    <row r="130" spans="2:65" s="12" customFormat="1">
      <c r="B130" s="194"/>
      <c r="D130" s="195" t="s">
        <v>272</v>
      </c>
      <c r="E130" s="196" t="s">
        <v>5</v>
      </c>
      <c r="F130" s="197" t="s">
        <v>697</v>
      </c>
      <c r="H130" s="196" t="s">
        <v>5</v>
      </c>
      <c r="I130" s="198"/>
      <c r="L130" s="194"/>
      <c r="M130" s="199"/>
      <c r="N130" s="200"/>
      <c r="O130" s="200"/>
      <c r="P130" s="200"/>
      <c r="Q130" s="200"/>
      <c r="R130" s="200"/>
      <c r="S130" s="200"/>
      <c r="T130" s="201"/>
      <c r="AT130" s="196" t="s">
        <v>272</v>
      </c>
      <c r="AU130" s="196" t="s">
        <v>85</v>
      </c>
      <c r="AV130" s="12" t="s">
        <v>24</v>
      </c>
      <c r="AW130" s="12" t="s">
        <v>41</v>
      </c>
      <c r="AX130" s="12" t="s">
        <v>77</v>
      </c>
      <c r="AY130" s="196" t="s">
        <v>264</v>
      </c>
    </row>
    <row r="131" spans="2:65" s="12" customFormat="1">
      <c r="B131" s="194"/>
      <c r="D131" s="195" t="s">
        <v>272</v>
      </c>
      <c r="E131" s="196" t="s">
        <v>5</v>
      </c>
      <c r="F131" s="197" t="s">
        <v>702</v>
      </c>
      <c r="H131" s="196" t="s">
        <v>5</v>
      </c>
      <c r="I131" s="198"/>
      <c r="L131" s="194"/>
      <c r="M131" s="199"/>
      <c r="N131" s="200"/>
      <c r="O131" s="200"/>
      <c r="P131" s="200"/>
      <c r="Q131" s="200"/>
      <c r="R131" s="200"/>
      <c r="S131" s="200"/>
      <c r="T131" s="201"/>
      <c r="AT131" s="196" t="s">
        <v>272</v>
      </c>
      <c r="AU131" s="196" t="s">
        <v>85</v>
      </c>
      <c r="AV131" s="12" t="s">
        <v>24</v>
      </c>
      <c r="AW131" s="12" t="s">
        <v>41</v>
      </c>
      <c r="AX131" s="12" t="s">
        <v>77</v>
      </c>
      <c r="AY131" s="196" t="s">
        <v>264</v>
      </c>
    </row>
    <row r="132" spans="2:65" s="13" customFormat="1">
      <c r="B132" s="202"/>
      <c r="D132" s="195" t="s">
        <v>272</v>
      </c>
      <c r="E132" s="203" t="s">
        <v>5</v>
      </c>
      <c r="F132" s="204" t="s">
        <v>703</v>
      </c>
      <c r="H132" s="205">
        <v>2.88</v>
      </c>
      <c r="I132" s="206"/>
      <c r="L132" s="202"/>
      <c r="M132" s="207"/>
      <c r="N132" s="208"/>
      <c r="O132" s="208"/>
      <c r="P132" s="208"/>
      <c r="Q132" s="208"/>
      <c r="R132" s="208"/>
      <c r="S132" s="208"/>
      <c r="T132" s="209"/>
      <c r="AT132" s="203" t="s">
        <v>272</v>
      </c>
      <c r="AU132" s="203" t="s">
        <v>85</v>
      </c>
      <c r="AV132" s="13" t="s">
        <v>85</v>
      </c>
      <c r="AW132" s="13" t="s">
        <v>41</v>
      </c>
      <c r="AX132" s="13" t="s">
        <v>24</v>
      </c>
      <c r="AY132" s="203" t="s">
        <v>264</v>
      </c>
    </row>
    <row r="133" spans="2:65" s="1" customFormat="1" ht="16.5" customHeight="1">
      <c r="B133" s="181"/>
      <c r="C133" s="182" t="s">
        <v>322</v>
      </c>
      <c r="D133" s="182" t="s">
        <v>266</v>
      </c>
      <c r="E133" s="183" t="s">
        <v>704</v>
      </c>
      <c r="F133" s="184" t="s">
        <v>705</v>
      </c>
      <c r="G133" s="185" t="s">
        <v>293</v>
      </c>
      <c r="H133" s="186">
        <v>2.88</v>
      </c>
      <c r="I133" s="187"/>
      <c r="J133" s="188">
        <f>ROUND(I133*H133,2)</f>
        <v>0</v>
      </c>
      <c r="K133" s="184" t="s">
        <v>278</v>
      </c>
      <c r="L133" s="42"/>
      <c r="M133" s="189" t="s">
        <v>5</v>
      </c>
      <c r="N133" s="190" t="s">
        <v>48</v>
      </c>
      <c r="O133" s="43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AR133" s="25" t="s">
        <v>270</v>
      </c>
      <c r="AT133" s="25" t="s">
        <v>266</v>
      </c>
      <c r="AU133" s="25" t="s">
        <v>85</v>
      </c>
      <c r="AY133" s="25" t="s">
        <v>264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5" t="s">
        <v>24</v>
      </c>
      <c r="BK133" s="193">
        <f>ROUND(I133*H133,2)</f>
        <v>0</v>
      </c>
      <c r="BL133" s="25" t="s">
        <v>270</v>
      </c>
      <c r="BM133" s="25" t="s">
        <v>706</v>
      </c>
    </row>
    <row r="134" spans="2:65" s="12" customFormat="1">
      <c r="B134" s="194"/>
      <c r="D134" s="195" t="s">
        <v>272</v>
      </c>
      <c r="E134" s="196" t="s">
        <v>5</v>
      </c>
      <c r="F134" s="197" t="s">
        <v>697</v>
      </c>
      <c r="H134" s="196" t="s">
        <v>5</v>
      </c>
      <c r="I134" s="198"/>
      <c r="L134" s="194"/>
      <c r="M134" s="199"/>
      <c r="N134" s="200"/>
      <c r="O134" s="200"/>
      <c r="P134" s="200"/>
      <c r="Q134" s="200"/>
      <c r="R134" s="200"/>
      <c r="S134" s="200"/>
      <c r="T134" s="201"/>
      <c r="AT134" s="196" t="s">
        <v>272</v>
      </c>
      <c r="AU134" s="196" t="s">
        <v>85</v>
      </c>
      <c r="AV134" s="12" t="s">
        <v>24</v>
      </c>
      <c r="AW134" s="12" t="s">
        <v>41</v>
      </c>
      <c r="AX134" s="12" t="s">
        <v>77</v>
      </c>
      <c r="AY134" s="196" t="s">
        <v>264</v>
      </c>
    </row>
    <row r="135" spans="2:65" s="12" customFormat="1">
      <c r="B135" s="194"/>
      <c r="D135" s="195" t="s">
        <v>272</v>
      </c>
      <c r="E135" s="196" t="s">
        <v>5</v>
      </c>
      <c r="F135" s="197" t="s">
        <v>707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3" customFormat="1">
      <c r="B136" s="202"/>
      <c r="D136" s="195" t="s">
        <v>272</v>
      </c>
      <c r="E136" s="203" t="s">
        <v>5</v>
      </c>
      <c r="F136" s="204" t="s">
        <v>703</v>
      </c>
      <c r="H136" s="205">
        <v>2.88</v>
      </c>
      <c r="I136" s="206"/>
      <c r="L136" s="202"/>
      <c r="M136" s="207"/>
      <c r="N136" s="208"/>
      <c r="O136" s="208"/>
      <c r="P136" s="208"/>
      <c r="Q136" s="208"/>
      <c r="R136" s="208"/>
      <c r="S136" s="208"/>
      <c r="T136" s="209"/>
      <c r="AT136" s="203" t="s">
        <v>272</v>
      </c>
      <c r="AU136" s="203" t="s">
        <v>85</v>
      </c>
      <c r="AV136" s="13" t="s">
        <v>85</v>
      </c>
      <c r="AW136" s="13" t="s">
        <v>41</v>
      </c>
      <c r="AX136" s="13" t="s">
        <v>24</v>
      </c>
      <c r="AY136" s="203" t="s">
        <v>264</v>
      </c>
    </row>
    <row r="137" spans="2:65" s="1" customFormat="1" ht="25.5" customHeight="1">
      <c r="B137" s="181"/>
      <c r="C137" s="182" t="s">
        <v>331</v>
      </c>
      <c r="D137" s="182" t="s">
        <v>266</v>
      </c>
      <c r="E137" s="183" t="s">
        <v>708</v>
      </c>
      <c r="F137" s="184" t="s">
        <v>709</v>
      </c>
      <c r="G137" s="185" t="s">
        <v>317</v>
      </c>
      <c r="H137" s="186">
        <v>4.7E-2</v>
      </c>
      <c r="I137" s="187"/>
      <c r="J137" s="188">
        <f>ROUND(I137*H137,2)</f>
        <v>0</v>
      </c>
      <c r="K137" s="184" t="s">
        <v>278</v>
      </c>
      <c r="L137" s="42"/>
      <c r="M137" s="189" t="s">
        <v>5</v>
      </c>
      <c r="N137" s="190" t="s">
        <v>48</v>
      </c>
      <c r="O137" s="43"/>
      <c r="P137" s="191">
        <f>O137*H137</f>
        <v>0</v>
      </c>
      <c r="Q137" s="191">
        <v>1.0525599999999999</v>
      </c>
      <c r="R137" s="191">
        <f>Q137*H137</f>
        <v>4.9470319999999998E-2</v>
      </c>
      <c r="S137" s="191">
        <v>0</v>
      </c>
      <c r="T137" s="192">
        <f>S137*H137</f>
        <v>0</v>
      </c>
      <c r="AR137" s="25" t="s">
        <v>270</v>
      </c>
      <c r="AT137" s="25" t="s">
        <v>266</v>
      </c>
      <c r="AU137" s="25" t="s">
        <v>85</v>
      </c>
      <c r="AY137" s="25" t="s">
        <v>264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5" t="s">
        <v>24</v>
      </c>
      <c r="BK137" s="193">
        <f>ROUND(I137*H137,2)</f>
        <v>0</v>
      </c>
      <c r="BL137" s="25" t="s">
        <v>270</v>
      </c>
      <c r="BM137" s="25" t="s">
        <v>710</v>
      </c>
    </row>
    <row r="138" spans="2:65" s="12" customFormat="1">
      <c r="B138" s="194"/>
      <c r="D138" s="195" t="s">
        <v>272</v>
      </c>
      <c r="E138" s="196" t="s">
        <v>5</v>
      </c>
      <c r="F138" s="197" t="s">
        <v>711</v>
      </c>
      <c r="H138" s="196" t="s">
        <v>5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6" t="s">
        <v>272</v>
      </c>
      <c r="AU138" s="196" t="s">
        <v>85</v>
      </c>
      <c r="AV138" s="12" t="s">
        <v>24</v>
      </c>
      <c r="AW138" s="12" t="s">
        <v>41</v>
      </c>
      <c r="AX138" s="12" t="s">
        <v>77</v>
      </c>
      <c r="AY138" s="196" t="s">
        <v>264</v>
      </c>
    </row>
    <row r="139" spans="2:65" s="12" customFormat="1">
      <c r="B139" s="194"/>
      <c r="D139" s="195" t="s">
        <v>272</v>
      </c>
      <c r="E139" s="196" t="s">
        <v>5</v>
      </c>
      <c r="F139" s="197" t="s">
        <v>712</v>
      </c>
      <c r="H139" s="196" t="s">
        <v>5</v>
      </c>
      <c r="I139" s="198"/>
      <c r="L139" s="194"/>
      <c r="M139" s="199"/>
      <c r="N139" s="200"/>
      <c r="O139" s="200"/>
      <c r="P139" s="200"/>
      <c r="Q139" s="200"/>
      <c r="R139" s="200"/>
      <c r="S139" s="200"/>
      <c r="T139" s="201"/>
      <c r="AT139" s="196" t="s">
        <v>272</v>
      </c>
      <c r="AU139" s="196" t="s">
        <v>85</v>
      </c>
      <c r="AV139" s="12" t="s">
        <v>24</v>
      </c>
      <c r="AW139" s="12" t="s">
        <v>41</v>
      </c>
      <c r="AX139" s="12" t="s">
        <v>77</v>
      </c>
      <c r="AY139" s="196" t="s">
        <v>264</v>
      </c>
    </row>
    <row r="140" spans="2:65" s="13" customFormat="1">
      <c r="B140" s="202"/>
      <c r="D140" s="195" t="s">
        <v>272</v>
      </c>
      <c r="E140" s="203" t="s">
        <v>5</v>
      </c>
      <c r="F140" s="204" t="s">
        <v>713</v>
      </c>
      <c r="H140" s="205">
        <v>3.2000000000000001E-2</v>
      </c>
      <c r="I140" s="206"/>
      <c r="L140" s="202"/>
      <c r="M140" s="207"/>
      <c r="N140" s="208"/>
      <c r="O140" s="208"/>
      <c r="P140" s="208"/>
      <c r="Q140" s="208"/>
      <c r="R140" s="208"/>
      <c r="S140" s="208"/>
      <c r="T140" s="209"/>
      <c r="AT140" s="203" t="s">
        <v>272</v>
      </c>
      <c r="AU140" s="203" t="s">
        <v>85</v>
      </c>
      <c r="AV140" s="13" t="s">
        <v>85</v>
      </c>
      <c r="AW140" s="13" t="s">
        <v>41</v>
      </c>
      <c r="AX140" s="13" t="s">
        <v>77</v>
      </c>
      <c r="AY140" s="203" t="s">
        <v>264</v>
      </c>
    </row>
    <row r="141" spans="2:65" s="12" customFormat="1">
      <c r="B141" s="194"/>
      <c r="D141" s="195" t="s">
        <v>272</v>
      </c>
      <c r="E141" s="196" t="s">
        <v>5</v>
      </c>
      <c r="F141" s="197" t="s">
        <v>714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3" customFormat="1">
      <c r="B142" s="202"/>
      <c r="D142" s="195" t="s">
        <v>272</v>
      </c>
      <c r="E142" s="203" t="s">
        <v>5</v>
      </c>
      <c r="F142" s="204" t="s">
        <v>715</v>
      </c>
      <c r="H142" s="205">
        <v>1.2999999999999999E-2</v>
      </c>
      <c r="I142" s="206"/>
      <c r="L142" s="202"/>
      <c r="M142" s="207"/>
      <c r="N142" s="208"/>
      <c r="O142" s="208"/>
      <c r="P142" s="208"/>
      <c r="Q142" s="208"/>
      <c r="R142" s="208"/>
      <c r="S142" s="208"/>
      <c r="T142" s="209"/>
      <c r="AT142" s="203" t="s">
        <v>272</v>
      </c>
      <c r="AU142" s="203" t="s">
        <v>85</v>
      </c>
      <c r="AV142" s="13" t="s">
        <v>85</v>
      </c>
      <c r="AW142" s="13" t="s">
        <v>41</v>
      </c>
      <c r="AX142" s="13" t="s">
        <v>77</v>
      </c>
      <c r="AY142" s="203" t="s">
        <v>264</v>
      </c>
    </row>
    <row r="143" spans="2:65" s="15" customFormat="1">
      <c r="B143" s="236"/>
      <c r="D143" s="195" t="s">
        <v>272</v>
      </c>
      <c r="E143" s="237" t="s">
        <v>5</v>
      </c>
      <c r="F143" s="238" t="s">
        <v>423</v>
      </c>
      <c r="H143" s="239">
        <v>4.4999999999999998E-2</v>
      </c>
      <c r="I143" s="240"/>
      <c r="L143" s="236"/>
      <c r="M143" s="241"/>
      <c r="N143" s="242"/>
      <c r="O143" s="242"/>
      <c r="P143" s="242"/>
      <c r="Q143" s="242"/>
      <c r="R143" s="242"/>
      <c r="S143" s="242"/>
      <c r="T143" s="243"/>
      <c r="AT143" s="237" t="s">
        <v>272</v>
      </c>
      <c r="AU143" s="237" t="s">
        <v>85</v>
      </c>
      <c r="AV143" s="15" t="s">
        <v>93</v>
      </c>
      <c r="AW143" s="15" t="s">
        <v>41</v>
      </c>
      <c r="AX143" s="15" t="s">
        <v>77</v>
      </c>
      <c r="AY143" s="237" t="s">
        <v>264</v>
      </c>
    </row>
    <row r="144" spans="2:65" s="12" customFormat="1">
      <c r="B144" s="194"/>
      <c r="D144" s="195" t="s">
        <v>272</v>
      </c>
      <c r="E144" s="196" t="s">
        <v>5</v>
      </c>
      <c r="F144" s="197" t="s">
        <v>319</v>
      </c>
      <c r="H144" s="196" t="s">
        <v>5</v>
      </c>
      <c r="I144" s="198"/>
      <c r="L144" s="194"/>
      <c r="M144" s="199"/>
      <c r="N144" s="200"/>
      <c r="O144" s="200"/>
      <c r="P144" s="200"/>
      <c r="Q144" s="200"/>
      <c r="R144" s="200"/>
      <c r="S144" s="200"/>
      <c r="T144" s="201"/>
      <c r="AT144" s="196" t="s">
        <v>272</v>
      </c>
      <c r="AU144" s="196" t="s">
        <v>85</v>
      </c>
      <c r="AV144" s="12" t="s">
        <v>24</v>
      </c>
      <c r="AW144" s="12" t="s">
        <v>41</v>
      </c>
      <c r="AX144" s="12" t="s">
        <v>77</v>
      </c>
      <c r="AY144" s="196" t="s">
        <v>264</v>
      </c>
    </row>
    <row r="145" spans="2:65" s="13" customFormat="1">
      <c r="B145" s="202"/>
      <c r="D145" s="195" t="s">
        <v>272</v>
      </c>
      <c r="E145" s="203" t="s">
        <v>5</v>
      </c>
      <c r="F145" s="204" t="s">
        <v>716</v>
      </c>
      <c r="H145" s="205">
        <v>2E-3</v>
      </c>
      <c r="I145" s="206"/>
      <c r="L145" s="202"/>
      <c r="M145" s="207"/>
      <c r="N145" s="208"/>
      <c r="O145" s="208"/>
      <c r="P145" s="208"/>
      <c r="Q145" s="208"/>
      <c r="R145" s="208"/>
      <c r="S145" s="208"/>
      <c r="T145" s="209"/>
      <c r="AT145" s="203" t="s">
        <v>272</v>
      </c>
      <c r="AU145" s="203" t="s">
        <v>85</v>
      </c>
      <c r="AV145" s="13" t="s">
        <v>85</v>
      </c>
      <c r="AW145" s="13" t="s">
        <v>41</v>
      </c>
      <c r="AX145" s="13" t="s">
        <v>77</v>
      </c>
      <c r="AY145" s="203" t="s">
        <v>264</v>
      </c>
    </row>
    <row r="146" spans="2:65" s="14" customFormat="1">
      <c r="B146" s="210"/>
      <c r="D146" s="195" t="s">
        <v>272</v>
      </c>
      <c r="E146" s="211" t="s">
        <v>5</v>
      </c>
      <c r="F146" s="212" t="s">
        <v>290</v>
      </c>
      <c r="H146" s="213">
        <v>4.7E-2</v>
      </c>
      <c r="I146" s="214"/>
      <c r="L146" s="210"/>
      <c r="M146" s="215"/>
      <c r="N146" s="216"/>
      <c r="O146" s="216"/>
      <c r="P146" s="216"/>
      <c r="Q146" s="216"/>
      <c r="R146" s="216"/>
      <c r="S146" s="216"/>
      <c r="T146" s="217"/>
      <c r="AT146" s="211" t="s">
        <v>272</v>
      </c>
      <c r="AU146" s="211" t="s">
        <v>85</v>
      </c>
      <c r="AV146" s="14" t="s">
        <v>270</v>
      </c>
      <c r="AW146" s="14" t="s">
        <v>41</v>
      </c>
      <c r="AX146" s="14" t="s">
        <v>24</v>
      </c>
      <c r="AY146" s="211" t="s">
        <v>264</v>
      </c>
    </row>
    <row r="147" spans="2:65" s="11" customFormat="1" ht="29.85" customHeight="1">
      <c r="B147" s="168"/>
      <c r="D147" s="169" t="s">
        <v>76</v>
      </c>
      <c r="E147" s="179" t="s">
        <v>305</v>
      </c>
      <c r="F147" s="179" t="s">
        <v>717</v>
      </c>
      <c r="I147" s="171"/>
      <c r="J147" s="180">
        <f>BK147</f>
        <v>0</v>
      </c>
      <c r="L147" s="168"/>
      <c r="M147" s="173"/>
      <c r="N147" s="174"/>
      <c r="O147" s="174"/>
      <c r="P147" s="175">
        <f>SUM(P148:P208)</f>
        <v>0</v>
      </c>
      <c r="Q147" s="174"/>
      <c r="R147" s="175">
        <f>SUM(R148:R208)</f>
        <v>2.0124707000000002</v>
      </c>
      <c r="S147" s="174"/>
      <c r="T147" s="176">
        <f>SUM(T148:T208)</f>
        <v>0</v>
      </c>
      <c r="AR147" s="169" t="s">
        <v>24</v>
      </c>
      <c r="AT147" s="177" t="s">
        <v>76</v>
      </c>
      <c r="AU147" s="177" t="s">
        <v>24</v>
      </c>
      <c r="AY147" s="169" t="s">
        <v>264</v>
      </c>
      <c r="BK147" s="178">
        <f>SUM(BK148:BK208)</f>
        <v>0</v>
      </c>
    </row>
    <row r="148" spans="2:65" s="1" customFormat="1" ht="25.5" customHeight="1">
      <c r="B148" s="181"/>
      <c r="C148" s="182" t="s">
        <v>29</v>
      </c>
      <c r="D148" s="182" t="s">
        <v>266</v>
      </c>
      <c r="E148" s="183" t="s">
        <v>718</v>
      </c>
      <c r="F148" s="184" t="s">
        <v>719</v>
      </c>
      <c r="G148" s="185" t="s">
        <v>293</v>
      </c>
      <c r="H148" s="186">
        <v>22.44</v>
      </c>
      <c r="I148" s="187"/>
      <c r="J148" s="188">
        <f>ROUND(I148*H148,2)</f>
        <v>0</v>
      </c>
      <c r="K148" s="184" t="s">
        <v>278</v>
      </c>
      <c r="L148" s="42"/>
      <c r="M148" s="189" t="s">
        <v>5</v>
      </c>
      <c r="N148" s="190" t="s">
        <v>48</v>
      </c>
      <c r="O148" s="43"/>
      <c r="P148" s="191">
        <f>O148*H148</f>
        <v>0</v>
      </c>
      <c r="Q148" s="191">
        <v>4.9399999999999999E-3</v>
      </c>
      <c r="R148" s="191">
        <f>Q148*H148</f>
        <v>0.11085360000000001</v>
      </c>
      <c r="S148" s="191">
        <v>0</v>
      </c>
      <c r="T148" s="192">
        <f>S148*H148</f>
        <v>0</v>
      </c>
      <c r="AR148" s="25" t="s">
        <v>270</v>
      </c>
      <c r="AT148" s="25" t="s">
        <v>266</v>
      </c>
      <c r="AU148" s="25" t="s">
        <v>85</v>
      </c>
      <c r="AY148" s="25" t="s">
        <v>264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5" t="s">
        <v>24</v>
      </c>
      <c r="BK148" s="193">
        <f>ROUND(I148*H148,2)</f>
        <v>0</v>
      </c>
      <c r="BL148" s="25" t="s">
        <v>270</v>
      </c>
      <c r="BM148" s="25" t="s">
        <v>720</v>
      </c>
    </row>
    <row r="149" spans="2:65" s="13" customFormat="1">
      <c r="B149" s="202"/>
      <c r="D149" s="195" t="s">
        <v>272</v>
      </c>
      <c r="E149" s="203" t="s">
        <v>5</v>
      </c>
      <c r="F149" s="204" t="s">
        <v>721</v>
      </c>
      <c r="H149" s="205">
        <v>25.44</v>
      </c>
      <c r="I149" s="206"/>
      <c r="L149" s="202"/>
      <c r="M149" s="207"/>
      <c r="N149" s="208"/>
      <c r="O149" s="208"/>
      <c r="P149" s="208"/>
      <c r="Q149" s="208"/>
      <c r="R149" s="208"/>
      <c r="S149" s="208"/>
      <c r="T149" s="209"/>
      <c r="AT149" s="203" t="s">
        <v>272</v>
      </c>
      <c r="AU149" s="203" t="s">
        <v>85</v>
      </c>
      <c r="AV149" s="13" t="s">
        <v>85</v>
      </c>
      <c r="AW149" s="13" t="s">
        <v>41</v>
      </c>
      <c r="AX149" s="13" t="s">
        <v>77</v>
      </c>
      <c r="AY149" s="203" t="s">
        <v>264</v>
      </c>
    </row>
    <row r="150" spans="2:65" s="12" customFormat="1">
      <c r="B150" s="194"/>
      <c r="D150" s="195" t="s">
        <v>272</v>
      </c>
      <c r="E150" s="196" t="s">
        <v>5</v>
      </c>
      <c r="F150" s="197" t="s">
        <v>675</v>
      </c>
      <c r="H150" s="196" t="s">
        <v>5</v>
      </c>
      <c r="I150" s="198"/>
      <c r="L150" s="194"/>
      <c r="M150" s="199"/>
      <c r="N150" s="200"/>
      <c r="O150" s="200"/>
      <c r="P150" s="200"/>
      <c r="Q150" s="200"/>
      <c r="R150" s="200"/>
      <c r="S150" s="200"/>
      <c r="T150" s="201"/>
      <c r="AT150" s="196" t="s">
        <v>272</v>
      </c>
      <c r="AU150" s="196" t="s">
        <v>85</v>
      </c>
      <c r="AV150" s="12" t="s">
        <v>24</v>
      </c>
      <c r="AW150" s="12" t="s">
        <v>41</v>
      </c>
      <c r="AX150" s="12" t="s">
        <v>77</v>
      </c>
      <c r="AY150" s="196" t="s">
        <v>264</v>
      </c>
    </row>
    <row r="151" spans="2:65" s="13" customFormat="1">
      <c r="B151" s="202"/>
      <c r="D151" s="195" t="s">
        <v>272</v>
      </c>
      <c r="E151" s="203" t="s">
        <v>5</v>
      </c>
      <c r="F151" s="204" t="s">
        <v>722</v>
      </c>
      <c r="H151" s="205">
        <v>-3</v>
      </c>
      <c r="I151" s="206"/>
      <c r="L151" s="202"/>
      <c r="M151" s="207"/>
      <c r="N151" s="208"/>
      <c r="O151" s="208"/>
      <c r="P151" s="208"/>
      <c r="Q151" s="208"/>
      <c r="R151" s="208"/>
      <c r="S151" s="208"/>
      <c r="T151" s="209"/>
      <c r="AT151" s="203" t="s">
        <v>272</v>
      </c>
      <c r="AU151" s="203" t="s">
        <v>85</v>
      </c>
      <c r="AV151" s="13" t="s">
        <v>85</v>
      </c>
      <c r="AW151" s="13" t="s">
        <v>41</v>
      </c>
      <c r="AX151" s="13" t="s">
        <v>77</v>
      </c>
      <c r="AY151" s="203" t="s">
        <v>264</v>
      </c>
    </row>
    <row r="152" spans="2:65" s="14" customFormat="1">
      <c r="B152" s="210"/>
      <c r="D152" s="195" t="s">
        <v>272</v>
      </c>
      <c r="E152" s="211" t="s">
        <v>5</v>
      </c>
      <c r="F152" s="212" t="s">
        <v>290</v>
      </c>
      <c r="H152" s="213">
        <v>22.44</v>
      </c>
      <c r="I152" s="214"/>
      <c r="L152" s="210"/>
      <c r="M152" s="215"/>
      <c r="N152" s="216"/>
      <c r="O152" s="216"/>
      <c r="P152" s="216"/>
      <c r="Q152" s="216"/>
      <c r="R152" s="216"/>
      <c r="S152" s="216"/>
      <c r="T152" s="217"/>
      <c r="AT152" s="211" t="s">
        <v>272</v>
      </c>
      <c r="AU152" s="211" t="s">
        <v>85</v>
      </c>
      <c r="AV152" s="14" t="s">
        <v>270</v>
      </c>
      <c r="AW152" s="14" t="s">
        <v>41</v>
      </c>
      <c r="AX152" s="14" t="s">
        <v>24</v>
      </c>
      <c r="AY152" s="211" t="s">
        <v>264</v>
      </c>
    </row>
    <row r="153" spans="2:65" s="1" customFormat="1" ht="25.5" customHeight="1">
      <c r="B153" s="181"/>
      <c r="C153" s="182" t="s">
        <v>344</v>
      </c>
      <c r="D153" s="182" t="s">
        <v>266</v>
      </c>
      <c r="E153" s="183" t="s">
        <v>723</v>
      </c>
      <c r="F153" s="184" t="s">
        <v>724</v>
      </c>
      <c r="G153" s="185" t="s">
        <v>293</v>
      </c>
      <c r="H153" s="186">
        <v>22.89</v>
      </c>
      <c r="I153" s="187"/>
      <c r="J153" s="188">
        <f>ROUND(I153*H153,2)</f>
        <v>0</v>
      </c>
      <c r="K153" s="184" t="s">
        <v>278</v>
      </c>
      <c r="L153" s="42"/>
      <c r="M153" s="189" t="s">
        <v>5</v>
      </c>
      <c r="N153" s="190" t="s">
        <v>48</v>
      </c>
      <c r="O153" s="43"/>
      <c r="P153" s="191">
        <f>O153*H153</f>
        <v>0</v>
      </c>
      <c r="Q153" s="191">
        <v>4.8900000000000002E-3</v>
      </c>
      <c r="R153" s="191">
        <f>Q153*H153</f>
        <v>0.11193210000000001</v>
      </c>
      <c r="S153" s="191">
        <v>0</v>
      </c>
      <c r="T153" s="192">
        <f>S153*H153</f>
        <v>0</v>
      </c>
      <c r="AR153" s="25" t="s">
        <v>270</v>
      </c>
      <c r="AT153" s="25" t="s">
        <v>266</v>
      </c>
      <c r="AU153" s="25" t="s">
        <v>85</v>
      </c>
      <c r="AY153" s="25" t="s">
        <v>264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5" t="s">
        <v>24</v>
      </c>
      <c r="BK153" s="193">
        <f>ROUND(I153*H153,2)</f>
        <v>0</v>
      </c>
      <c r="BL153" s="25" t="s">
        <v>270</v>
      </c>
      <c r="BM153" s="25" t="s">
        <v>725</v>
      </c>
    </row>
    <row r="154" spans="2:65" s="13" customFormat="1">
      <c r="B154" s="202"/>
      <c r="D154" s="195" t="s">
        <v>272</v>
      </c>
      <c r="E154" s="203" t="s">
        <v>5</v>
      </c>
      <c r="F154" s="204" t="s">
        <v>721</v>
      </c>
      <c r="H154" s="205">
        <v>25.44</v>
      </c>
      <c r="I154" s="206"/>
      <c r="L154" s="202"/>
      <c r="M154" s="207"/>
      <c r="N154" s="208"/>
      <c r="O154" s="208"/>
      <c r="P154" s="208"/>
      <c r="Q154" s="208"/>
      <c r="R154" s="208"/>
      <c r="S154" s="208"/>
      <c r="T154" s="209"/>
      <c r="AT154" s="203" t="s">
        <v>272</v>
      </c>
      <c r="AU154" s="203" t="s">
        <v>85</v>
      </c>
      <c r="AV154" s="13" t="s">
        <v>85</v>
      </c>
      <c r="AW154" s="13" t="s">
        <v>41</v>
      </c>
      <c r="AX154" s="13" t="s">
        <v>77</v>
      </c>
      <c r="AY154" s="203" t="s">
        <v>264</v>
      </c>
    </row>
    <row r="155" spans="2:65" s="13" customFormat="1">
      <c r="B155" s="202"/>
      <c r="D155" s="195" t="s">
        <v>272</v>
      </c>
      <c r="E155" s="203" t="s">
        <v>5</v>
      </c>
      <c r="F155" s="204" t="s">
        <v>726</v>
      </c>
      <c r="H155" s="205">
        <v>0.45</v>
      </c>
      <c r="I155" s="206"/>
      <c r="L155" s="202"/>
      <c r="M155" s="207"/>
      <c r="N155" s="208"/>
      <c r="O155" s="208"/>
      <c r="P155" s="208"/>
      <c r="Q155" s="208"/>
      <c r="R155" s="208"/>
      <c r="S155" s="208"/>
      <c r="T155" s="209"/>
      <c r="AT155" s="203" t="s">
        <v>272</v>
      </c>
      <c r="AU155" s="203" t="s">
        <v>85</v>
      </c>
      <c r="AV155" s="13" t="s">
        <v>85</v>
      </c>
      <c r="AW155" s="13" t="s">
        <v>41</v>
      </c>
      <c r="AX155" s="13" t="s">
        <v>77</v>
      </c>
      <c r="AY155" s="203" t="s">
        <v>264</v>
      </c>
    </row>
    <row r="156" spans="2:65" s="12" customFormat="1">
      <c r="B156" s="194"/>
      <c r="D156" s="195" t="s">
        <v>272</v>
      </c>
      <c r="E156" s="196" t="s">
        <v>5</v>
      </c>
      <c r="F156" s="197" t="s">
        <v>675</v>
      </c>
      <c r="H156" s="196" t="s">
        <v>5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6" t="s">
        <v>272</v>
      </c>
      <c r="AU156" s="196" t="s">
        <v>85</v>
      </c>
      <c r="AV156" s="12" t="s">
        <v>24</v>
      </c>
      <c r="AW156" s="12" t="s">
        <v>41</v>
      </c>
      <c r="AX156" s="12" t="s">
        <v>77</v>
      </c>
      <c r="AY156" s="196" t="s">
        <v>264</v>
      </c>
    </row>
    <row r="157" spans="2:65" s="13" customFormat="1">
      <c r="B157" s="202"/>
      <c r="D157" s="195" t="s">
        <v>272</v>
      </c>
      <c r="E157" s="203" t="s">
        <v>5</v>
      </c>
      <c r="F157" s="204" t="s">
        <v>722</v>
      </c>
      <c r="H157" s="205">
        <v>-3</v>
      </c>
      <c r="I157" s="206"/>
      <c r="L157" s="202"/>
      <c r="M157" s="207"/>
      <c r="N157" s="208"/>
      <c r="O157" s="208"/>
      <c r="P157" s="208"/>
      <c r="Q157" s="208"/>
      <c r="R157" s="208"/>
      <c r="S157" s="208"/>
      <c r="T157" s="209"/>
      <c r="AT157" s="203" t="s">
        <v>272</v>
      </c>
      <c r="AU157" s="203" t="s">
        <v>85</v>
      </c>
      <c r="AV157" s="13" t="s">
        <v>85</v>
      </c>
      <c r="AW157" s="13" t="s">
        <v>41</v>
      </c>
      <c r="AX157" s="13" t="s">
        <v>77</v>
      </c>
      <c r="AY157" s="203" t="s">
        <v>264</v>
      </c>
    </row>
    <row r="158" spans="2:65" s="14" customFormat="1">
      <c r="B158" s="210"/>
      <c r="D158" s="195" t="s">
        <v>272</v>
      </c>
      <c r="E158" s="211" t="s">
        <v>5</v>
      </c>
      <c r="F158" s="212" t="s">
        <v>290</v>
      </c>
      <c r="H158" s="213">
        <v>22.89</v>
      </c>
      <c r="I158" s="214"/>
      <c r="L158" s="210"/>
      <c r="M158" s="215"/>
      <c r="N158" s="216"/>
      <c r="O158" s="216"/>
      <c r="P158" s="216"/>
      <c r="Q158" s="216"/>
      <c r="R158" s="216"/>
      <c r="S158" s="216"/>
      <c r="T158" s="217"/>
      <c r="AT158" s="211" t="s">
        <v>272</v>
      </c>
      <c r="AU158" s="211" t="s">
        <v>85</v>
      </c>
      <c r="AV158" s="14" t="s">
        <v>270</v>
      </c>
      <c r="AW158" s="14" t="s">
        <v>41</v>
      </c>
      <c r="AX158" s="14" t="s">
        <v>24</v>
      </c>
      <c r="AY158" s="211" t="s">
        <v>264</v>
      </c>
    </row>
    <row r="159" spans="2:65" s="1" customFormat="1" ht="16.5" customHeight="1">
      <c r="B159" s="181"/>
      <c r="C159" s="182" t="s">
        <v>349</v>
      </c>
      <c r="D159" s="182" t="s">
        <v>266</v>
      </c>
      <c r="E159" s="183" t="s">
        <v>727</v>
      </c>
      <c r="F159" s="184" t="s">
        <v>728</v>
      </c>
      <c r="G159" s="185" t="s">
        <v>293</v>
      </c>
      <c r="H159" s="186">
        <v>22.44</v>
      </c>
      <c r="I159" s="187"/>
      <c r="J159" s="188">
        <f>ROUND(I159*H159,2)</f>
        <v>0</v>
      </c>
      <c r="K159" s="184" t="s">
        <v>278</v>
      </c>
      <c r="L159" s="42"/>
      <c r="M159" s="189" t="s">
        <v>5</v>
      </c>
      <c r="N159" s="190" t="s">
        <v>48</v>
      </c>
      <c r="O159" s="43"/>
      <c r="P159" s="191">
        <f>O159*H159</f>
        <v>0</v>
      </c>
      <c r="Q159" s="191">
        <v>3.0000000000000001E-3</v>
      </c>
      <c r="R159" s="191">
        <f>Q159*H159</f>
        <v>6.7320000000000005E-2</v>
      </c>
      <c r="S159" s="191">
        <v>0</v>
      </c>
      <c r="T159" s="192">
        <f>S159*H159</f>
        <v>0</v>
      </c>
      <c r="AR159" s="25" t="s">
        <v>270</v>
      </c>
      <c r="AT159" s="25" t="s">
        <v>266</v>
      </c>
      <c r="AU159" s="25" t="s">
        <v>85</v>
      </c>
      <c r="AY159" s="25" t="s">
        <v>264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5" t="s">
        <v>24</v>
      </c>
      <c r="BK159" s="193">
        <f>ROUND(I159*H159,2)</f>
        <v>0</v>
      </c>
      <c r="BL159" s="25" t="s">
        <v>270</v>
      </c>
      <c r="BM159" s="25" t="s">
        <v>729</v>
      </c>
    </row>
    <row r="160" spans="2:65" s="13" customFormat="1">
      <c r="B160" s="202"/>
      <c r="D160" s="195" t="s">
        <v>272</v>
      </c>
      <c r="E160" s="203" t="s">
        <v>5</v>
      </c>
      <c r="F160" s="204" t="s">
        <v>721</v>
      </c>
      <c r="H160" s="205">
        <v>25.44</v>
      </c>
      <c r="I160" s="206"/>
      <c r="L160" s="202"/>
      <c r="M160" s="207"/>
      <c r="N160" s="208"/>
      <c r="O160" s="208"/>
      <c r="P160" s="208"/>
      <c r="Q160" s="208"/>
      <c r="R160" s="208"/>
      <c r="S160" s="208"/>
      <c r="T160" s="209"/>
      <c r="AT160" s="203" t="s">
        <v>272</v>
      </c>
      <c r="AU160" s="203" t="s">
        <v>85</v>
      </c>
      <c r="AV160" s="13" t="s">
        <v>85</v>
      </c>
      <c r="AW160" s="13" t="s">
        <v>41</v>
      </c>
      <c r="AX160" s="13" t="s">
        <v>77</v>
      </c>
      <c r="AY160" s="203" t="s">
        <v>264</v>
      </c>
    </row>
    <row r="161" spans="2:65" s="12" customFormat="1">
      <c r="B161" s="194"/>
      <c r="D161" s="195" t="s">
        <v>272</v>
      </c>
      <c r="E161" s="196" t="s">
        <v>5</v>
      </c>
      <c r="F161" s="197" t="s">
        <v>675</v>
      </c>
      <c r="H161" s="196" t="s">
        <v>5</v>
      </c>
      <c r="I161" s="198"/>
      <c r="L161" s="194"/>
      <c r="M161" s="199"/>
      <c r="N161" s="200"/>
      <c r="O161" s="200"/>
      <c r="P161" s="200"/>
      <c r="Q161" s="200"/>
      <c r="R161" s="200"/>
      <c r="S161" s="200"/>
      <c r="T161" s="201"/>
      <c r="AT161" s="196" t="s">
        <v>272</v>
      </c>
      <c r="AU161" s="196" t="s">
        <v>85</v>
      </c>
      <c r="AV161" s="12" t="s">
        <v>24</v>
      </c>
      <c r="AW161" s="12" t="s">
        <v>41</v>
      </c>
      <c r="AX161" s="12" t="s">
        <v>77</v>
      </c>
      <c r="AY161" s="196" t="s">
        <v>264</v>
      </c>
    </row>
    <row r="162" spans="2:65" s="13" customFormat="1">
      <c r="B162" s="202"/>
      <c r="D162" s="195" t="s">
        <v>272</v>
      </c>
      <c r="E162" s="203" t="s">
        <v>5</v>
      </c>
      <c r="F162" s="204" t="s">
        <v>722</v>
      </c>
      <c r="H162" s="205">
        <v>-3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272</v>
      </c>
      <c r="AU162" s="203" t="s">
        <v>85</v>
      </c>
      <c r="AV162" s="13" t="s">
        <v>85</v>
      </c>
      <c r="AW162" s="13" t="s">
        <v>41</v>
      </c>
      <c r="AX162" s="13" t="s">
        <v>77</v>
      </c>
      <c r="AY162" s="203" t="s">
        <v>264</v>
      </c>
    </row>
    <row r="163" spans="2:65" s="14" customFormat="1">
      <c r="B163" s="210"/>
      <c r="D163" s="195" t="s">
        <v>272</v>
      </c>
      <c r="E163" s="211" t="s">
        <v>5</v>
      </c>
      <c r="F163" s="212" t="s">
        <v>290</v>
      </c>
      <c r="H163" s="213">
        <v>22.44</v>
      </c>
      <c r="I163" s="214"/>
      <c r="L163" s="210"/>
      <c r="M163" s="215"/>
      <c r="N163" s="216"/>
      <c r="O163" s="216"/>
      <c r="P163" s="216"/>
      <c r="Q163" s="216"/>
      <c r="R163" s="216"/>
      <c r="S163" s="216"/>
      <c r="T163" s="217"/>
      <c r="AT163" s="211" t="s">
        <v>272</v>
      </c>
      <c r="AU163" s="211" t="s">
        <v>85</v>
      </c>
      <c r="AV163" s="14" t="s">
        <v>270</v>
      </c>
      <c r="AW163" s="14" t="s">
        <v>41</v>
      </c>
      <c r="AX163" s="14" t="s">
        <v>24</v>
      </c>
      <c r="AY163" s="211" t="s">
        <v>264</v>
      </c>
    </row>
    <row r="164" spans="2:65" s="1" customFormat="1" ht="25.5" customHeight="1">
      <c r="B164" s="181"/>
      <c r="C164" s="182" t="s">
        <v>354</v>
      </c>
      <c r="D164" s="182" t="s">
        <v>266</v>
      </c>
      <c r="E164" s="183" t="s">
        <v>730</v>
      </c>
      <c r="F164" s="184" t="s">
        <v>731</v>
      </c>
      <c r="G164" s="185" t="s">
        <v>293</v>
      </c>
      <c r="H164" s="186">
        <v>22.44</v>
      </c>
      <c r="I164" s="187"/>
      <c r="J164" s="188">
        <f>ROUND(I164*H164,2)</f>
        <v>0</v>
      </c>
      <c r="K164" s="184" t="s">
        <v>278</v>
      </c>
      <c r="L164" s="42"/>
      <c r="M164" s="189" t="s">
        <v>5</v>
      </c>
      <c r="N164" s="190" t="s">
        <v>48</v>
      </c>
      <c r="O164" s="43"/>
      <c r="P164" s="191">
        <f>O164*H164</f>
        <v>0</v>
      </c>
      <c r="Q164" s="191">
        <v>1.54E-2</v>
      </c>
      <c r="R164" s="191">
        <f>Q164*H164</f>
        <v>0.34557600000000005</v>
      </c>
      <c r="S164" s="191">
        <v>0</v>
      </c>
      <c r="T164" s="192">
        <f>S164*H164</f>
        <v>0</v>
      </c>
      <c r="AR164" s="25" t="s">
        <v>270</v>
      </c>
      <c r="AT164" s="25" t="s">
        <v>266</v>
      </c>
      <c r="AU164" s="25" t="s">
        <v>85</v>
      </c>
      <c r="AY164" s="25" t="s">
        <v>264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5" t="s">
        <v>24</v>
      </c>
      <c r="BK164" s="193">
        <f>ROUND(I164*H164,2)</f>
        <v>0</v>
      </c>
      <c r="BL164" s="25" t="s">
        <v>270</v>
      </c>
      <c r="BM164" s="25" t="s">
        <v>732</v>
      </c>
    </row>
    <row r="165" spans="2:65" s="13" customFormat="1">
      <c r="B165" s="202"/>
      <c r="D165" s="195" t="s">
        <v>272</v>
      </c>
      <c r="E165" s="203" t="s">
        <v>5</v>
      </c>
      <c r="F165" s="204" t="s">
        <v>721</v>
      </c>
      <c r="H165" s="205">
        <v>25.44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272</v>
      </c>
      <c r="AU165" s="203" t="s">
        <v>85</v>
      </c>
      <c r="AV165" s="13" t="s">
        <v>85</v>
      </c>
      <c r="AW165" s="13" t="s">
        <v>41</v>
      </c>
      <c r="AX165" s="13" t="s">
        <v>77</v>
      </c>
      <c r="AY165" s="203" t="s">
        <v>264</v>
      </c>
    </row>
    <row r="166" spans="2:65" s="12" customFormat="1">
      <c r="B166" s="194"/>
      <c r="D166" s="195" t="s">
        <v>272</v>
      </c>
      <c r="E166" s="196" t="s">
        <v>5</v>
      </c>
      <c r="F166" s="197" t="s">
        <v>675</v>
      </c>
      <c r="H166" s="196" t="s">
        <v>5</v>
      </c>
      <c r="I166" s="198"/>
      <c r="L166" s="194"/>
      <c r="M166" s="199"/>
      <c r="N166" s="200"/>
      <c r="O166" s="200"/>
      <c r="P166" s="200"/>
      <c r="Q166" s="200"/>
      <c r="R166" s="200"/>
      <c r="S166" s="200"/>
      <c r="T166" s="201"/>
      <c r="AT166" s="196" t="s">
        <v>272</v>
      </c>
      <c r="AU166" s="196" t="s">
        <v>85</v>
      </c>
      <c r="AV166" s="12" t="s">
        <v>24</v>
      </c>
      <c r="AW166" s="12" t="s">
        <v>41</v>
      </c>
      <c r="AX166" s="12" t="s">
        <v>77</v>
      </c>
      <c r="AY166" s="196" t="s">
        <v>264</v>
      </c>
    </row>
    <row r="167" spans="2:65" s="13" customFormat="1">
      <c r="B167" s="202"/>
      <c r="D167" s="195" t="s">
        <v>272</v>
      </c>
      <c r="E167" s="203" t="s">
        <v>5</v>
      </c>
      <c r="F167" s="204" t="s">
        <v>722</v>
      </c>
      <c r="H167" s="205">
        <v>-3</v>
      </c>
      <c r="I167" s="206"/>
      <c r="L167" s="202"/>
      <c r="M167" s="207"/>
      <c r="N167" s="208"/>
      <c r="O167" s="208"/>
      <c r="P167" s="208"/>
      <c r="Q167" s="208"/>
      <c r="R167" s="208"/>
      <c r="S167" s="208"/>
      <c r="T167" s="209"/>
      <c r="AT167" s="203" t="s">
        <v>272</v>
      </c>
      <c r="AU167" s="203" t="s">
        <v>85</v>
      </c>
      <c r="AV167" s="13" t="s">
        <v>85</v>
      </c>
      <c r="AW167" s="13" t="s">
        <v>41</v>
      </c>
      <c r="AX167" s="13" t="s">
        <v>77</v>
      </c>
      <c r="AY167" s="203" t="s">
        <v>264</v>
      </c>
    </row>
    <row r="168" spans="2:65" s="14" customFormat="1">
      <c r="B168" s="210"/>
      <c r="D168" s="195" t="s">
        <v>272</v>
      </c>
      <c r="E168" s="211" t="s">
        <v>5</v>
      </c>
      <c r="F168" s="212" t="s">
        <v>290</v>
      </c>
      <c r="H168" s="213">
        <v>22.44</v>
      </c>
      <c r="I168" s="214"/>
      <c r="L168" s="210"/>
      <c r="M168" s="215"/>
      <c r="N168" s="216"/>
      <c r="O168" s="216"/>
      <c r="P168" s="216"/>
      <c r="Q168" s="216"/>
      <c r="R168" s="216"/>
      <c r="S168" s="216"/>
      <c r="T168" s="217"/>
      <c r="AT168" s="211" t="s">
        <v>272</v>
      </c>
      <c r="AU168" s="211" t="s">
        <v>85</v>
      </c>
      <c r="AV168" s="14" t="s">
        <v>270</v>
      </c>
      <c r="AW168" s="14" t="s">
        <v>41</v>
      </c>
      <c r="AX168" s="14" t="s">
        <v>24</v>
      </c>
      <c r="AY168" s="211" t="s">
        <v>264</v>
      </c>
    </row>
    <row r="169" spans="2:65" s="1" customFormat="1" ht="16.5" customHeight="1">
      <c r="B169" s="181"/>
      <c r="C169" s="182" t="s">
        <v>359</v>
      </c>
      <c r="D169" s="182" t="s">
        <v>266</v>
      </c>
      <c r="E169" s="183" t="s">
        <v>733</v>
      </c>
      <c r="F169" s="184" t="s">
        <v>734</v>
      </c>
      <c r="G169" s="185" t="s">
        <v>293</v>
      </c>
      <c r="H169" s="186">
        <v>0.45</v>
      </c>
      <c r="I169" s="187"/>
      <c r="J169" s="188">
        <f>ROUND(I169*H169,2)</f>
        <v>0</v>
      </c>
      <c r="K169" s="184" t="s">
        <v>278</v>
      </c>
      <c r="L169" s="42"/>
      <c r="M169" s="189" t="s">
        <v>5</v>
      </c>
      <c r="N169" s="190" t="s">
        <v>48</v>
      </c>
      <c r="O169" s="43"/>
      <c r="P169" s="191">
        <f>O169*H169</f>
        <v>0</v>
      </c>
      <c r="Q169" s="191">
        <v>3.3579999999999999E-2</v>
      </c>
      <c r="R169" s="191">
        <f>Q169*H169</f>
        <v>1.5110999999999999E-2</v>
      </c>
      <c r="S169" s="191">
        <v>0</v>
      </c>
      <c r="T169" s="192">
        <f>S169*H169</f>
        <v>0</v>
      </c>
      <c r="AR169" s="25" t="s">
        <v>270</v>
      </c>
      <c r="AT169" s="25" t="s">
        <v>266</v>
      </c>
      <c r="AU169" s="25" t="s">
        <v>85</v>
      </c>
      <c r="AY169" s="25" t="s">
        <v>264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5" t="s">
        <v>24</v>
      </c>
      <c r="BK169" s="193">
        <f>ROUND(I169*H169,2)</f>
        <v>0</v>
      </c>
      <c r="BL169" s="25" t="s">
        <v>270</v>
      </c>
      <c r="BM169" s="25" t="s">
        <v>735</v>
      </c>
    </row>
    <row r="170" spans="2:65" s="13" customFormat="1">
      <c r="B170" s="202"/>
      <c r="D170" s="195" t="s">
        <v>272</v>
      </c>
      <c r="E170" s="203" t="s">
        <v>5</v>
      </c>
      <c r="F170" s="204" t="s">
        <v>736</v>
      </c>
      <c r="H170" s="205">
        <v>0.45</v>
      </c>
      <c r="I170" s="206"/>
      <c r="L170" s="202"/>
      <c r="M170" s="207"/>
      <c r="N170" s="208"/>
      <c r="O170" s="208"/>
      <c r="P170" s="208"/>
      <c r="Q170" s="208"/>
      <c r="R170" s="208"/>
      <c r="S170" s="208"/>
      <c r="T170" s="209"/>
      <c r="AT170" s="203" t="s">
        <v>272</v>
      </c>
      <c r="AU170" s="203" t="s">
        <v>85</v>
      </c>
      <c r="AV170" s="13" t="s">
        <v>85</v>
      </c>
      <c r="AW170" s="13" t="s">
        <v>41</v>
      </c>
      <c r="AX170" s="13" t="s">
        <v>24</v>
      </c>
      <c r="AY170" s="203" t="s">
        <v>264</v>
      </c>
    </row>
    <row r="171" spans="2:65" s="1" customFormat="1" ht="25.5" customHeight="1">
      <c r="B171" s="181"/>
      <c r="C171" s="182" t="s">
        <v>11</v>
      </c>
      <c r="D171" s="182" t="s">
        <v>266</v>
      </c>
      <c r="E171" s="183" t="s">
        <v>737</v>
      </c>
      <c r="F171" s="184" t="s">
        <v>738</v>
      </c>
      <c r="G171" s="185" t="s">
        <v>293</v>
      </c>
      <c r="H171" s="186">
        <v>34.1</v>
      </c>
      <c r="I171" s="187"/>
      <c r="J171" s="188">
        <f>ROUND(I171*H171,2)</f>
        <v>0</v>
      </c>
      <c r="K171" s="184" t="s">
        <v>278</v>
      </c>
      <c r="L171" s="42"/>
      <c r="M171" s="189" t="s">
        <v>5</v>
      </c>
      <c r="N171" s="190" t="s">
        <v>48</v>
      </c>
      <c r="O171" s="43"/>
      <c r="P171" s="191">
        <f>O171*H171</f>
        <v>0</v>
      </c>
      <c r="Q171" s="191">
        <v>4.9399999999999999E-3</v>
      </c>
      <c r="R171" s="191">
        <f>Q171*H171</f>
        <v>0.16845399999999999</v>
      </c>
      <c r="S171" s="191">
        <v>0</v>
      </c>
      <c r="T171" s="192">
        <f>S171*H171</f>
        <v>0</v>
      </c>
      <c r="AR171" s="25" t="s">
        <v>270</v>
      </c>
      <c r="AT171" s="25" t="s">
        <v>266</v>
      </c>
      <c r="AU171" s="25" t="s">
        <v>85</v>
      </c>
      <c r="AY171" s="25" t="s">
        <v>264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5" t="s">
        <v>24</v>
      </c>
      <c r="BK171" s="193">
        <f>ROUND(I171*H171,2)</f>
        <v>0</v>
      </c>
      <c r="BL171" s="25" t="s">
        <v>270</v>
      </c>
      <c r="BM171" s="25" t="s">
        <v>739</v>
      </c>
    </row>
    <row r="172" spans="2:65" s="13" customFormat="1">
      <c r="B172" s="202"/>
      <c r="D172" s="195" t="s">
        <v>272</v>
      </c>
      <c r="E172" s="203" t="s">
        <v>5</v>
      </c>
      <c r="F172" s="204" t="s">
        <v>740</v>
      </c>
      <c r="H172" s="205">
        <v>31.8</v>
      </c>
      <c r="I172" s="206"/>
      <c r="L172" s="202"/>
      <c r="M172" s="207"/>
      <c r="N172" s="208"/>
      <c r="O172" s="208"/>
      <c r="P172" s="208"/>
      <c r="Q172" s="208"/>
      <c r="R172" s="208"/>
      <c r="S172" s="208"/>
      <c r="T172" s="209"/>
      <c r="AT172" s="203" t="s">
        <v>272</v>
      </c>
      <c r="AU172" s="203" t="s">
        <v>85</v>
      </c>
      <c r="AV172" s="13" t="s">
        <v>85</v>
      </c>
      <c r="AW172" s="13" t="s">
        <v>41</v>
      </c>
      <c r="AX172" s="13" t="s">
        <v>77</v>
      </c>
      <c r="AY172" s="203" t="s">
        <v>264</v>
      </c>
    </row>
    <row r="173" spans="2:65" s="13" customFormat="1">
      <c r="B173" s="202"/>
      <c r="D173" s="195" t="s">
        <v>272</v>
      </c>
      <c r="E173" s="203" t="s">
        <v>5</v>
      </c>
      <c r="F173" s="204" t="s">
        <v>741</v>
      </c>
      <c r="H173" s="205">
        <v>3.75</v>
      </c>
      <c r="I173" s="206"/>
      <c r="L173" s="202"/>
      <c r="M173" s="207"/>
      <c r="N173" s="208"/>
      <c r="O173" s="208"/>
      <c r="P173" s="208"/>
      <c r="Q173" s="208"/>
      <c r="R173" s="208"/>
      <c r="S173" s="208"/>
      <c r="T173" s="209"/>
      <c r="AT173" s="203" t="s">
        <v>272</v>
      </c>
      <c r="AU173" s="203" t="s">
        <v>85</v>
      </c>
      <c r="AV173" s="13" t="s">
        <v>85</v>
      </c>
      <c r="AW173" s="13" t="s">
        <v>41</v>
      </c>
      <c r="AX173" s="13" t="s">
        <v>77</v>
      </c>
      <c r="AY173" s="203" t="s">
        <v>264</v>
      </c>
    </row>
    <row r="174" spans="2:65" s="13" customFormat="1">
      <c r="B174" s="202"/>
      <c r="D174" s="195" t="s">
        <v>272</v>
      </c>
      <c r="E174" s="203" t="s">
        <v>5</v>
      </c>
      <c r="F174" s="204" t="s">
        <v>742</v>
      </c>
      <c r="H174" s="205">
        <v>1.1000000000000001</v>
      </c>
      <c r="I174" s="206"/>
      <c r="L174" s="202"/>
      <c r="M174" s="207"/>
      <c r="N174" s="208"/>
      <c r="O174" s="208"/>
      <c r="P174" s="208"/>
      <c r="Q174" s="208"/>
      <c r="R174" s="208"/>
      <c r="S174" s="208"/>
      <c r="T174" s="209"/>
      <c r="AT174" s="203" t="s">
        <v>272</v>
      </c>
      <c r="AU174" s="203" t="s">
        <v>85</v>
      </c>
      <c r="AV174" s="13" t="s">
        <v>85</v>
      </c>
      <c r="AW174" s="13" t="s">
        <v>41</v>
      </c>
      <c r="AX174" s="13" t="s">
        <v>77</v>
      </c>
      <c r="AY174" s="203" t="s">
        <v>264</v>
      </c>
    </row>
    <row r="175" spans="2:65" s="13" customFormat="1">
      <c r="B175" s="202"/>
      <c r="D175" s="195" t="s">
        <v>272</v>
      </c>
      <c r="E175" s="203" t="s">
        <v>5</v>
      </c>
      <c r="F175" s="204" t="s">
        <v>743</v>
      </c>
      <c r="H175" s="205">
        <v>0.45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272</v>
      </c>
      <c r="AU175" s="203" t="s">
        <v>85</v>
      </c>
      <c r="AV175" s="13" t="s">
        <v>85</v>
      </c>
      <c r="AW175" s="13" t="s">
        <v>41</v>
      </c>
      <c r="AX175" s="13" t="s">
        <v>77</v>
      </c>
      <c r="AY175" s="203" t="s">
        <v>264</v>
      </c>
    </row>
    <row r="176" spans="2:65" s="12" customFormat="1">
      <c r="B176" s="194"/>
      <c r="D176" s="195" t="s">
        <v>272</v>
      </c>
      <c r="E176" s="196" t="s">
        <v>5</v>
      </c>
      <c r="F176" s="197" t="s">
        <v>675</v>
      </c>
      <c r="H176" s="196" t="s">
        <v>5</v>
      </c>
      <c r="I176" s="198"/>
      <c r="L176" s="194"/>
      <c r="M176" s="199"/>
      <c r="N176" s="200"/>
      <c r="O176" s="200"/>
      <c r="P176" s="200"/>
      <c r="Q176" s="200"/>
      <c r="R176" s="200"/>
      <c r="S176" s="200"/>
      <c r="T176" s="201"/>
      <c r="AT176" s="196" t="s">
        <v>272</v>
      </c>
      <c r="AU176" s="196" t="s">
        <v>85</v>
      </c>
      <c r="AV176" s="12" t="s">
        <v>24</v>
      </c>
      <c r="AW176" s="12" t="s">
        <v>41</v>
      </c>
      <c r="AX176" s="12" t="s">
        <v>77</v>
      </c>
      <c r="AY176" s="196" t="s">
        <v>264</v>
      </c>
    </row>
    <row r="177" spans="2:65" s="13" customFormat="1">
      <c r="B177" s="202"/>
      <c r="D177" s="195" t="s">
        <v>272</v>
      </c>
      <c r="E177" s="203" t="s">
        <v>5</v>
      </c>
      <c r="F177" s="204" t="s">
        <v>722</v>
      </c>
      <c r="H177" s="205">
        <v>-3</v>
      </c>
      <c r="I177" s="206"/>
      <c r="L177" s="202"/>
      <c r="M177" s="207"/>
      <c r="N177" s="208"/>
      <c r="O177" s="208"/>
      <c r="P177" s="208"/>
      <c r="Q177" s="208"/>
      <c r="R177" s="208"/>
      <c r="S177" s="208"/>
      <c r="T177" s="209"/>
      <c r="AT177" s="203" t="s">
        <v>272</v>
      </c>
      <c r="AU177" s="203" t="s">
        <v>85</v>
      </c>
      <c r="AV177" s="13" t="s">
        <v>85</v>
      </c>
      <c r="AW177" s="13" t="s">
        <v>41</v>
      </c>
      <c r="AX177" s="13" t="s">
        <v>77</v>
      </c>
      <c r="AY177" s="203" t="s">
        <v>264</v>
      </c>
    </row>
    <row r="178" spans="2:65" s="14" customFormat="1">
      <c r="B178" s="210"/>
      <c r="D178" s="195" t="s">
        <v>272</v>
      </c>
      <c r="E178" s="211" t="s">
        <v>5</v>
      </c>
      <c r="F178" s="212" t="s">
        <v>290</v>
      </c>
      <c r="H178" s="213">
        <v>34.1</v>
      </c>
      <c r="I178" s="214"/>
      <c r="L178" s="210"/>
      <c r="M178" s="215"/>
      <c r="N178" s="216"/>
      <c r="O178" s="216"/>
      <c r="P178" s="216"/>
      <c r="Q178" s="216"/>
      <c r="R178" s="216"/>
      <c r="S178" s="216"/>
      <c r="T178" s="217"/>
      <c r="AT178" s="211" t="s">
        <v>272</v>
      </c>
      <c r="AU178" s="211" t="s">
        <v>85</v>
      </c>
      <c r="AV178" s="14" t="s">
        <v>270</v>
      </c>
      <c r="AW178" s="14" t="s">
        <v>41</v>
      </c>
      <c r="AX178" s="14" t="s">
        <v>24</v>
      </c>
      <c r="AY178" s="211" t="s">
        <v>264</v>
      </c>
    </row>
    <row r="179" spans="2:65" s="1" customFormat="1" ht="38.25" customHeight="1">
      <c r="B179" s="181"/>
      <c r="C179" s="182" t="s">
        <v>372</v>
      </c>
      <c r="D179" s="182" t="s">
        <v>266</v>
      </c>
      <c r="E179" s="183" t="s">
        <v>744</v>
      </c>
      <c r="F179" s="184" t="s">
        <v>745</v>
      </c>
      <c r="G179" s="185" t="s">
        <v>308</v>
      </c>
      <c r="H179" s="186">
        <v>16</v>
      </c>
      <c r="I179" s="187"/>
      <c r="J179" s="188">
        <f>ROUND(I179*H179,2)</f>
        <v>0</v>
      </c>
      <c r="K179" s="184" t="s">
        <v>278</v>
      </c>
      <c r="L179" s="42"/>
      <c r="M179" s="189" t="s">
        <v>5</v>
      </c>
      <c r="N179" s="190" t="s">
        <v>48</v>
      </c>
      <c r="O179" s="43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AR179" s="25" t="s">
        <v>270</v>
      </c>
      <c r="AT179" s="25" t="s">
        <v>266</v>
      </c>
      <c r="AU179" s="25" t="s">
        <v>85</v>
      </c>
      <c r="AY179" s="25" t="s">
        <v>264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5" t="s">
        <v>24</v>
      </c>
      <c r="BK179" s="193">
        <f>ROUND(I179*H179,2)</f>
        <v>0</v>
      </c>
      <c r="BL179" s="25" t="s">
        <v>270</v>
      </c>
      <c r="BM179" s="25" t="s">
        <v>746</v>
      </c>
    </row>
    <row r="180" spans="2:65" s="12" customFormat="1">
      <c r="B180" s="194"/>
      <c r="D180" s="195" t="s">
        <v>272</v>
      </c>
      <c r="E180" s="196" t="s">
        <v>5</v>
      </c>
      <c r="F180" s="197" t="s">
        <v>747</v>
      </c>
      <c r="H180" s="196" t="s">
        <v>5</v>
      </c>
      <c r="I180" s="198"/>
      <c r="L180" s="194"/>
      <c r="M180" s="199"/>
      <c r="N180" s="200"/>
      <c r="O180" s="200"/>
      <c r="P180" s="200"/>
      <c r="Q180" s="200"/>
      <c r="R180" s="200"/>
      <c r="S180" s="200"/>
      <c r="T180" s="201"/>
      <c r="AT180" s="196" t="s">
        <v>272</v>
      </c>
      <c r="AU180" s="196" t="s">
        <v>85</v>
      </c>
      <c r="AV180" s="12" t="s">
        <v>24</v>
      </c>
      <c r="AW180" s="12" t="s">
        <v>41</v>
      </c>
      <c r="AX180" s="12" t="s">
        <v>77</v>
      </c>
      <c r="AY180" s="196" t="s">
        <v>264</v>
      </c>
    </row>
    <row r="181" spans="2:65" s="13" customFormat="1">
      <c r="B181" s="202"/>
      <c r="D181" s="195" t="s">
        <v>272</v>
      </c>
      <c r="E181" s="203" t="s">
        <v>5</v>
      </c>
      <c r="F181" s="204" t="s">
        <v>748</v>
      </c>
      <c r="H181" s="205">
        <v>3</v>
      </c>
      <c r="I181" s="206"/>
      <c r="L181" s="202"/>
      <c r="M181" s="207"/>
      <c r="N181" s="208"/>
      <c r="O181" s="208"/>
      <c r="P181" s="208"/>
      <c r="Q181" s="208"/>
      <c r="R181" s="208"/>
      <c r="S181" s="208"/>
      <c r="T181" s="209"/>
      <c r="AT181" s="203" t="s">
        <v>272</v>
      </c>
      <c r="AU181" s="203" t="s">
        <v>85</v>
      </c>
      <c r="AV181" s="13" t="s">
        <v>85</v>
      </c>
      <c r="AW181" s="13" t="s">
        <v>41</v>
      </c>
      <c r="AX181" s="13" t="s">
        <v>77</v>
      </c>
      <c r="AY181" s="203" t="s">
        <v>264</v>
      </c>
    </row>
    <row r="182" spans="2:65" s="13" customFormat="1">
      <c r="B182" s="202"/>
      <c r="D182" s="195" t="s">
        <v>272</v>
      </c>
      <c r="E182" s="203" t="s">
        <v>5</v>
      </c>
      <c r="F182" s="204" t="s">
        <v>749</v>
      </c>
      <c r="H182" s="205">
        <v>5</v>
      </c>
      <c r="I182" s="206"/>
      <c r="L182" s="202"/>
      <c r="M182" s="207"/>
      <c r="N182" s="208"/>
      <c r="O182" s="208"/>
      <c r="P182" s="208"/>
      <c r="Q182" s="208"/>
      <c r="R182" s="208"/>
      <c r="S182" s="208"/>
      <c r="T182" s="209"/>
      <c r="AT182" s="203" t="s">
        <v>272</v>
      </c>
      <c r="AU182" s="203" t="s">
        <v>85</v>
      </c>
      <c r="AV182" s="13" t="s">
        <v>85</v>
      </c>
      <c r="AW182" s="13" t="s">
        <v>41</v>
      </c>
      <c r="AX182" s="13" t="s">
        <v>77</v>
      </c>
      <c r="AY182" s="203" t="s">
        <v>264</v>
      </c>
    </row>
    <row r="183" spans="2:65" s="15" customFormat="1">
      <c r="B183" s="236"/>
      <c r="D183" s="195" t="s">
        <v>272</v>
      </c>
      <c r="E183" s="237" t="s">
        <v>5</v>
      </c>
      <c r="F183" s="238" t="s">
        <v>423</v>
      </c>
      <c r="H183" s="239">
        <v>8</v>
      </c>
      <c r="I183" s="240"/>
      <c r="L183" s="236"/>
      <c r="M183" s="241"/>
      <c r="N183" s="242"/>
      <c r="O183" s="242"/>
      <c r="P183" s="242"/>
      <c r="Q183" s="242"/>
      <c r="R183" s="242"/>
      <c r="S183" s="242"/>
      <c r="T183" s="243"/>
      <c r="AT183" s="237" t="s">
        <v>272</v>
      </c>
      <c r="AU183" s="237" t="s">
        <v>85</v>
      </c>
      <c r="AV183" s="15" t="s">
        <v>93</v>
      </c>
      <c r="AW183" s="15" t="s">
        <v>41</v>
      </c>
      <c r="AX183" s="15" t="s">
        <v>77</v>
      </c>
      <c r="AY183" s="237" t="s">
        <v>264</v>
      </c>
    </row>
    <row r="184" spans="2:65" s="12" customFormat="1">
      <c r="B184" s="194"/>
      <c r="D184" s="195" t="s">
        <v>272</v>
      </c>
      <c r="E184" s="196" t="s">
        <v>5</v>
      </c>
      <c r="F184" s="197" t="s">
        <v>750</v>
      </c>
      <c r="H184" s="196" t="s">
        <v>5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6" t="s">
        <v>272</v>
      </c>
      <c r="AU184" s="196" t="s">
        <v>85</v>
      </c>
      <c r="AV184" s="12" t="s">
        <v>24</v>
      </c>
      <c r="AW184" s="12" t="s">
        <v>41</v>
      </c>
      <c r="AX184" s="12" t="s">
        <v>77</v>
      </c>
      <c r="AY184" s="196" t="s">
        <v>264</v>
      </c>
    </row>
    <row r="185" spans="2:65" s="13" customFormat="1">
      <c r="B185" s="202"/>
      <c r="D185" s="195" t="s">
        <v>272</v>
      </c>
      <c r="E185" s="203" t="s">
        <v>5</v>
      </c>
      <c r="F185" s="204" t="s">
        <v>748</v>
      </c>
      <c r="H185" s="205">
        <v>3</v>
      </c>
      <c r="I185" s="206"/>
      <c r="L185" s="202"/>
      <c r="M185" s="207"/>
      <c r="N185" s="208"/>
      <c r="O185" s="208"/>
      <c r="P185" s="208"/>
      <c r="Q185" s="208"/>
      <c r="R185" s="208"/>
      <c r="S185" s="208"/>
      <c r="T185" s="209"/>
      <c r="AT185" s="203" t="s">
        <v>272</v>
      </c>
      <c r="AU185" s="203" t="s">
        <v>85</v>
      </c>
      <c r="AV185" s="13" t="s">
        <v>85</v>
      </c>
      <c r="AW185" s="13" t="s">
        <v>41</v>
      </c>
      <c r="AX185" s="13" t="s">
        <v>77</v>
      </c>
      <c r="AY185" s="203" t="s">
        <v>264</v>
      </c>
    </row>
    <row r="186" spans="2:65" s="13" customFormat="1">
      <c r="B186" s="202"/>
      <c r="D186" s="195" t="s">
        <v>272</v>
      </c>
      <c r="E186" s="203" t="s">
        <v>5</v>
      </c>
      <c r="F186" s="204" t="s">
        <v>749</v>
      </c>
      <c r="H186" s="205">
        <v>5</v>
      </c>
      <c r="I186" s="206"/>
      <c r="L186" s="202"/>
      <c r="M186" s="207"/>
      <c r="N186" s="208"/>
      <c r="O186" s="208"/>
      <c r="P186" s="208"/>
      <c r="Q186" s="208"/>
      <c r="R186" s="208"/>
      <c r="S186" s="208"/>
      <c r="T186" s="209"/>
      <c r="AT186" s="203" t="s">
        <v>272</v>
      </c>
      <c r="AU186" s="203" t="s">
        <v>85</v>
      </c>
      <c r="AV186" s="13" t="s">
        <v>85</v>
      </c>
      <c r="AW186" s="13" t="s">
        <v>41</v>
      </c>
      <c r="AX186" s="13" t="s">
        <v>77</v>
      </c>
      <c r="AY186" s="203" t="s">
        <v>264</v>
      </c>
    </row>
    <row r="187" spans="2:65" s="15" customFormat="1">
      <c r="B187" s="236"/>
      <c r="D187" s="195" t="s">
        <v>272</v>
      </c>
      <c r="E187" s="237" t="s">
        <v>5</v>
      </c>
      <c r="F187" s="238" t="s">
        <v>423</v>
      </c>
      <c r="H187" s="239">
        <v>8</v>
      </c>
      <c r="I187" s="240"/>
      <c r="L187" s="236"/>
      <c r="M187" s="241"/>
      <c r="N187" s="242"/>
      <c r="O187" s="242"/>
      <c r="P187" s="242"/>
      <c r="Q187" s="242"/>
      <c r="R187" s="242"/>
      <c r="S187" s="242"/>
      <c r="T187" s="243"/>
      <c r="AT187" s="237" t="s">
        <v>272</v>
      </c>
      <c r="AU187" s="237" t="s">
        <v>85</v>
      </c>
      <c r="AV187" s="15" t="s">
        <v>93</v>
      </c>
      <c r="AW187" s="15" t="s">
        <v>41</v>
      </c>
      <c r="AX187" s="15" t="s">
        <v>77</v>
      </c>
      <c r="AY187" s="237" t="s">
        <v>264</v>
      </c>
    </row>
    <row r="188" spans="2:65" s="14" customFormat="1">
      <c r="B188" s="210"/>
      <c r="D188" s="195" t="s">
        <v>272</v>
      </c>
      <c r="E188" s="211" t="s">
        <v>5</v>
      </c>
      <c r="F188" s="212" t="s">
        <v>290</v>
      </c>
      <c r="H188" s="213">
        <v>16</v>
      </c>
      <c r="I188" s="214"/>
      <c r="L188" s="210"/>
      <c r="M188" s="215"/>
      <c r="N188" s="216"/>
      <c r="O188" s="216"/>
      <c r="P188" s="216"/>
      <c r="Q188" s="216"/>
      <c r="R188" s="216"/>
      <c r="S188" s="216"/>
      <c r="T188" s="217"/>
      <c r="AT188" s="211" t="s">
        <v>272</v>
      </c>
      <c r="AU188" s="211" t="s">
        <v>85</v>
      </c>
      <c r="AV188" s="14" t="s">
        <v>270</v>
      </c>
      <c r="AW188" s="14" t="s">
        <v>41</v>
      </c>
      <c r="AX188" s="14" t="s">
        <v>24</v>
      </c>
      <c r="AY188" s="211" t="s">
        <v>264</v>
      </c>
    </row>
    <row r="189" spans="2:65" s="1" customFormat="1" ht="16.5" customHeight="1">
      <c r="B189" s="181"/>
      <c r="C189" s="218" t="s">
        <v>379</v>
      </c>
      <c r="D189" s="218" t="s">
        <v>345</v>
      </c>
      <c r="E189" s="219" t="s">
        <v>751</v>
      </c>
      <c r="F189" s="220" t="s">
        <v>752</v>
      </c>
      <c r="G189" s="221" t="s">
        <v>308</v>
      </c>
      <c r="H189" s="222">
        <v>16.8</v>
      </c>
      <c r="I189" s="223"/>
      <c r="J189" s="224">
        <f>ROUND(I189*H189,2)</f>
        <v>0</v>
      </c>
      <c r="K189" s="220" t="s">
        <v>278</v>
      </c>
      <c r="L189" s="225"/>
      <c r="M189" s="226" t="s">
        <v>5</v>
      </c>
      <c r="N189" s="227" t="s">
        <v>48</v>
      </c>
      <c r="O189" s="43"/>
      <c r="P189" s="191">
        <f>O189*H189</f>
        <v>0</v>
      </c>
      <c r="Q189" s="191">
        <v>4.0000000000000003E-5</v>
      </c>
      <c r="R189" s="191">
        <f>Q189*H189</f>
        <v>6.7200000000000007E-4</v>
      </c>
      <c r="S189" s="191">
        <v>0</v>
      </c>
      <c r="T189" s="192">
        <f>S189*H189</f>
        <v>0</v>
      </c>
      <c r="AR189" s="25" t="s">
        <v>322</v>
      </c>
      <c r="AT189" s="25" t="s">
        <v>345</v>
      </c>
      <c r="AU189" s="25" t="s">
        <v>85</v>
      </c>
      <c r="AY189" s="25" t="s">
        <v>264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5" t="s">
        <v>24</v>
      </c>
      <c r="BK189" s="193">
        <f>ROUND(I189*H189,2)</f>
        <v>0</v>
      </c>
      <c r="BL189" s="25" t="s">
        <v>270</v>
      </c>
      <c r="BM189" s="25" t="s">
        <v>753</v>
      </c>
    </row>
    <row r="190" spans="2:65" s="13" customFormat="1">
      <c r="B190" s="202"/>
      <c r="D190" s="195" t="s">
        <v>272</v>
      </c>
      <c r="F190" s="204" t="s">
        <v>754</v>
      </c>
      <c r="H190" s="205">
        <v>16.8</v>
      </c>
      <c r="I190" s="206"/>
      <c r="L190" s="202"/>
      <c r="M190" s="207"/>
      <c r="N190" s="208"/>
      <c r="O190" s="208"/>
      <c r="P190" s="208"/>
      <c r="Q190" s="208"/>
      <c r="R190" s="208"/>
      <c r="S190" s="208"/>
      <c r="T190" s="209"/>
      <c r="AT190" s="203" t="s">
        <v>272</v>
      </c>
      <c r="AU190" s="203" t="s">
        <v>85</v>
      </c>
      <c r="AV190" s="13" t="s">
        <v>85</v>
      </c>
      <c r="AW190" s="13" t="s">
        <v>6</v>
      </c>
      <c r="AX190" s="13" t="s">
        <v>24</v>
      </c>
      <c r="AY190" s="203" t="s">
        <v>264</v>
      </c>
    </row>
    <row r="191" spans="2:65" s="1" customFormat="1" ht="25.5" customHeight="1">
      <c r="B191" s="181"/>
      <c r="C191" s="182" t="s">
        <v>387</v>
      </c>
      <c r="D191" s="182" t="s">
        <v>266</v>
      </c>
      <c r="E191" s="183" t="s">
        <v>755</v>
      </c>
      <c r="F191" s="184" t="s">
        <v>756</v>
      </c>
      <c r="G191" s="185" t="s">
        <v>293</v>
      </c>
      <c r="H191" s="186">
        <v>34.1</v>
      </c>
      <c r="I191" s="187"/>
      <c r="J191" s="188">
        <f>ROUND(I191*H191,2)</f>
        <v>0</v>
      </c>
      <c r="K191" s="184" t="s">
        <v>278</v>
      </c>
      <c r="L191" s="42"/>
      <c r="M191" s="189" t="s">
        <v>5</v>
      </c>
      <c r="N191" s="190" t="s">
        <v>48</v>
      </c>
      <c r="O191" s="43"/>
      <c r="P191" s="191">
        <f>O191*H191</f>
        <v>0</v>
      </c>
      <c r="Q191" s="191">
        <v>2.6360000000000001E-2</v>
      </c>
      <c r="R191" s="191">
        <f>Q191*H191</f>
        <v>0.89887600000000012</v>
      </c>
      <c r="S191" s="191">
        <v>0</v>
      </c>
      <c r="T191" s="192">
        <f>S191*H191</f>
        <v>0</v>
      </c>
      <c r="AR191" s="25" t="s">
        <v>270</v>
      </c>
      <c r="AT191" s="25" t="s">
        <v>266</v>
      </c>
      <c r="AU191" s="25" t="s">
        <v>85</v>
      </c>
      <c r="AY191" s="25" t="s">
        <v>264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5" t="s">
        <v>24</v>
      </c>
      <c r="BK191" s="193">
        <f>ROUND(I191*H191,2)</f>
        <v>0</v>
      </c>
      <c r="BL191" s="25" t="s">
        <v>270</v>
      </c>
      <c r="BM191" s="25" t="s">
        <v>757</v>
      </c>
    </row>
    <row r="192" spans="2:65" s="13" customFormat="1">
      <c r="B192" s="202"/>
      <c r="D192" s="195" t="s">
        <v>272</v>
      </c>
      <c r="E192" s="203" t="s">
        <v>5</v>
      </c>
      <c r="F192" s="204" t="s">
        <v>740</v>
      </c>
      <c r="H192" s="205">
        <v>31.8</v>
      </c>
      <c r="I192" s="206"/>
      <c r="L192" s="202"/>
      <c r="M192" s="207"/>
      <c r="N192" s="208"/>
      <c r="O192" s="208"/>
      <c r="P192" s="208"/>
      <c r="Q192" s="208"/>
      <c r="R192" s="208"/>
      <c r="S192" s="208"/>
      <c r="T192" s="209"/>
      <c r="AT192" s="203" t="s">
        <v>272</v>
      </c>
      <c r="AU192" s="203" t="s">
        <v>85</v>
      </c>
      <c r="AV192" s="13" t="s">
        <v>85</v>
      </c>
      <c r="AW192" s="13" t="s">
        <v>41</v>
      </c>
      <c r="AX192" s="13" t="s">
        <v>77</v>
      </c>
      <c r="AY192" s="203" t="s">
        <v>264</v>
      </c>
    </row>
    <row r="193" spans="2:65" s="13" customFormat="1">
      <c r="B193" s="202"/>
      <c r="D193" s="195" t="s">
        <v>272</v>
      </c>
      <c r="E193" s="203" t="s">
        <v>5</v>
      </c>
      <c r="F193" s="204" t="s">
        <v>741</v>
      </c>
      <c r="H193" s="205">
        <v>3.75</v>
      </c>
      <c r="I193" s="206"/>
      <c r="L193" s="202"/>
      <c r="M193" s="207"/>
      <c r="N193" s="208"/>
      <c r="O193" s="208"/>
      <c r="P193" s="208"/>
      <c r="Q193" s="208"/>
      <c r="R193" s="208"/>
      <c r="S193" s="208"/>
      <c r="T193" s="209"/>
      <c r="AT193" s="203" t="s">
        <v>272</v>
      </c>
      <c r="AU193" s="203" t="s">
        <v>85</v>
      </c>
      <c r="AV193" s="13" t="s">
        <v>85</v>
      </c>
      <c r="AW193" s="13" t="s">
        <v>41</v>
      </c>
      <c r="AX193" s="13" t="s">
        <v>77</v>
      </c>
      <c r="AY193" s="203" t="s">
        <v>264</v>
      </c>
    </row>
    <row r="194" spans="2:65" s="13" customFormat="1">
      <c r="B194" s="202"/>
      <c r="D194" s="195" t="s">
        <v>272</v>
      </c>
      <c r="E194" s="203" t="s">
        <v>5</v>
      </c>
      <c r="F194" s="204" t="s">
        <v>742</v>
      </c>
      <c r="H194" s="205">
        <v>1.1000000000000001</v>
      </c>
      <c r="I194" s="206"/>
      <c r="L194" s="202"/>
      <c r="M194" s="207"/>
      <c r="N194" s="208"/>
      <c r="O194" s="208"/>
      <c r="P194" s="208"/>
      <c r="Q194" s="208"/>
      <c r="R194" s="208"/>
      <c r="S194" s="208"/>
      <c r="T194" s="209"/>
      <c r="AT194" s="203" t="s">
        <v>272</v>
      </c>
      <c r="AU194" s="203" t="s">
        <v>85</v>
      </c>
      <c r="AV194" s="13" t="s">
        <v>85</v>
      </c>
      <c r="AW194" s="13" t="s">
        <v>41</v>
      </c>
      <c r="AX194" s="13" t="s">
        <v>77</v>
      </c>
      <c r="AY194" s="203" t="s">
        <v>264</v>
      </c>
    </row>
    <row r="195" spans="2:65" s="13" customFormat="1">
      <c r="B195" s="202"/>
      <c r="D195" s="195" t="s">
        <v>272</v>
      </c>
      <c r="E195" s="203" t="s">
        <v>5</v>
      </c>
      <c r="F195" s="204" t="s">
        <v>743</v>
      </c>
      <c r="H195" s="205">
        <v>0.45</v>
      </c>
      <c r="I195" s="206"/>
      <c r="L195" s="202"/>
      <c r="M195" s="207"/>
      <c r="N195" s="208"/>
      <c r="O195" s="208"/>
      <c r="P195" s="208"/>
      <c r="Q195" s="208"/>
      <c r="R195" s="208"/>
      <c r="S195" s="208"/>
      <c r="T195" s="209"/>
      <c r="AT195" s="203" t="s">
        <v>272</v>
      </c>
      <c r="AU195" s="203" t="s">
        <v>85</v>
      </c>
      <c r="AV195" s="13" t="s">
        <v>85</v>
      </c>
      <c r="AW195" s="13" t="s">
        <v>41</v>
      </c>
      <c r="AX195" s="13" t="s">
        <v>77</v>
      </c>
      <c r="AY195" s="203" t="s">
        <v>264</v>
      </c>
    </row>
    <row r="196" spans="2:65" s="12" customFormat="1">
      <c r="B196" s="194"/>
      <c r="D196" s="195" t="s">
        <v>272</v>
      </c>
      <c r="E196" s="196" t="s">
        <v>5</v>
      </c>
      <c r="F196" s="197" t="s">
        <v>675</v>
      </c>
      <c r="H196" s="196" t="s">
        <v>5</v>
      </c>
      <c r="I196" s="198"/>
      <c r="L196" s="194"/>
      <c r="M196" s="199"/>
      <c r="N196" s="200"/>
      <c r="O196" s="200"/>
      <c r="P196" s="200"/>
      <c r="Q196" s="200"/>
      <c r="R196" s="200"/>
      <c r="S196" s="200"/>
      <c r="T196" s="201"/>
      <c r="AT196" s="196" t="s">
        <v>272</v>
      </c>
      <c r="AU196" s="196" t="s">
        <v>85</v>
      </c>
      <c r="AV196" s="12" t="s">
        <v>24</v>
      </c>
      <c r="AW196" s="12" t="s">
        <v>41</v>
      </c>
      <c r="AX196" s="12" t="s">
        <v>77</v>
      </c>
      <c r="AY196" s="196" t="s">
        <v>264</v>
      </c>
    </row>
    <row r="197" spans="2:65" s="13" customFormat="1">
      <c r="B197" s="202"/>
      <c r="D197" s="195" t="s">
        <v>272</v>
      </c>
      <c r="E197" s="203" t="s">
        <v>5</v>
      </c>
      <c r="F197" s="204" t="s">
        <v>722</v>
      </c>
      <c r="H197" s="205">
        <v>-3</v>
      </c>
      <c r="I197" s="206"/>
      <c r="L197" s="202"/>
      <c r="M197" s="207"/>
      <c r="N197" s="208"/>
      <c r="O197" s="208"/>
      <c r="P197" s="208"/>
      <c r="Q197" s="208"/>
      <c r="R197" s="208"/>
      <c r="S197" s="208"/>
      <c r="T197" s="209"/>
      <c r="AT197" s="203" t="s">
        <v>272</v>
      </c>
      <c r="AU197" s="203" t="s">
        <v>85</v>
      </c>
      <c r="AV197" s="13" t="s">
        <v>85</v>
      </c>
      <c r="AW197" s="13" t="s">
        <v>41</v>
      </c>
      <c r="AX197" s="13" t="s">
        <v>77</v>
      </c>
      <c r="AY197" s="203" t="s">
        <v>264</v>
      </c>
    </row>
    <row r="198" spans="2:65" s="14" customFormat="1">
      <c r="B198" s="210"/>
      <c r="D198" s="195" t="s">
        <v>272</v>
      </c>
      <c r="E198" s="211" t="s">
        <v>5</v>
      </c>
      <c r="F198" s="212" t="s">
        <v>290</v>
      </c>
      <c r="H198" s="213">
        <v>34.1</v>
      </c>
      <c r="I198" s="214"/>
      <c r="L198" s="210"/>
      <c r="M198" s="215"/>
      <c r="N198" s="216"/>
      <c r="O198" s="216"/>
      <c r="P198" s="216"/>
      <c r="Q198" s="216"/>
      <c r="R198" s="216"/>
      <c r="S198" s="216"/>
      <c r="T198" s="217"/>
      <c r="AT198" s="211" t="s">
        <v>272</v>
      </c>
      <c r="AU198" s="211" t="s">
        <v>85</v>
      </c>
      <c r="AV198" s="14" t="s">
        <v>270</v>
      </c>
      <c r="AW198" s="14" t="s">
        <v>41</v>
      </c>
      <c r="AX198" s="14" t="s">
        <v>24</v>
      </c>
      <c r="AY198" s="211" t="s">
        <v>264</v>
      </c>
    </row>
    <row r="199" spans="2:65" s="1" customFormat="1" ht="25.5" customHeight="1">
      <c r="B199" s="181"/>
      <c r="C199" s="182" t="s">
        <v>393</v>
      </c>
      <c r="D199" s="182" t="s">
        <v>266</v>
      </c>
      <c r="E199" s="183" t="s">
        <v>758</v>
      </c>
      <c r="F199" s="184" t="s">
        <v>759</v>
      </c>
      <c r="G199" s="185" t="s">
        <v>293</v>
      </c>
      <c r="H199" s="186">
        <v>34.1</v>
      </c>
      <c r="I199" s="187"/>
      <c r="J199" s="188">
        <f>ROUND(I199*H199,2)</f>
        <v>0</v>
      </c>
      <c r="K199" s="184" t="s">
        <v>278</v>
      </c>
      <c r="L199" s="42"/>
      <c r="M199" s="189" t="s">
        <v>5</v>
      </c>
      <c r="N199" s="190" t="s">
        <v>48</v>
      </c>
      <c r="O199" s="43"/>
      <c r="P199" s="191">
        <f>O199*H199</f>
        <v>0</v>
      </c>
      <c r="Q199" s="191">
        <v>7.9000000000000008E-3</v>
      </c>
      <c r="R199" s="191">
        <f>Q199*H199</f>
        <v>0.26939000000000002</v>
      </c>
      <c r="S199" s="191">
        <v>0</v>
      </c>
      <c r="T199" s="192">
        <f>S199*H199</f>
        <v>0</v>
      </c>
      <c r="AR199" s="25" t="s">
        <v>270</v>
      </c>
      <c r="AT199" s="25" t="s">
        <v>266</v>
      </c>
      <c r="AU199" s="25" t="s">
        <v>85</v>
      </c>
      <c r="AY199" s="25" t="s">
        <v>264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5" t="s">
        <v>24</v>
      </c>
      <c r="BK199" s="193">
        <f>ROUND(I199*H199,2)</f>
        <v>0</v>
      </c>
      <c r="BL199" s="25" t="s">
        <v>270</v>
      </c>
      <c r="BM199" s="25" t="s">
        <v>760</v>
      </c>
    </row>
    <row r="200" spans="2:65" s="1" customFormat="1" ht="25.5" customHeight="1">
      <c r="B200" s="181"/>
      <c r="C200" s="182" t="s">
        <v>400</v>
      </c>
      <c r="D200" s="182" t="s">
        <v>266</v>
      </c>
      <c r="E200" s="183" t="s">
        <v>761</v>
      </c>
      <c r="F200" s="184" t="s">
        <v>762</v>
      </c>
      <c r="G200" s="185" t="s">
        <v>308</v>
      </c>
      <c r="H200" s="186">
        <v>1.05</v>
      </c>
      <c r="I200" s="187"/>
      <c r="J200" s="188">
        <f>ROUND(I200*H200,2)</f>
        <v>0</v>
      </c>
      <c r="K200" s="184" t="s">
        <v>278</v>
      </c>
      <c r="L200" s="42"/>
      <c r="M200" s="189" t="s">
        <v>5</v>
      </c>
      <c r="N200" s="190" t="s">
        <v>48</v>
      </c>
      <c r="O200" s="43"/>
      <c r="P200" s="191">
        <f>O200*H200</f>
        <v>0</v>
      </c>
      <c r="Q200" s="191">
        <v>1.0319999999999999E-2</v>
      </c>
      <c r="R200" s="191">
        <f>Q200*H200</f>
        <v>1.0836E-2</v>
      </c>
      <c r="S200" s="191">
        <v>0</v>
      </c>
      <c r="T200" s="192">
        <f>S200*H200</f>
        <v>0</v>
      </c>
      <c r="AR200" s="25" t="s">
        <v>270</v>
      </c>
      <c r="AT200" s="25" t="s">
        <v>266</v>
      </c>
      <c r="AU200" s="25" t="s">
        <v>85</v>
      </c>
      <c r="AY200" s="25" t="s">
        <v>264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5" t="s">
        <v>24</v>
      </c>
      <c r="BK200" s="193">
        <f>ROUND(I200*H200,2)</f>
        <v>0</v>
      </c>
      <c r="BL200" s="25" t="s">
        <v>270</v>
      </c>
      <c r="BM200" s="25" t="s">
        <v>763</v>
      </c>
    </row>
    <row r="201" spans="2:65" s="1" customFormat="1" ht="25.5" customHeight="1">
      <c r="B201" s="181"/>
      <c r="C201" s="182" t="s">
        <v>10</v>
      </c>
      <c r="D201" s="182" t="s">
        <v>266</v>
      </c>
      <c r="E201" s="183" t="s">
        <v>764</v>
      </c>
      <c r="F201" s="184" t="s">
        <v>765</v>
      </c>
      <c r="G201" s="185" t="s">
        <v>293</v>
      </c>
      <c r="H201" s="186">
        <v>0.15</v>
      </c>
      <c r="I201" s="187"/>
      <c r="J201" s="188">
        <f>ROUND(I201*H201,2)</f>
        <v>0</v>
      </c>
      <c r="K201" s="184" t="s">
        <v>278</v>
      </c>
      <c r="L201" s="42"/>
      <c r="M201" s="189" t="s">
        <v>5</v>
      </c>
      <c r="N201" s="190" t="s">
        <v>48</v>
      </c>
      <c r="O201" s="43"/>
      <c r="P201" s="191">
        <f>O201*H201</f>
        <v>0</v>
      </c>
      <c r="Q201" s="191">
        <v>6.3E-2</v>
      </c>
      <c r="R201" s="191">
        <f>Q201*H201</f>
        <v>9.4500000000000001E-3</v>
      </c>
      <c r="S201" s="191">
        <v>0</v>
      </c>
      <c r="T201" s="192">
        <f>S201*H201</f>
        <v>0</v>
      </c>
      <c r="AR201" s="25" t="s">
        <v>270</v>
      </c>
      <c r="AT201" s="25" t="s">
        <v>266</v>
      </c>
      <c r="AU201" s="25" t="s">
        <v>85</v>
      </c>
      <c r="AY201" s="25" t="s">
        <v>264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5" t="s">
        <v>24</v>
      </c>
      <c r="BK201" s="193">
        <f>ROUND(I201*H201,2)</f>
        <v>0</v>
      </c>
      <c r="BL201" s="25" t="s">
        <v>270</v>
      </c>
      <c r="BM201" s="25" t="s">
        <v>766</v>
      </c>
    </row>
    <row r="202" spans="2:65" s="13" customFormat="1">
      <c r="B202" s="202"/>
      <c r="D202" s="195" t="s">
        <v>272</v>
      </c>
      <c r="E202" s="203" t="s">
        <v>5</v>
      </c>
      <c r="F202" s="204" t="s">
        <v>767</v>
      </c>
      <c r="H202" s="205">
        <v>0.15</v>
      </c>
      <c r="I202" s="206"/>
      <c r="L202" s="202"/>
      <c r="M202" s="207"/>
      <c r="N202" s="208"/>
      <c r="O202" s="208"/>
      <c r="P202" s="208"/>
      <c r="Q202" s="208"/>
      <c r="R202" s="208"/>
      <c r="S202" s="208"/>
      <c r="T202" s="209"/>
      <c r="AT202" s="203" t="s">
        <v>272</v>
      </c>
      <c r="AU202" s="203" t="s">
        <v>85</v>
      </c>
      <c r="AV202" s="13" t="s">
        <v>85</v>
      </c>
      <c r="AW202" s="13" t="s">
        <v>41</v>
      </c>
      <c r="AX202" s="13" t="s">
        <v>24</v>
      </c>
      <c r="AY202" s="203" t="s">
        <v>264</v>
      </c>
    </row>
    <row r="203" spans="2:65" s="1" customFormat="1" ht="25.5" customHeight="1">
      <c r="B203" s="181"/>
      <c r="C203" s="182" t="s">
        <v>410</v>
      </c>
      <c r="D203" s="182" t="s">
        <v>266</v>
      </c>
      <c r="E203" s="183" t="s">
        <v>768</v>
      </c>
      <c r="F203" s="184" t="s">
        <v>769</v>
      </c>
      <c r="G203" s="185" t="s">
        <v>341</v>
      </c>
      <c r="H203" s="186">
        <v>2</v>
      </c>
      <c r="I203" s="187"/>
      <c r="J203" s="188">
        <f>ROUND(I203*H203,2)</f>
        <v>0</v>
      </c>
      <c r="K203" s="184" t="s">
        <v>278</v>
      </c>
      <c r="L203" s="42"/>
      <c r="M203" s="189" t="s">
        <v>5</v>
      </c>
      <c r="N203" s="190" t="s">
        <v>48</v>
      </c>
      <c r="O203" s="43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AR203" s="25" t="s">
        <v>270</v>
      </c>
      <c r="AT203" s="25" t="s">
        <v>266</v>
      </c>
      <c r="AU203" s="25" t="s">
        <v>85</v>
      </c>
      <c r="AY203" s="25" t="s">
        <v>264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5" t="s">
        <v>24</v>
      </c>
      <c r="BK203" s="193">
        <f>ROUND(I203*H203,2)</f>
        <v>0</v>
      </c>
      <c r="BL203" s="25" t="s">
        <v>270</v>
      </c>
      <c r="BM203" s="25" t="s">
        <v>770</v>
      </c>
    </row>
    <row r="204" spans="2:65" s="12" customFormat="1">
      <c r="B204" s="194"/>
      <c r="D204" s="195" t="s">
        <v>272</v>
      </c>
      <c r="E204" s="196" t="s">
        <v>5</v>
      </c>
      <c r="F204" s="197" t="s">
        <v>771</v>
      </c>
      <c r="H204" s="196" t="s">
        <v>5</v>
      </c>
      <c r="I204" s="198"/>
      <c r="L204" s="194"/>
      <c r="M204" s="199"/>
      <c r="N204" s="200"/>
      <c r="O204" s="200"/>
      <c r="P204" s="200"/>
      <c r="Q204" s="200"/>
      <c r="R204" s="200"/>
      <c r="S204" s="200"/>
      <c r="T204" s="201"/>
      <c r="AT204" s="196" t="s">
        <v>272</v>
      </c>
      <c r="AU204" s="196" t="s">
        <v>85</v>
      </c>
      <c r="AV204" s="12" t="s">
        <v>24</v>
      </c>
      <c r="AW204" s="12" t="s">
        <v>41</v>
      </c>
      <c r="AX204" s="12" t="s">
        <v>77</v>
      </c>
      <c r="AY204" s="196" t="s">
        <v>264</v>
      </c>
    </row>
    <row r="205" spans="2:65" s="13" customFormat="1">
      <c r="B205" s="202"/>
      <c r="D205" s="195" t="s">
        <v>272</v>
      </c>
      <c r="E205" s="203" t="s">
        <v>5</v>
      </c>
      <c r="F205" s="204" t="s">
        <v>85</v>
      </c>
      <c r="H205" s="205">
        <v>2</v>
      </c>
      <c r="I205" s="206"/>
      <c r="L205" s="202"/>
      <c r="M205" s="207"/>
      <c r="N205" s="208"/>
      <c r="O205" s="208"/>
      <c r="P205" s="208"/>
      <c r="Q205" s="208"/>
      <c r="R205" s="208"/>
      <c r="S205" s="208"/>
      <c r="T205" s="209"/>
      <c r="AT205" s="203" t="s">
        <v>272</v>
      </c>
      <c r="AU205" s="203" t="s">
        <v>85</v>
      </c>
      <c r="AV205" s="13" t="s">
        <v>85</v>
      </c>
      <c r="AW205" s="13" t="s">
        <v>41</v>
      </c>
      <c r="AX205" s="13" t="s">
        <v>24</v>
      </c>
      <c r="AY205" s="203" t="s">
        <v>264</v>
      </c>
    </row>
    <row r="206" spans="2:65" s="1" customFormat="1" ht="25.5" customHeight="1">
      <c r="B206" s="181"/>
      <c r="C206" s="218" t="s">
        <v>623</v>
      </c>
      <c r="D206" s="218" t="s">
        <v>345</v>
      </c>
      <c r="E206" s="219" t="s">
        <v>772</v>
      </c>
      <c r="F206" s="220" t="s">
        <v>773</v>
      </c>
      <c r="G206" s="221" t="s">
        <v>341</v>
      </c>
      <c r="H206" s="222">
        <v>2</v>
      </c>
      <c r="I206" s="223"/>
      <c r="J206" s="224">
        <f>ROUND(I206*H206,2)</f>
        <v>0</v>
      </c>
      <c r="K206" s="220" t="s">
        <v>367</v>
      </c>
      <c r="L206" s="225"/>
      <c r="M206" s="226" t="s">
        <v>5</v>
      </c>
      <c r="N206" s="227" t="s">
        <v>48</v>
      </c>
      <c r="O206" s="43"/>
      <c r="P206" s="191">
        <f>O206*H206</f>
        <v>0</v>
      </c>
      <c r="Q206" s="191">
        <v>2E-3</v>
      </c>
      <c r="R206" s="191">
        <f>Q206*H206</f>
        <v>4.0000000000000001E-3</v>
      </c>
      <c r="S206" s="191">
        <v>0</v>
      </c>
      <c r="T206" s="192">
        <f>S206*H206</f>
        <v>0</v>
      </c>
      <c r="AR206" s="25" t="s">
        <v>322</v>
      </c>
      <c r="AT206" s="25" t="s">
        <v>345</v>
      </c>
      <c r="AU206" s="25" t="s">
        <v>85</v>
      </c>
      <c r="AY206" s="25" t="s">
        <v>264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5" t="s">
        <v>24</v>
      </c>
      <c r="BK206" s="193">
        <f>ROUND(I206*H206,2)</f>
        <v>0</v>
      </c>
      <c r="BL206" s="25" t="s">
        <v>270</v>
      </c>
      <c r="BM206" s="25" t="s">
        <v>774</v>
      </c>
    </row>
    <row r="207" spans="2:65" s="12" customFormat="1">
      <c r="B207" s="194"/>
      <c r="D207" s="195" t="s">
        <v>272</v>
      </c>
      <c r="E207" s="196" t="s">
        <v>5</v>
      </c>
      <c r="F207" s="197" t="s">
        <v>775</v>
      </c>
      <c r="H207" s="196" t="s">
        <v>5</v>
      </c>
      <c r="I207" s="198"/>
      <c r="L207" s="194"/>
      <c r="M207" s="199"/>
      <c r="N207" s="200"/>
      <c r="O207" s="200"/>
      <c r="P207" s="200"/>
      <c r="Q207" s="200"/>
      <c r="R207" s="200"/>
      <c r="S207" s="200"/>
      <c r="T207" s="201"/>
      <c r="AT207" s="196" t="s">
        <v>272</v>
      </c>
      <c r="AU207" s="196" t="s">
        <v>85</v>
      </c>
      <c r="AV207" s="12" t="s">
        <v>24</v>
      </c>
      <c r="AW207" s="12" t="s">
        <v>41</v>
      </c>
      <c r="AX207" s="12" t="s">
        <v>77</v>
      </c>
      <c r="AY207" s="196" t="s">
        <v>264</v>
      </c>
    </row>
    <row r="208" spans="2:65" s="13" customFormat="1">
      <c r="B208" s="202"/>
      <c r="D208" s="195" t="s">
        <v>272</v>
      </c>
      <c r="E208" s="203" t="s">
        <v>5</v>
      </c>
      <c r="F208" s="204" t="s">
        <v>85</v>
      </c>
      <c r="H208" s="205">
        <v>2</v>
      </c>
      <c r="I208" s="206"/>
      <c r="L208" s="202"/>
      <c r="M208" s="207"/>
      <c r="N208" s="208"/>
      <c r="O208" s="208"/>
      <c r="P208" s="208"/>
      <c r="Q208" s="208"/>
      <c r="R208" s="208"/>
      <c r="S208" s="208"/>
      <c r="T208" s="209"/>
      <c r="AT208" s="203" t="s">
        <v>272</v>
      </c>
      <c r="AU208" s="203" t="s">
        <v>85</v>
      </c>
      <c r="AV208" s="13" t="s">
        <v>85</v>
      </c>
      <c r="AW208" s="13" t="s">
        <v>41</v>
      </c>
      <c r="AX208" s="13" t="s">
        <v>24</v>
      </c>
      <c r="AY208" s="203" t="s">
        <v>264</v>
      </c>
    </row>
    <row r="209" spans="2:65" s="11" customFormat="1" ht="29.85" customHeight="1">
      <c r="B209" s="168"/>
      <c r="D209" s="169" t="s">
        <v>76</v>
      </c>
      <c r="E209" s="179" t="s">
        <v>331</v>
      </c>
      <c r="F209" s="179" t="s">
        <v>358</v>
      </c>
      <c r="I209" s="171"/>
      <c r="J209" s="180">
        <f>BK209</f>
        <v>0</v>
      </c>
      <c r="L209" s="168"/>
      <c r="M209" s="173"/>
      <c r="N209" s="174"/>
      <c r="O209" s="174"/>
      <c r="P209" s="175">
        <f>SUM(P210:P226)</f>
        <v>0</v>
      </c>
      <c r="Q209" s="174"/>
      <c r="R209" s="175">
        <f>SUM(R210:R226)</f>
        <v>6.378E-3</v>
      </c>
      <c r="S209" s="174"/>
      <c r="T209" s="176">
        <f>SUM(T210:T226)</f>
        <v>1.9199999999999998E-2</v>
      </c>
      <c r="AR209" s="169" t="s">
        <v>24</v>
      </c>
      <c r="AT209" s="177" t="s">
        <v>76</v>
      </c>
      <c r="AU209" s="177" t="s">
        <v>24</v>
      </c>
      <c r="AY209" s="169" t="s">
        <v>264</v>
      </c>
      <c r="BK209" s="178">
        <f>SUM(BK210:BK226)</f>
        <v>0</v>
      </c>
    </row>
    <row r="210" spans="2:65" s="1" customFormat="1" ht="25.5" customHeight="1">
      <c r="B210" s="181"/>
      <c r="C210" s="182" t="s">
        <v>627</v>
      </c>
      <c r="D210" s="182" t="s">
        <v>266</v>
      </c>
      <c r="E210" s="183" t="s">
        <v>776</v>
      </c>
      <c r="F210" s="184" t="s">
        <v>777</v>
      </c>
      <c r="G210" s="185" t="s">
        <v>293</v>
      </c>
      <c r="H210" s="186">
        <v>23.52</v>
      </c>
      <c r="I210" s="187"/>
      <c r="J210" s="188">
        <f>ROUND(I210*H210,2)</f>
        <v>0</v>
      </c>
      <c r="K210" s="184" t="s">
        <v>278</v>
      </c>
      <c r="L210" s="42"/>
      <c r="M210" s="189" t="s">
        <v>5</v>
      </c>
      <c r="N210" s="190" t="s">
        <v>48</v>
      </c>
      <c r="O210" s="43"/>
      <c r="P210" s="191">
        <f>O210*H210</f>
        <v>0</v>
      </c>
      <c r="Q210" s="191">
        <v>1.2999999999999999E-4</v>
      </c>
      <c r="R210" s="191">
        <f>Q210*H210</f>
        <v>3.0575999999999997E-3</v>
      </c>
      <c r="S210" s="191">
        <v>0</v>
      </c>
      <c r="T210" s="192">
        <f>S210*H210</f>
        <v>0</v>
      </c>
      <c r="AR210" s="25" t="s">
        <v>270</v>
      </c>
      <c r="AT210" s="25" t="s">
        <v>266</v>
      </c>
      <c r="AU210" s="25" t="s">
        <v>85</v>
      </c>
      <c r="AY210" s="25" t="s">
        <v>264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5" t="s">
        <v>24</v>
      </c>
      <c r="BK210" s="193">
        <f>ROUND(I210*H210,2)</f>
        <v>0</v>
      </c>
      <c r="BL210" s="25" t="s">
        <v>270</v>
      </c>
      <c r="BM210" s="25" t="s">
        <v>778</v>
      </c>
    </row>
    <row r="211" spans="2:65" s="12" customFormat="1">
      <c r="B211" s="194"/>
      <c r="D211" s="195" t="s">
        <v>272</v>
      </c>
      <c r="E211" s="196" t="s">
        <v>5</v>
      </c>
      <c r="F211" s="197" t="s">
        <v>779</v>
      </c>
      <c r="H211" s="196" t="s">
        <v>5</v>
      </c>
      <c r="I211" s="198"/>
      <c r="L211" s="194"/>
      <c r="M211" s="199"/>
      <c r="N211" s="200"/>
      <c r="O211" s="200"/>
      <c r="P211" s="200"/>
      <c r="Q211" s="200"/>
      <c r="R211" s="200"/>
      <c r="S211" s="200"/>
      <c r="T211" s="201"/>
      <c r="AT211" s="196" t="s">
        <v>272</v>
      </c>
      <c r="AU211" s="196" t="s">
        <v>85</v>
      </c>
      <c r="AV211" s="12" t="s">
        <v>24</v>
      </c>
      <c r="AW211" s="12" t="s">
        <v>41</v>
      </c>
      <c r="AX211" s="12" t="s">
        <v>77</v>
      </c>
      <c r="AY211" s="196" t="s">
        <v>264</v>
      </c>
    </row>
    <row r="212" spans="2:65" s="13" customFormat="1">
      <c r="B212" s="202"/>
      <c r="D212" s="195" t="s">
        <v>272</v>
      </c>
      <c r="E212" s="203" t="s">
        <v>5</v>
      </c>
      <c r="F212" s="204" t="s">
        <v>780</v>
      </c>
      <c r="H212" s="205">
        <v>11.52</v>
      </c>
      <c r="I212" s="206"/>
      <c r="L212" s="202"/>
      <c r="M212" s="207"/>
      <c r="N212" s="208"/>
      <c r="O212" s="208"/>
      <c r="P212" s="208"/>
      <c r="Q212" s="208"/>
      <c r="R212" s="208"/>
      <c r="S212" s="208"/>
      <c r="T212" s="209"/>
      <c r="AT212" s="203" t="s">
        <v>272</v>
      </c>
      <c r="AU212" s="203" t="s">
        <v>85</v>
      </c>
      <c r="AV212" s="13" t="s">
        <v>85</v>
      </c>
      <c r="AW212" s="13" t="s">
        <v>41</v>
      </c>
      <c r="AX212" s="13" t="s">
        <v>77</v>
      </c>
      <c r="AY212" s="203" t="s">
        <v>264</v>
      </c>
    </row>
    <row r="213" spans="2:65" s="12" customFormat="1">
      <c r="B213" s="194"/>
      <c r="D213" s="195" t="s">
        <v>272</v>
      </c>
      <c r="E213" s="196" t="s">
        <v>5</v>
      </c>
      <c r="F213" s="197" t="s">
        <v>781</v>
      </c>
      <c r="H213" s="196" t="s">
        <v>5</v>
      </c>
      <c r="I213" s="198"/>
      <c r="L213" s="194"/>
      <c r="M213" s="199"/>
      <c r="N213" s="200"/>
      <c r="O213" s="200"/>
      <c r="P213" s="200"/>
      <c r="Q213" s="200"/>
      <c r="R213" s="200"/>
      <c r="S213" s="200"/>
      <c r="T213" s="201"/>
      <c r="AT213" s="196" t="s">
        <v>272</v>
      </c>
      <c r="AU213" s="196" t="s">
        <v>85</v>
      </c>
      <c r="AV213" s="12" t="s">
        <v>24</v>
      </c>
      <c r="AW213" s="12" t="s">
        <v>41</v>
      </c>
      <c r="AX213" s="12" t="s">
        <v>77</v>
      </c>
      <c r="AY213" s="196" t="s">
        <v>264</v>
      </c>
    </row>
    <row r="214" spans="2:65" s="13" customFormat="1">
      <c r="B214" s="202"/>
      <c r="D214" s="195" t="s">
        <v>272</v>
      </c>
      <c r="E214" s="203" t="s">
        <v>5</v>
      </c>
      <c r="F214" s="204" t="s">
        <v>782</v>
      </c>
      <c r="H214" s="205">
        <v>12</v>
      </c>
      <c r="I214" s="206"/>
      <c r="L214" s="202"/>
      <c r="M214" s="207"/>
      <c r="N214" s="208"/>
      <c r="O214" s="208"/>
      <c r="P214" s="208"/>
      <c r="Q214" s="208"/>
      <c r="R214" s="208"/>
      <c r="S214" s="208"/>
      <c r="T214" s="209"/>
      <c r="AT214" s="203" t="s">
        <v>272</v>
      </c>
      <c r="AU214" s="203" t="s">
        <v>85</v>
      </c>
      <c r="AV214" s="13" t="s">
        <v>85</v>
      </c>
      <c r="AW214" s="13" t="s">
        <v>41</v>
      </c>
      <c r="AX214" s="13" t="s">
        <v>77</v>
      </c>
      <c r="AY214" s="203" t="s">
        <v>264</v>
      </c>
    </row>
    <row r="215" spans="2:65" s="14" customFormat="1">
      <c r="B215" s="210"/>
      <c r="D215" s="195" t="s">
        <v>272</v>
      </c>
      <c r="E215" s="211" t="s">
        <v>5</v>
      </c>
      <c r="F215" s="212" t="s">
        <v>290</v>
      </c>
      <c r="H215" s="213">
        <v>23.52</v>
      </c>
      <c r="I215" s="214"/>
      <c r="L215" s="210"/>
      <c r="M215" s="215"/>
      <c r="N215" s="216"/>
      <c r="O215" s="216"/>
      <c r="P215" s="216"/>
      <c r="Q215" s="216"/>
      <c r="R215" s="216"/>
      <c r="S215" s="216"/>
      <c r="T215" s="217"/>
      <c r="AT215" s="211" t="s">
        <v>272</v>
      </c>
      <c r="AU215" s="211" t="s">
        <v>85</v>
      </c>
      <c r="AV215" s="14" t="s">
        <v>270</v>
      </c>
      <c r="AW215" s="14" t="s">
        <v>41</v>
      </c>
      <c r="AX215" s="14" t="s">
        <v>24</v>
      </c>
      <c r="AY215" s="211" t="s">
        <v>264</v>
      </c>
    </row>
    <row r="216" spans="2:65" s="1" customFormat="1" ht="25.5" customHeight="1">
      <c r="B216" s="181"/>
      <c r="C216" s="182" t="s">
        <v>632</v>
      </c>
      <c r="D216" s="182" t="s">
        <v>266</v>
      </c>
      <c r="E216" s="183" t="s">
        <v>783</v>
      </c>
      <c r="F216" s="184" t="s">
        <v>784</v>
      </c>
      <c r="G216" s="185" t="s">
        <v>293</v>
      </c>
      <c r="H216" s="186">
        <v>12</v>
      </c>
      <c r="I216" s="187"/>
      <c r="J216" s="188">
        <f>ROUND(I216*H216,2)</f>
        <v>0</v>
      </c>
      <c r="K216" s="184" t="s">
        <v>278</v>
      </c>
      <c r="L216" s="42"/>
      <c r="M216" s="189" t="s">
        <v>5</v>
      </c>
      <c r="N216" s="190" t="s">
        <v>48</v>
      </c>
      <c r="O216" s="43"/>
      <c r="P216" s="191">
        <f>O216*H216</f>
        <v>0</v>
      </c>
      <c r="Q216" s="191">
        <v>2.1000000000000001E-4</v>
      </c>
      <c r="R216" s="191">
        <f>Q216*H216</f>
        <v>2.5200000000000001E-3</v>
      </c>
      <c r="S216" s="191">
        <v>0</v>
      </c>
      <c r="T216" s="192">
        <f>S216*H216</f>
        <v>0</v>
      </c>
      <c r="AR216" s="25" t="s">
        <v>270</v>
      </c>
      <c r="AT216" s="25" t="s">
        <v>266</v>
      </c>
      <c r="AU216" s="25" t="s">
        <v>85</v>
      </c>
      <c r="AY216" s="25" t="s">
        <v>264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5" t="s">
        <v>24</v>
      </c>
      <c r="BK216" s="193">
        <f>ROUND(I216*H216,2)</f>
        <v>0</v>
      </c>
      <c r="BL216" s="25" t="s">
        <v>270</v>
      </c>
      <c r="BM216" s="25" t="s">
        <v>785</v>
      </c>
    </row>
    <row r="217" spans="2:65" s="12" customFormat="1">
      <c r="B217" s="194"/>
      <c r="D217" s="195" t="s">
        <v>272</v>
      </c>
      <c r="E217" s="196" t="s">
        <v>5</v>
      </c>
      <c r="F217" s="197" t="s">
        <v>781</v>
      </c>
      <c r="H217" s="196" t="s">
        <v>5</v>
      </c>
      <c r="I217" s="198"/>
      <c r="L217" s="194"/>
      <c r="M217" s="199"/>
      <c r="N217" s="200"/>
      <c r="O217" s="200"/>
      <c r="P217" s="200"/>
      <c r="Q217" s="200"/>
      <c r="R217" s="200"/>
      <c r="S217" s="200"/>
      <c r="T217" s="201"/>
      <c r="AT217" s="196" t="s">
        <v>272</v>
      </c>
      <c r="AU217" s="196" t="s">
        <v>85</v>
      </c>
      <c r="AV217" s="12" t="s">
        <v>24</v>
      </c>
      <c r="AW217" s="12" t="s">
        <v>41</v>
      </c>
      <c r="AX217" s="12" t="s">
        <v>77</v>
      </c>
      <c r="AY217" s="196" t="s">
        <v>264</v>
      </c>
    </row>
    <row r="218" spans="2:65" s="13" customFormat="1">
      <c r="B218" s="202"/>
      <c r="D218" s="195" t="s">
        <v>272</v>
      </c>
      <c r="E218" s="203" t="s">
        <v>5</v>
      </c>
      <c r="F218" s="204" t="s">
        <v>786</v>
      </c>
      <c r="H218" s="205">
        <v>12</v>
      </c>
      <c r="I218" s="206"/>
      <c r="L218" s="202"/>
      <c r="M218" s="207"/>
      <c r="N218" s="208"/>
      <c r="O218" s="208"/>
      <c r="P218" s="208"/>
      <c r="Q218" s="208"/>
      <c r="R218" s="208"/>
      <c r="S218" s="208"/>
      <c r="T218" s="209"/>
      <c r="AT218" s="203" t="s">
        <v>272</v>
      </c>
      <c r="AU218" s="203" t="s">
        <v>85</v>
      </c>
      <c r="AV218" s="13" t="s">
        <v>85</v>
      </c>
      <c r="AW218" s="13" t="s">
        <v>41</v>
      </c>
      <c r="AX218" s="13" t="s">
        <v>24</v>
      </c>
      <c r="AY218" s="203" t="s">
        <v>264</v>
      </c>
    </row>
    <row r="219" spans="2:65" s="1" customFormat="1" ht="89.25" customHeight="1">
      <c r="B219" s="181"/>
      <c r="C219" s="182" t="s">
        <v>636</v>
      </c>
      <c r="D219" s="182" t="s">
        <v>266</v>
      </c>
      <c r="E219" s="183" t="s">
        <v>787</v>
      </c>
      <c r="F219" s="184" t="s">
        <v>788</v>
      </c>
      <c r="G219" s="185" t="s">
        <v>293</v>
      </c>
      <c r="H219" s="186">
        <v>5.76</v>
      </c>
      <c r="I219" s="187"/>
      <c r="J219" s="188">
        <f>ROUND(I219*H219,2)</f>
        <v>0</v>
      </c>
      <c r="K219" s="184" t="s">
        <v>278</v>
      </c>
      <c r="L219" s="42"/>
      <c r="M219" s="189" t="s">
        <v>5</v>
      </c>
      <c r="N219" s="190" t="s">
        <v>48</v>
      </c>
      <c r="O219" s="43"/>
      <c r="P219" s="191">
        <f>O219*H219</f>
        <v>0</v>
      </c>
      <c r="Q219" s="191">
        <v>4.0000000000000003E-5</v>
      </c>
      <c r="R219" s="191">
        <f>Q219*H219</f>
        <v>2.3040000000000002E-4</v>
      </c>
      <c r="S219" s="191">
        <v>0</v>
      </c>
      <c r="T219" s="192">
        <f>S219*H219</f>
        <v>0</v>
      </c>
      <c r="AR219" s="25" t="s">
        <v>270</v>
      </c>
      <c r="AT219" s="25" t="s">
        <v>266</v>
      </c>
      <c r="AU219" s="25" t="s">
        <v>85</v>
      </c>
      <c r="AY219" s="25" t="s">
        <v>264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25" t="s">
        <v>24</v>
      </c>
      <c r="BK219" s="193">
        <f>ROUND(I219*H219,2)</f>
        <v>0</v>
      </c>
      <c r="BL219" s="25" t="s">
        <v>270</v>
      </c>
      <c r="BM219" s="25" t="s">
        <v>789</v>
      </c>
    </row>
    <row r="220" spans="2:65" s="13" customFormat="1">
      <c r="B220" s="202"/>
      <c r="D220" s="195" t="s">
        <v>272</v>
      </c>
      <c r="E220" s="203" t="s">
        <v>5</v>
      </c>
      <c r="F220" s="204" t="s">
        <v>563</v>
      </c>
      <c r="H220" s="205">
        <v>5.76</v>
      </c>
      <c r="I220" s="206"/>
      <c r="L220" s="202"/>
      <c r="M220" s="207"/>
      <c r="N220" s="208"/>
      <c r="O220" s="208"/>
      <c r="P220" s="208"/>
      <c r="Q220" s="208"/>
      <c r="R220" s="208"/>
      <c r="S220" s="208"/>
      <c r="T220" s="209"/>
      <c r="AT220" s="203" t="s">
        <v>272</v>
      </c>
      <c r="AU220" s="203" t="s">
        <v>85</v>
      </c>
      <c r="AV220" s="13" t="s">
        <v>85</v>
      </c>
      <c r="AW220" s="13" t="s">
        <v>41</v>
      </c>
      <c r="AX220" s="13" t="s">
        <v>24</v>
      </c>
      <c r="AY220" s="203" t="s">
        <v>264</v>
      </c>
    </row>
    <row r="221" spans="2:65" s="1" customFormat="1" ht="25.5" customHeight="1">
      <c r="B221" s="181"/>
      <c r="C221" s="182" t="s">
        <v>640</v>
      </c>
      <c r="D221" s="182" t="s">
        <v>266</v>
      </c>
      <c r="E221" s="183" t="s">
        <v>602</v>
      </c>
      <c r="F221" s="184" t="s">
        <v>603</v>
      </c>
      <c r="G221" s="185" t="s">
        <v>308</v>
      </c>
      <c r="H221" s="186">
        <v>0.3</v>
      </c>
      <c r="I221" s="187"/>
      <c r="J221" s="188">
        <f>ROUND(I221*H221,2)</f>
        <v>0</v>
      </c>
      <c r="K221" s="184" t="s">
        <v>278</v>
      </c>
      <c r="L221" s="42"/>
      <c r="M221" s="189" t="s">
        <v>5</v>
      </c>
      <c r="N221" s="190" t="s">
        <v>48</v>
      </c>
      <c r="O221" s="43"/>
      <c r="P221" s="191">
        <f>O221*H221</f>
        <v>0</v>
      </c>
      <c r="Q221" s="191">
        <v>8.1999999999999998E-4</v>
      </c>
      <c r="R221" s="191">
        <f>Q221*H221</f>
        <v>2.4599999999999996E-4</v>
      </c>
      <c r="S221" s="191">
        <v>1.0999999999999999E-2</v>
      </c>
      <c r="T221" s="192">
        <f>S221*H221</f>
        <v>3.2999999999999995E-3</v>
      </c>
      <c r="AR221" s="25" t="s">
        <v>270</v>
      </c>
      <c r="AT221" s="25" t="s">
        <v>266</v>
      </c>
      <c r="AU221" s="25" t="s">
        <v>85</v>
      </c>
      <c r="AY221" s="25" t="s">
        <v>264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5" t="s">
        <v>24</v>
      </c>
      <c r="BK221" s="193">
        <f>ROUND(I221*H221,2)</f>
        <v>0</v>
      </c>
      <c r="BL221" s="25" t="s">
        <v>270</v>
      </c>
      <c r="BM221" s="25" t="s">
        <v>790</v>
      </c>
    </row>
    <row r="222" spans="2:65" s="12" customFormat="1">
      <c r="B222" s="194"/>
      <c r="D222" s="195" t="s">
        <v>272</v>
      </c>
      <c r="E222" s="196" t="s">
        <v>5</v>
      </c>
      <c r="F222" s="197" t="s">
        <v>791</v>
      </c>
      <c r="H222" s="196" t="s">
        <v>5</v>
      </c>
      <c r="I222" s="198"/>
      <c r="L222" s="194"/>
      <c r="M222" s="199"/>
      <c r="N222" s="200"/>
      <c r="O222" s="200"/>
      <c r="P222" s="200"/>
      <c r="Q222" s="200"/>
      <c r="R222" s="200"/>
      <c r="S222" s="200"/>
      <c r="T222" s="201"/>
      <c r="AT222" s="196" t="s">
        <v>272</v>
      </c>
      <c r="AU222" s="196" t="s">
        <v>85</v>
      </c>
      <c r="AV222" s="12" t="s">
        <v>24</v>
      </c>
      <c r="AW222" s="12" t="s">
        <v>41</v>
      </c>
      <c r="AX222" s="12" t="s">
        <v>77</v>
      </c>
      <c r="AY222" s="196" t="s">
        <v>264</v>
      </c>
    </row>
    <row r="223" spans="2:65" s="13" customFormat="1">
      <c r="B223" s="202"/>
      <c r="D223" s="195" t="s">
        <v>272</v>
      </c>
      <c r="E223" s="203" t="s">
        <v>5</v>
      </c>
      <c r="F223" s="204" t="s">
        <v>792</v>
      </c>
      <c r="H223" s="205">
        <v>0.3</v>
      </c>
      <c r="I223" s="206"/>
      <c r="L223" s="202"/>
      <c r="M223" s="207"/>
      <c r="N223" s="208"/>
      <c r="O223" s="208"/>
      <c r="P223" s="208"/>
      <c r="Q223" s="208"/>
      <c r="R223" s="208"/>
      <c r="S223" s="208"/>
      <c r="T223" s="209"/>
      <c r="AT223" s="203" t="s">
        <v>272</v>
      </c>
      <c r="AU223" s="203" t="s">
        <v>85</v>
      </c>
      <c r="AV223" s="13" t="s">
        <v>85</v>
      </c>
      <c r="AW223" s="13" t="s">
        <v>41</v>
      </c>
      <c r="AX223" s="13" t="s">
        <v>24</v>
      </c>
      <c r="AY223" s="203" t="s">
        <v>264</v>
      </c>
    </row>
    <row r="224" spans="2:65" s="1" customFormat="1" ht="25.5" customHeight="1">
      <c r="B224" s="181"/>
      <c r="C224" s="182" t="s">
        <v>641</v>
      </c>
      <c r="D224" s="182" t="s">
        <v>266</v>
      </c>
      <c r="E224" s="183" t="s">
        <v>610</v>
      </c>
      <c r="F224" s="184" t="s">
        <v>611</v>
      </c>
      <c r="G224" s="185" t="s">
        <v>308</v>
      </c>
      <c r="H224" s="186">
        <v>0.3</v>
      </c>
      <c r="I224" s="187"/>
      <c r="J224" s="188">
        <f>ROUND(I224*H224,2)</f>
        <v>0</v>
      </c>
      <c r="K224" s="184" t="s">
        <v>278</v>
      </c>
      <c r="L224" s="42"/>
      <c r="M224" s="189" t="s">
        <v>5</v>
      </c>
      <c r="N224" s="190" t="s">
        <v>48</v>
      </c>
      <c r="O224" s="43"/>
      <c r="P224" s="191">
        <f>O224*H224</f>
        <v>0</v>
      </c>
      <c r="Q224" s="191">
        <v>1.08E-3</v>
      </c>
      <c r="R224" s="191">
        <f>Q224*H224</f>
        <v>3.2400000000000001E-4</v>
      </c>
      <c r="S224" s="191">
        <v>5.2999999999999999E-2</v>
      </c>
      <c r="T224" s="192">
        <f>S224*H224</f>
        <v>1.5899999999999997E-2</v>
      </c>
      <c r="AR224" s="25" t="s">
        <v>270</v>
      </c>
      <c r="AT224" s="25" t="s">
        <v>266</v>
      </c>
      <c r="AU224" s="25" t="s">
        <v>85</v>
      </c>
      <c r="AY224" s="25" t="s">
        <v>264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5" t="s">
        <v>24</v>
      </c>
      <c r="BK224" s="193">
        <f>ROUND(I224*H224,2)</f>
        <v>0</v>
      </c>
      <c r="BL224" s="25" t="s">
        <v>270</v>
      </c>
      <c r="BM224" s="25" t="s">
        <v>793</v>
      </c>
    </row>
    <row r="225" spans="2:65" s="12" customFormat="1">
      <c r="B225" s="194"/>
      <c r="D225" s="195" t="s">
        <v>272</v>
      </c>
      <c r="E225" s="196" t="s">
        <v>5</v>
      </c>
      <c r="F225" s="197" t="s">
        <v>791</v>
      </c>
      <c r="H225" s="196" t="s">
        <v>5</v>
      </c>
      <c r="I225" s="198"/>
      <c r="L225" s="194"/>
      <c r="M225" s="199"/>
      <c r="N225" s="200"/>
      <c r="O225" s="200"/>
      <c r="P225" s="200"/>
      <c r="Q225" s="200"/>
      <c r="R225" s="200"/>
      <c r="S225" s="200"/>
      <c r="T225" s="201"/>
      <c r="AT225" s="196" t="s">
        <v>272</v>
      </c>
      <c r="AU225" s="196" t="s">
        <v>85</v>
      </c>
      <c r="AV225" s="12" t="s">
        <v>24</v>
      </c>
      <c r="AW225" s="12" t="s">
        <v>41</v>
      </c>
      <c r="AX225" s="12" t="s">
        <v>77</v>
      </c>
      <c r="AY225" s="196" t="s">
        <v>264</v>
      </c>
    </row>
    <row r="226" spans="2:65" s="13" customFormat="1">
      <c r="B226" s="202"/>
      <c r="D226" s="195" t="s">
        <v>272</v>
      </c>
      <c r="E226" s="203" t="s">
        <v>5</v>
      </c>
      <c r="F226" s="204" t="s">
        <v>794</v>
      </c>
      <c r="H226" s="205">
        <v>0.3</v>
      </c>
      <c r="I226" s="206"/>
      <c r="L226" s="202"/>
      <c r="M226" s="207"/>
      <c r="N226" s="208"/>
      <c r="O226" s="208"/>
      <c r="P226" s="208"/>
      <c r="Q226" s="208"/>
      <c r="R226" s="208"/>
      <c r="S226" s="208"/>
      <c r="T226" s="209"/>
      <c r="AT226" s="203" t="s">
        <v>272</v>
      </c>
      <c r="AU226" s="203" t="s">
        <v>85</v>
      </c>
      <c r="AV226" s="13" t="s">
        <v>85</v>
      </c>
      <c r="AW226" s="13" t="s">
        <v>41</v>
      </c>
      <c r="AX226" s="13" t="s">
        <v>24</v>
      </c>
      <c r="AY226" s="203" t="s">
        <v>264</v>
      </c>
    </row>
    <row r="227" spans="2:65" s="11" customFormat="1" ht="29.85" customHeight="1">
      <c r="B227" s="168"/>
      <c r="D227" s="169" t="s">
        <v>76</v>
      </c>
      <c r="E227" s="179" t="s">
        <v>377</v>
      </c>
      <c r="F227" s="179" t="s">
        <v>378</v>
      </c>
      <c r="I227" s="171"/>
      <c r="J227" s="180">
        <f>BK227</f>
        <v>0</v>
      </c>
      <c r="L227" s="168"/>
      <c r="M227" s="173"/>
      <c r="N227" s="174"/>
      <c r="O227" s="174"/>
      <c r="P227" s="175">
        <f>P228</f>
        <v>0</v>
      </c>
      <c r="Q227" s="174"/>
      <c r="R227" s="175">
        <f>R228</f>
        <v>0</v>
      </c>
      <c r="S227" s="174"/>
      <c r="T227" s="176">
        <f>T228</f>
        <v>0</v>
      </c>
      <c r="AR227" s="169" t="s">
        <v>24</v>
      </c>
      <c r="AT227" s="177" t="s">
        <v>76</v>
      </c>
      <c r="AU227" s="177" t="s">
        <v>24</v>
      </c>
      <c r="AY227" s="169" t="s">
        <v>264</v>
      </c>
      <c r="BK227" s="178">
        <f>BK228</f>
        <v>0</v>
      </c>
    </row>
    <row r="228" spans="2:65" s="1" customFormat="1" ht="38.25" customHeight="1">
      <c r="B228" s="181"/>
      <c r="C228" s="182" t="s">
        <v>645</v>
      </c>
      <c r="D228" s="182" t="s">
        <v>266</v>
      </c>
      <c r="E228" s="183" t="s">
        <v>795</v>
      </c>
      <c r="F228" s="184" t="s">
        <v>796</v>
      </c>
      <c r="G228" s="185" t="s">
        <v>317</v>
      </c>
      <c r="H228" s="186">
        <v>10.717000000000001</v>
      </c>
      <c r="I228" s="187"/>
      <c r="J228" s="188">
        <f>ROUND(I228*H228,2)</f>
        <v>0</v>
      </c>
      <c r="K228" s="184" t="s">
        <v>278</v>
      </c>
      <c r="L228" s="42"/>
      <c r="M228" s="189" t="s">
        <v>5</v>
      </c>
      <c r="N228" s="190" t="s">
        <v>48</v>
      </c>
      <c r="O228" s="43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AR228" s="25" t="s">
        <v>270</v>
      </c>
      <c r="AT228" s="25" t="s">
        <v>266</v>
      </c>
      <c r="AU228" s="25" t="s">
        <v>85</v>
      </c>
      <c r="AY228" s="25" t="s">
        <v>264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5" t="s">
        <v>24</v>
      </c>
      <c r="BK228" s="193">
        <f>ROUND(I228*H228,2)</f>
        <v>0</v>
      </c>
      <c r="BL228" s="25" t="s">
        <v>270</v>
      </c>
      <c r="BM228" s="25" t="s">
        <v>797</v>
      </c>
    </row>
    <row r="229" spans="2:65" s="11" customFormat="1" ht="37.35" customHeight="1">
      <c r="B229" s="168"/>
      <c r="D229" s="169" t="s">
        <v>76</v>
      </c>
      <c r="E229" s="170" t="s">
        <v>383</v>
      </c>
      <c r="F229" s="170" t="s">
        <v>384</v>
      </c>
      <c r="I229" s="171"/>
      <c r="J229" s="172">
        <f>BK229</f>
        <v>0</v>
      </c>
      <c r="L229" s="168"/>
      <c r="M229" s="173"/>
      <c r="N229" s="174"/>
      <c r="O229" s="174"/>
      <c r="P229" s="175">
        <f>P230+P248+P260+P264+P270+P277+P367+P381+P404+P430+P458+P467+P471+P482+P515</f>
        <v>0</v>
      </c>
      <c r="Q229" s="174"/>
      <c r="R229" s="175">
        <f>R230+R248+R260+R264+R270+R277+R367+R381+R404+R430+R458+R467+R471+R482+R515</f>
        <v>2.6514752899999996</v>
      </c>
      <c r="S229" s="174"/>
      <c r="T229" s="176">
        <f>T230+T248+T260+T264+T270+T277+T367+T381+T404+T430+T458+T467+T471+T482+T515</f>
        <v>3.8159999999999999E-3</v>
      </c>
      <c r="AR229" s="169" t="s">
        <v>85</v>
      </c>
      <c r="AT229" s="177" t="s">
        <v>76</v>
      </c>
      <c r="AU229" s="177" t="s">
        <v>77</v>
      </c>
      <c r="AY229" s="169" t="s">
        <v>264</v>
      </c>
      <c r="BK229" s="178">
        <f>BK230+BK248+BK260+BK264+BK270+BK277+BK367+BK381+BK404+BK430+BK458+BK467+BK471+BK482+BK515</f>
        <v>0</v>
      </c>
    </row>
    <row r="230" spans="2:65" s="11" customFormat="1" ht="19.899999999999999" customHeight="1">
      <c r="B230" s="168"/>
      <c r="D230" s="169" t="s">
        <v>76</v>
      </c>
      <c r="E230" s="179" t="s">
        <v>385</v>
      </c>
      <c r="F230" s="179" t="s">
        <v>386</v>
      </c>
      <c r="I230" s="171"/>
      <c r="J230" s="180">
        <f>BK230</f>
        <v>0</v>
      </c>
      <c r="L230" s="168"/>
      <c r="M230" s="173"/>
      <c r="N230" s="174"/>
      <c r="O230" s="174"/>
      <c r="P230" s="175">
        <f>SUM(P231:P247)</f>
        <v>0</v>
      </c>
      <c r="Q230" s="174"/>
      <c r="R230" s="175">
        <f>SUM(R231:R247)</f>
        <v>2.1226000000000002E-2</v>
      </c>
      <c r="S230" s="174"/>
      <c r="T230" s="176">
        <f>SUM(T231:T247)</f>
        <v>0</v>
      </c>
      <c r="AR230" s="169" t="s">
        <v>85</v>
      </c>
      <c r="AT230" s="177" t="s">
        <v>76</v>
      </c>
      <c r="AU230" s="177" t="s">
        <v>24</v>
      </c>
      <c r="AY230" s="169" t="s">
        <v>264</v>
      </c>
      <c r="BK230" s="178">
        <f>SUM(BK231:BK247)</f>
        <v>0</v>
      </c>
    </row>
    <row r="231" spans="2:65" s="1" customFormat="1" ht="25.5" customHeight="1">
      <c r="B231" s="181"/>
      <c r="C231" s="182" t="s">
        <v>647</v>
      </c>
      <c r="D231" s="182" t="s">
        <v>266</v>
      </c>
      <c r="E231" s="183" t="s">
        <v>798</v>
      </c>
      <c r="F231" s="184" t="s">
        <v>799</v>
      </c>
      <c r="G231" s="185" t="s">
        <v>293</v>
      </c>
      <c r="H231" s="186">
        <v>3.94</v>
      </c>
      <c r="I231" s="187"/>
      <c r="J231" s="188">
        <f>ROUND(I231*H231,2)</f>
        <v>0</v>
      </c>
      <c r="K231" s="184" t="s">
        <v>278</v>
      </c>
      <c r="L231" s="42"/>
      <c r="M231" s="189" t="s">
        <v>5</v>
      </c>
      <c r="N231" s="190" t="s">
        <v>48</v>
      </c>
      <c r="O231" s="43"/>
      <c r="P231" s="191">
        <f>O231*H231</f>
        <v>0</v>
      </c>
      <c r="Q231" s="191">
        <v>0</v>
      </c>
      <c r="R231" s="191">
        <f>Q231*H231</f>
        <v>0</v>
      </c>
      <c r="S231" s="191">
        <v>0</v>
      </c>
      <c r="T231" s="192">
        <f>S231*H231</f>
        <v>0</v>
      </c>
      <c r="AR231" s="25" t="s">
        <v>372</v>
      </c>
      <c r="AT231" s="25" t="s">
        <v>266</v>
      </c>
      <c r="AU231" s="25" t="s">
        <v>85</v>
      </c>
      <c r="AY231" s="25" t="s">
        <v>264</v>
      </c>
      <c r="BE231" s="193">
        <f>IF(N231="základní",J231,0)</f>
        <v>0</v>
      </c>
      <c r="BF231" s="193">
        <f>IF(N231="snížená",J231,0)</f>
        <v>0</v>
      </c>
      <c r="BG231" s="193">
        <f>IF(N231="zákl. přenesená",J231,0)</f>
        <v>0</v>
      </c>
      <c r="BH231" s="193">
        <f>IF(N231="sníž. přenesená",J231,0)</f>
        <v>0</v>
      </c>
      <c r="BI231" s="193">
        <f>IF(N231="nulová",J231,0)</f>
        <v>0</v>
      </c>
      <c r="BJ231" s="25" t="s">
        <v>24</v>
      </c>
      <c r="BK231" s="193">
        <f>ROUND(I231*H231,2)</f>
        <v>0</v>
      </c>
      <c r="BL231" s="25" t="s">
        <v>372</v>
      </c>
      <c r="BM231" s="25" t="s">
        <v>800</v>
      </c>
    </row>
    <row r="232" spans="2:65" s="12" customFormat="1">
      <c r="B232" s="194"/>
      <c r="D232" s="195" t="s">
        <v>272</v>
      </c>
      <c r="E232" s="196" t="s">
        <v>5</v>
      </c>
      <c r="F232" s="197" t="s">
        <v>801</v>
      </c>
      <c r="H232" s="196" t="s">
        <v>5</v>
      </c>
      <c r="I232" s="198"/>
      <c r="L232" s="194"/>
      <c r="M232" s="199"/>
      <c r="N232" s="200"/>
      <c r="O232" s="200"/>
      <c r="P232" s="200"/>
      <c r="Q232" s="200"/>
      <c r="R232" s="200"/>
      <c r="S232" s="200"/>
      <c r="T232" s="201"/>
      <c r="AT232" s="196" t="s">
        <v>272</v>
      </c>
      <c r="AU232" s="196" t="s">
        <v>85</v>
      </c>
      <c r="AV232" s="12" t="s">
        <v>24</v>
      </c>
      <c r="AW232" s="12" t="s">
        <v>41</v>
      </c>
      <c r="AX232" s="12" t="s">
        <v>77</v>
      </c>
      <c r="AY232" s="196" t="s">
        <v>264</v>
      </c>
    </row>
    <row r="233" spans="2:65" s="13" customFormat="1">
      <c r="B233" s="202"/>
      <c r="D233" s="195" t="s">
        <v>272</v>
      </c>
      <c r="E233" s="203" t="s">
        <v>5</v>
      </c>
      <c r="F233" s="204" t="s">
        <v>802</v>
      </c>
      <c r="H233" s="205">
        <v>4.32</v>
      </c>
      <c r="I233" s="206"/>
      <c r="L233" s="202"/>
      <c r="M233" s="207"/>
      <c r="N233" s="208"/>
      <c r="O233" s="208"/>
      <c r="P233" s="208"/>
      <c r="Q233" s="208"/>
      <c r="R233" s="208"/>
      <c r="S233" s="208"/>
      <c r="T233" s="209"/>
      <c r="AT233" s="203" t="s">
        <v>272</v>
      </c>
      <c r="AU233" s="203" t="s">
        <v>85</v>
      </c>
      <c r="AV233" s="13" t="s">
        <v>85</v>
      </c>
      <c r="AW233" s="13" t="s">
        <v>41</v>
      </c>
      <c r="AX233" s="13" t="s">
        <v>77</v>
      </c>
      <c r="AY233" s="203" t="s">
        <v>264</v>
      </c>
    </row>
    <row r="234" spans="2:65" s="13" customFormat="1">
      <c r="B234" s="202"/>
      <c r="D234" s="195" t="s">
        <v>272</v>
      </c>
      <c r="E234" s="203" t="s">
        <v>5</v>
      </c>
      <c r="F234" s="204" t="s">
        <v>803</v>
      </c>
      <c r="H234" s="205">
        <v>-0.38</v>
      </c>
      <c r="I234" s="206"/>
      <c r="L234" s="202"/>
      <c r="M234" s="207"/>
      <c r="N234" s="208"/>
      <c r="O234" s="208"/>
      <c r="P234" s="208"/>
      <c r="Q234" s="208"/>
      <c r="R234" s="208"/>
      <c r="S234" s="208"/>
      <c r="T234" s="209"/>
      <c r="AT234" s="203" t="s">
        <v>272</v>
      </c>
      <c r="AU234" s="203" t="s">
        <v>85</v>
      </c>
      <c r="AV234" s="13" t="s">
        <v>85</v>
      </c>
      <c r="AW234" s="13" t="s">
        <v>41</v>
      </c>
      <c r="AX234" s="13" t="s">
        <v>77</v>
      </c>
      <c r="AY234" s="203" t="s">
        <v>264</v>
      </c>
    </row>
    <row r="235" spans="2:65" s="14" customFormat="1">
      <c r="B235" s="210"/>
      <c r="D235" s="195" t="s">
        <v>272</v>
      </c>
      <c r="E235" s="211" t="s">
        <v>5</v>
      </c>
      <c r="F235" s="212" t="s">
        <v>290</v>
      </c>
      <c r="H235" s="213">
        <v>3.94</v>
      </c>
      <c r="I235" s="214"/>
      <c r="L235" s="210"/>
      <c r="M235" s="215"/>
      <c r="N235" s="216"/>
      <c r="O235" s="216"/>
      <c r="P235" s="216"/>
      <c r="Q235" s="216"/>
      <c r="R235" s="216"/>
      <c r="S235" s="216"/>
      <c r="T235" s="217"/>
      <c r="AT235" s="211" t="s">
        <v>272</v>
      </c>
      <c r="AU235" s="211" t="s">
        <v>85</v>
      </c>
      <c r="AV235" s="14" t="s">
        <v>270</v>
      </c>
      <c r="AW235" s="14" t="s">
        <v>41</v>
      </c>
      <c r="AX235" s="14" t="s">
        <v>24</v>
      </c>
      <c r="AY235" s="211" t="s">
        <v>264</v>
      </c>
    </row>
    <row r="236" spans="2:65" s="1" customFormat="1" ht="16.5" customHeight="1">
      <c r="B236" s="181"/>
      <c r="C236" s="218" t="s">
        <v>651</v>
      </c>
      <c r="D236" s="218" t="s">
        <v>345</v>
      </c>
      <c r="E236" s="219" t="s">
        <v>394</v>
      </c>
      <c r="F236" s="220" t="s">
        <v>395</v>
      </c>
      <c r="G236" s="221" t="s">
        <v>396</v>
      </c>
      <c r="H236" s="222">
        <v>1.1819999999999999</v>
      </c>
      <c r="I236" s="223"/>
      <c r="J236" s="224">
        <f>ROUND(I236*H236,2)</f>
        <v>0</v>
      </c>
      <c r="K236" s="220" t="s">
        <v>278</v>
      </c>
      <c r="L236" s="225"/>
      <c r="M236" s="226" t="s">
        <v>5</v>
      </c>
      <c r="N236" s="227" t="s">
        <v>48</v>
      </c>
      <c r="O236" s="43"/>
      <c r="P236" s="191">
        <f>O236*H236</f>
        <v>0</v>
      </c>
      <c r="Q236" s="191">
        <v>1E-3</v>
      </c>
      <c r="R236" s="191">
        <f>Q236*H236</f>
        <v>1.1819999999999999E-3</v>
      </c>
      <c r="S236" s="191">
        <v>0</v>
      </c>
      <c r="T236" s="192">
        <f>S236*H236</f>
        <v>0</v>
      </c>
      <c r="AR236" s="25" t="s">
        <v>397</v>
      </c>
      <c r="AT236" s="25" t="s">
        <v>345</v>
      </c>
      <c r="AU236" s="25" t="s">
        <v>85</v>
      </c>
      <c r="AY236" s="25" t="s">
        <v>264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25" t="s">
        <v>24</v>
      </c>
      <c r="BK236" s="193">
        <f>ROUND(I236*H236,2)</f>
        <v>0</v>
      </c>
      <c r="BL236" s="25" t="s">
        <v>372</v>
      </c>
      <c r="BM236" s="25" t="s">
        <v>804</v>
      </c>
    </row>
    <row r="237" spans="2:65" s="13" customFormat="1">
      <c r="B237" s="202"/>
      <c r="D237" s="195" t="s">
        <v>272</v>
      </c>
      <c r="F237" s="204" t="s">
        <v>805</v>
      </c>
      <c r="H237" s="205">
        <v>1.1819999999999999</v>
      </c>
      <c r="I237" s="206"/>
      <c r="L237" s="202"/>
      <c r="M237" s="207"/>
      <c r="N237" s="208"/>
      <c r="O237" s="208"/>
      <c r="P237" s="208"/>
      <c r="Q237" s="208"/>
      <c r="R237" s="208"/>
      <c r="S237" s="208"/>
      <c r="T237" s="209"/>
      <c r="AT237" s="203" t="s">
        <v>272</v>
      </c>
      <c r="AU237" s="203" t="s">
        <v>85</v>
      </c>
      <c r="AV237" s="13" t="s">
        <v>85</v>
      </c>
      <c r="AW237" s="13" t="s">
        <v>6</v>
      </c>
      <c r="AX237" s="13" t="s">
        <v>24</v>
      </c>
      <c r="AY237" s="203" t="s">
        <v>264</v>
      </c>
    </row>
    <row r="238" spans="2:65" s="1" customFormat="1" ht="16.5" customHeight="1">
      <c r="B238" s="181"/>
      <c r="C238" s="182" t="s">
        <v>397</v>
      </c>
      <c r="D238" s="182" t="s">
        <v>266</v>
      </c>
      <c r="E238" s="183" t="s">
        <v>806</v>
      </c>
      <c r="F238" s="184" t="s">
        <v>807</v>
      </c>
      <c r="G238" s="185" t="s">
        <v>308</v>
      </c>
      <c r="H238" s="186">
        <v>6</v>
      </c>
      <c r="I238" s="187"/>
      <c r="J238" s="188">
        <f>ROUND(I238*H238,2)</f>
        <v>0</v>
      </c>
      <c r="K238" s="184" t="s">
        <v>309</v>
      </c>
      <c r="L238" s="42"/>
      <c r="M238" s="189" t="s">
        <v>5</v>
      </c>
      <c r="N238" s="190" t="s">
        <v>48</v>
      </c>
      <c r="O238" s="43"/>
      <c r="P238" s="191">
        <f>O238*H238</f>
        <v>0</v>
      </c>
      <c r="Q238" s="191">
        <v>3.2000000000000003E-4</v>
      </c>
      <c r="R238" s="191">
        <f>Q238*H238</f>
        <v>1.9200000000000003E-3</v>
      </c>
      <c r="S238" s="191">
        <v>0</v>
      </c>
      <c r="T238" s="192">
        <f>S238*H238</f>
        <v>0</v>
      </c>
      <c r="AR238" s="25" t="s">
        <v>372</v>
      </c>
      <c r="AT238" s="25" t="s">
        <v>266</v>
      </c>
      <c r="AU238" s="25" t="s">
        <v>85</v>
      </c>
      <c r="AY238" s="25" t="s">
        <v>264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25" t="s">
        <v>24</v>
      </c>
      <c r="BK238" s="193">
        <f>ROUND(I238*H238,2)</f>
        <v>0</v>
      </c>
      <c r="BL238" s="25" t="s">
        <v>372</v>
      </c>
      <c r="BM238" s="25" t="s">
        <v>808</v>
      </c>
    </row>
    <row r="239" spans="2:65" s="13" customFormat="1">
      <c r="B239" s="202"/>
      <c r="D239" s="195" t="s">
        <v>272</v>
      </c>
      <c r="E239" s="203" t="s">
        <v>5</v>
      </c>
      <c r="F239" s="204" t="s">
        <v>809</v>
      </c>
      <c r="H239" s="205">
        <v>6</v>
      </c>
      <c r="I239" s="206"/>
      <c r="L239" s="202"/>
      <c r="M239" s="207"/>
      <c r="N239" s="208"/>
      <c r="O239" s="208"/>
      <c r="P239" s="208"/>
      <c r="Q239" s="208"/>
      <c r="R239" s="208"/>
      <c r="S239" s="208"/>
      <c r="T239" s="209"/>
      <c r="AT239" s="203" t="s">
        <v>272</v>
      </c>
      <c r="AU239" s="203" t="s">
        <v>85</v>
      </c>
      <c r="AV239" s="13" t="s">
        <v>85</v>
      </c>
      <c r="AW239" s="13" t="s">
        <v>41</v>
      </c>
      <c r="AX239" s="13" t="s">
        <v>24</v>
      </c>
      <c r="AY239" s="203" t="s">
        <v>264</v>
      </c>
    </row>
    <row r="240" spans="2:65" s="1" customFormat="1" ht="25.5" customHeight="1">
      <c r="B240" s="181"/>
      <c r="C240" s="182" t="s">
        <v>810</v>
      </c>
      <c r="D240" s="182" t="s">
        <v>266</v>
      </c>
      <c r="E240" s="183" t="s">
        <v>811</v>
      </c>
      <c r="F240" s="184" t="s">
        <v>812</v>
      </c>
      <c r="G240" s="185" t="s">
        <v>293</v>
      </c>
      <c r="H240" s="186">
        <v>3.94</v>
      </c>
      <c r="I240" s="187"/>
      <c r="J240" s="188">
        <f>ROUND(I240*H240,2)</f>
        <v>0</v>
      </c>
      <c r="K240" s="184" t="s">
        <v>278</v>
      </c>
      <c r="L240" s="42"/>
      <c r="M240" s="189" t="s">
        <v>5</v>
      </c>
      <c r="N240" s="190" t="s">
        <v>48</v>
      </c>
      <c r="O240" s="43"/>
      <c r="P240" s="191">
        <f>O240*H240</f>
        <v>0</v>
      </c>
      <c r="Q240" s="191">
        <v>4.0000000000000002E-4</v>
      </c>
      <c r="R240" s="191">
        <f>Q240*H240</f>
        <v>1.5760000000000001E-3</v>
      </c>
      <c r="S240" s="191">
        <v>0</v>
      </c>
      <c r="T240" s="192">
        <f>S240*H240</f>
        <v>0</v>
      </c>
      <c r="AR240" s="25" t="s">
        <v>372</v>
      </c>
      <c r="AT240" s="25" t="s">
        <v>266</v>
      </c>
      <c r="AU240" s="25" t="s">
        <v>85</v>
      </c>
      <c r="AY240" s="25" t="s">
        <v>264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25" t="s">
        <v>24</v>
      </c>
      <c r="BK240" s="193">
        <f>ROUND(I240*H240,2)</f>
        <v>0</v>
      </c>
      <c r="BL240" s="25" t="s">
        <v>372</v>
      </c>
      <c r="BM240" s="25" t="s">
        <v>813</v>
      </c>
    </row>
    <row r="241" spans="2:65" s="12" customFormat="1">
      <c r="B241" s="194"/>
      <c r="D241" s="195" t="s">
        <v>272</v>
      </c>
      <c r="E241" s="196" t="s">
        <v>5</v>
      </c>
      <c r="F241" s="197" t="s">
        <v>801</v>
      </c>
      <c r="H241" s="196" t="s">
        <v>5</v>
      </c>
      <c r="I241" s="198"/>
      <c r="L241" s="194"/>
      <c r="M241" s="199"/>
      <c r="N241" s="200"/>
      <c r="O241" s="200"/>
      <c r="P241" s="200"/>
      <c r="Q241" s="200"/>
      <c r="R241" s="200"/>
      <c r="S241" s="200"/>
      <c r="T241" s="201"/>
      <c r="AT241" s="196" t="s">
        <v>272</v>
      </c>
      <c r="AU241" s="196" t="s">
        <v>85</v>
      </c>
      <c r="AV241" s="12" t="s">
        <v>24</v>
      </c>
      <c r="AW241" s="12" t="s">
        <v>41</v>
      </c>
      <c r="AX241" s="12" t="s">
        <v>77</v>
      </c>
      <c r="AY241" s="196" t="s">
        <v>264</v>
      </c>
    </row>
    <row r="242" spans="2:65" s="13" customFormat="1">
      <c r="B242" s="202"/>
      <c r="D242" s="195" t="s">
        <v>272</v>
      </c>
      <c r="E242" s="203" t="s">
        <v>5</v>
      </c>
      <c r="F242" s="204" t="s">
        <v>802</v>
      </c>
      <c r="H242" s="205">
        <v>4.32</v>
      </c>
      <c r="I242" s="206"/>
      <c r="L242" s="202"/>
      <c r="M242" s="207"/>
      <c r="N242" s="208"/>
      <c r="O242" s="208"/>
      <c r="P242" s="208"/>
      <c r="Q242" s="208"/>
      <c r="R242" s="208"/>
      <c r="S242" s="208"/>
      <c r="T242" s="209"/>
      <c r="AT242" s="203" t="s">
        <v>272</v>
      </c>
      <c r="AU242" s="203" t="s">
        <v>85</v>
      </c>
      <c r="AV242" s="13" t="s">
        <v>85</v>
      </c>
      <c r="AW242" s="13" t="s">
        <v>41</v>
      </c>
      <c r="AX242" s="13" t="s">
        <v>77</v>
      </c>
      <c r="AY242" s="203" t="s">
        <v>264</v>
      </c>
    </row>
    <row r="243" spans="2:65" s="13" customFormat="1">
      <c r="B243" s="202"/>
      <c r="D243" s="195" t="s">
        <v>272</v>
      </c>
      <c r="E243" s="203" t="s">
        <v>5</v>
      </c>
      <c r="F243" s="204" t="s">
        <v>803</v>
      </c>
      <c r="H243" s="205">
        <v>-0.38</v>
      </c>
      <c r="I243" s="206"/>
      <c r="L243" s="202"/>
      <c r="M243" s="207"/>
      <c r="N243" s="208"/>
      <c r="O243" s="208"/>
      <c r="P243" s="208"/>
      <c r="Q243" s="208"/>
      <c r="R243" s="208"/>
      <c r="S243" s="208"/>
      <c r="T243" s="209"/>
      <c r="AT243" s="203" t="s">
        <v>272</v>
      </c>
      <c r="AU243" s="203" t="s">
        <v>85</v>
      </c>
      <c r="AV243" s="13" t="s">
        <v>85</v>
      </c>
      <c r="AW243" s="13" t="s">
        <v>41</v>
      </c>
      <c r="AX243" s="13" t="s">
        <v>77</v>
      </c>
      <c r="AY243" s="203" t="s">
        <v>264</v>
      </c>
    </row>
    <row r="244" spans="2:65" s="14" customFormat="1">
      <c r="B244" s="210"/>
      <c r="D244" s="195" t="s">
        <v>272</v>
      </c>
      <c r="E244" s="211" t="s">
        <v>5</v>
      </c>
      <c r="F244" s="212" t="s">
        <v>290</v>
      </c>
      <c r="H244" s="213">
        <v>3.94</v>
      </c>
      <c r="I244" s="214"/>
      <c r="L244" s="210"/>
      <c r="M244" s="215"/>
      <c r="N244" s="216"/>
      <c r="O244" s="216"/>
      <c r="P244" s="216"/>
      <c r="Q244" s="216"/>
      <c r="R244" s="216"/>
      <c r="S244" s="216"/>
      <c r="T244" s="217"/>
      <c r="AT244" s="211" t="s">
        <v>272</v>
      </c>
      <c r="AU244" s="211" t="s">
        <v>85</v>
      </c>
      <c r="AV244" s="14" t="s">
        <v>270</v>
      </c>
      <c r="AW244" s="14" t="s">
        <v>41</v>
      </c>
      <c r="AX244" s="14" t="s">
        <v>24</v>
      </c>
      <c r="AY244" s="211" t="s">
        <v>264</v>
      </c>
    </row>
    <row r="245" spans="2:65" s="1" customFormat="1" ht="16.5" customHeight="1">
      <c r="B245" s="181"/>
      <c r="C245" s="218" t="s">
        <v>814</v>
      </c>
      <c r="D245" s="218" t="s">
        <v>345</v>
      </c>
      <c r="E245" s="219" t="s">
        <v>815</v>
      </c>
      <c r="F245" s="220" t="s">
        <v>816</v>
      </c>
      <c r="G245" s="221" t="s">
        <v>293</v>
      </c>
      <c r="H245" s="222">
        <v>4.7279999999999998</v>
      </c>
      <c r="I245" s="223"/>
      <c r="J245" s="224">
        <f>ROUND(I245*H245,2)</f>
        <v>0</v>
      </c>
      <c r="K245" s="220" t="s">
        <v>278</v>
      </c>
      <c r="L245" s="225"/>
      <c r="M245" s="226" t="s">
        <v>5</v>
      </c>
      <c r="N245" s="227" t="s">
        <v>48</v>
      </c>
      <c r="O245" s="43"/>
      <c r="P245" s="191">
        <f>O245*H245</f>
        <v>0</v>
      </c>
      <c r="Q245" s="191">
        <v>3.5000000000000001E-3</v>
      </c>
      <c r="R245" s="191">
        <f>Q245*H245</f>
        <v>1.6548E-2</v>
      </c>
      <c r="S245" s="191">
        <v>0</v>
      </c>
      <c r="T245" s="192">
        <f>S245*H245</f>
        <v>0</v>
      </c>
      <c r="AR245" s="25" t="s">
        <v>397</v>
      </c>
      <c r="AT245" s="25" t="s">
        <v>345</v>
      </c>
      <c r="AU245" s="25" t="s">
        <v>85</v>
      </c>
      <c r="AY245" s="25" t="s">
        <v>264</v>
      </c>
      <c r="BE245" s="193">
        <f>IF(N245="základní",J245,0)</f>
        <v>0</v>
      </c>
      <c r="BF245" s="193">
        <f>IF(N245="snížená",J245,0)</f>
        <v>0</v>
      </c>
      <c r="BG245" s="193">
        <f>IF(N245="zákl. přenesená",J245,0)</f>
        <v>0</v>
      </c>
      <c r="BH245" s="193">
        <f>IF(N245="sníž. přenesená",J245,0)</f>
        <v>0</v>
      </c>
      <c r="BI245" s="193">
        <f>IF(N245="nulová",J245,0)</f>
        <v>0</v>
      </c>
      <c r="BJ245" s="25" t="s">
        <v>24</v>
      </c>
      <c r="BK245" s="193">
        <f>ROUND(I245*H245,2)</f>
        <v>0</v>
      </c>
      <c r="BL245" s="25" t="s">
        <v>372</v>
      </c>
      <c r="BM245" s="25" t="s">
        <v>817</v>
      </c>
    </row>
    <row r="246" spans="2:65" s="13" customFormat="1">
      <c r="B246" s="202"/>
      <c r="D246" s="195" t="s">
        <v>272</v>
      </c>
      <c r="F246" s="204" t="s">
        <v>818</v>
      </c>
      <c r="H246" s="205">
        <v>4.7279999999999998</v>
      </c>
      <c r="I246" s="206"/>
      <c r="L246" s="202"/>
      <c r="M246" s="207"/>
      <c r="N246" s="208"/>
      <c r="O246" s="208"/>
      <c r="P246" s="208"/>
      <c r="Q246" s="208"/>
      <c r="R246" s="208"/>
      <c r="S246" s="208"/>
      <c r="T246" s="209"/>
      <c r="AT246" s="203" t="s">
        <v>272</v>
      </c>
      <c r="AU246" s="203" t="s">
        <v>85</v>
      </c>
      <c r="AV246" s="13" t="s">
        <v>85</v>
      </c>
      <c r="AW246" s="13" t="s">
        <v>6</v>
      </c>
      <c r="AX246" s="13" t="s">
        <v>24</v>
      </c>
      <c r="AY246" s="203" t="s">
        <v>264</v>
      </c>
    </row>
    <row r="247" spans="2:65" s="1" customFormat="1" ht="38.25" customHeight="1">
      <c r="B247" s="181"/>
      <c r="C247" s="182" t="s">
        <v>819</v>
      </c>
      <c r="D247" s="182" t="s">
        <v>266</v>
      </c>
      <c r="E247" s="183" t="s">
        <v>411</v>
      </c>
      <c r="F247" s="184" t="s">
        <v>412</v>
      </c>
      <c r="G247" s="185" t="s">
        <v>413</v>
      </c>
      <c r="H247" s="231"/>
      <c r="I247" s="187"/>
      <c r="J247" s="188">
        <f>ROUND(I247*H247,2)</f>
        <v>0</v>
      </c>
      <c r="K247" s="184" t="s">
        <v>278</v>
      </c>
      <c r="L247" s="42"/>
      <c r="M247" s="189" t="s">
        <v>5</v>
      </c>
      <c r="N247" s="190" t="s">
        <v>48</v>
      </c>
      <c r="O247" s="43"/>
      <c r="P247" s="191">
        <f>O247*H247</f>
        <v>0</v>
      </c>
      <c r="Q247" s="191">
        <v>0</v>
      </c>
      <c r="R247" s="191">
        <f>Q247*H247</f>
        <v>0</v>
      </c>
      <c r="S247" s="191">
        <v>0</v>
      </c>
      <c r="T247" s="192">
        <f>S247*H247</f>
        <v>0</v>
      </c>
      <c r="AR247" s="25" t="s">
        <v>372</v>
      </c>
      <c r="AT247" s="25" t="s">
        <v>266</v>
      </c>
      <c r="AU247" s="25" t="s">
        <v>85</v>
      </c>
      <c r="AY247" s="25" t="s">
        <v>264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5" t="s">
        <v>24</v>
      </c>
      <c r="BK247" s="193">
        <f>ROUND(I247*H247,2)</f>
        <v>0</v>
      </c>
      <c r="BL247" s="25" t="s">
        <v>372</v>
      </c>
      <c r="BM247" s="25" t="s">
        <v>820</v>
      </c>
    </row>
    <row r="248" spans="2:65" s="11" customFormat="1" ht="29.85" customHeight="1">
      <c r="B248" s="168"/>
      <c r="D248" s="169" t="s">
        <v>76</v>
      </c>
      <c r="E248" s="179" t="s">
        <v>821</v>
      </c>
      <c r="F248" s="179" t="s">
        <v>822</v>
      </c>
      <c r="I248" s="171"/>
      <c r="J248" s="180">
        <f>BK248</f>
        <v>0</v>
      </c>
      <c r="L248" s="168"/>
      <c r="M248" s="173"/>
      <c r="N248" s="174"/>
      <c r="O248" s="174"/>
      <c r="P248" s="175">
        <f>SUM(P249:P259)</f>
        <v>0</v>
      </c>
      <c r="Q248" s="174"/>
      <c r="R248" s="175">
        <f>SUM(R249:R259)</f>
        <v>9.5126399999999986E-2</v>
      </c>
      <c r="S248" s="174"/>
      <c r="T248" s="176">
        <f>SUM(T249:T259)</f>
        <v>0</v>
      </c>
      <c r="AR248" s="169" t="s">
        <v>85</v>
      </c>
      <c r="AT248" s="177" t="s">
        <v>76</v>
      </c>
      <c r="AU248" s="177" t="s">
        <v>24</v>
      </c>
      <c r="AY248" s="169" t="s">
        <v>264</v>
      </c>
      <c r="BK248" s="178">
        <f>SUM(BK249:BK259)</f>
        <v>0</v>
      </c>
    </row>
    <row r="249" spans="2:65" s="1" customFormat="1" ht="25.5" customHeight="1">
      <c r="B249" s="181"/>
      <c r="C249" s="182" t="s">
        <v>823</v>
      </c>
      <c r="D249" s="182" t="s">
        <v>266</v>
      </c>
      <c r="E249" s="183" t="s">
        <v>824</v>
      </c>
      <c r="F249" s="184" t="s">
        <v>825</v>
      </c>
      <c r="G249" s="185" t="s">
        <v>293</v>
      </c>
      <c r="H249" s="186">
        <v>13.44</v>
      </c>
      <c r="I249" s="187"/>
      <c r="J249" s="188">
        <f>ROUND(I249*H249,2)</f>
        <v>0</v>
      </c>
      <c r="K249" s="184" t="s">
        <v>278</v>
      </c>
      <c r="L249" s="42"/>
      <c r="M249" s="189" t="s">
        <v>5</v>
      </c>
      <c r="N249" s="190" t="s">
        <v>48</v>
      </c>
      <c r="O249" s="43"/>
      <c r="P249" s="191">
        <f>O249*H249</f>
        <v>0</v>
      </c>
      <c r="Q249" s="191">
        <v>2.9999999999999997E-4</v>
      </c>
      <c r="R249" s="191">
        <f>Q249*H249</f>
        <v>4.0319999999999991E-3</v>
      </c>
      <c r="S249" s="191">
        <v>0</v>
      </c>
      <c r="T249" s="192">
        <f>S249*H249</f>
        <v>0</v>
      </c>
      <c r="AR249" s="25" t="s">
        <v>372</v>
      </c>
      <c r="AT249" s="25" t="s">
        <v>266</v>
      </c>
      <c r="AU249" s="25" t="s">
        <v>85</v>
      </c>
      <c r="AY249" s="25" t="s">
        <v>264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25" t="s">
        <v>24</v>
      </c>
      <c r="BK249" s="193">
        <f>ROUND(I249*H249,2)</f>
        <v>0</v>
      </c>
      <c r="BL249" s="25" t="s">
        <v>372</v>
      </c>
      <c r="BM249" s="25" t="s">
        <v>826</v>
      </c>
    </row>
    <row r="250" spans="2:65" s="12" customFormat="1" ht="27">
      <c r="B250" s="194"/>
      <c r="D250" s="195" t="s">
        <v>272</v>
      </c>
      <c r="E250" s="196" t="s">
        <v>5</v>
      </c>
      <c r="F250" s="197" t="s">
        <v>827</v>
      </c>
      <c r="H250" s="196" t="s">
        <v>5</v>
      </c>
      <c r="I250" s="198"/>
      <c r="L250" s="194"/>
      <c r="M250" s="199"/>
      <c r="N250" s="200"/>
      <c r="O250" s="200"/>
      <c r="P250" s="200"/>
      <c r="Q250" s="200"/>
      <c r="R250" s="200"/>
      <c r="S250" s="200"/>
      <c r="T250" s="201"/>
      <c r="AT250" s="196" t="s">
        <v>272</v>
      </c>
      <c r="AU250" s="196" t="s">
        <v>85</v>
      </c>
      <c r="AV250" s="12" t="s">
        <v>24</v>
      </c>
      <c r="AW250" s="12" t="s">
        <v>41</v>
      </c>
      <c r="AX250" s="12" t="s">
        <v>77</v>
      </c>
      <c r="AY250" s="196" t="s">
        <v>264</v>
      </c>
    </row>
    <row r="251" spans="2:65" s="13" customFormat="1">
      <c r="B251" s="202"/>
      <c r="D251" s="195" t="s">
        <v>272</v>
      </c>
      <c r="E251" s="203" t="s">
        <v>5</v>
      </c>
      <c r="F251" s="204" t="s">
        <v>828</v>
      </c>
      <c r="H251" s="205">
        <v>13.44</v>
      </c>
      <c r="I251" s="206"/>
      <c r="L251" s="202"/>
      <c r="M251" s="207"/>
      <c r="N251" s="208"/>
      <c r="O251" s="208"/>
      <c r="P251" s="208"/>
      <c r="Q251" s="208"/>
      <c r="R251" s="208"/>
      <c r="S251" s="208"/>
      <c r="T251" s="209"/>
      <c r="AT251" s="203" t="s">
        <v>272</v>
      </c>
      <c r="AU251" s="203" t="s">
        <v>85</v>
      </c>
      <c r="AV251" s="13" t="s">
        <v>85</v>
      </c>
      <c r="AW251" s="13" t="s">
        <v>41</v>
      </c>
      <c r="AX251" s="13" t="s">
        <v>24</v>
      </c>
      <c r="AY251" s="203" t="s">
        <v>264</v>
      </c>
    </row>
    <row r="252" spans="2:65" s="1" customFormat="1" ht="25.5" customHeight="1">
      <c r="B252" s="181"/>
      <c r="C252" s="218" t="s">
        <v>829</v>
      </c>
      <c r="D252" s="218" t="s">
        <v>345</v>
      </c>
      <c r="E252" s="219" t="s">
        <v>830</v>
      </c>
      <c r="F252" s="220" t="s">
        <v>831</v>
      </c>
      <c r="G252" s="221" t="s">
        <v>293</v>
      </c>
      <c r="H252" s="222">
        <v>14.112</v>
      </c>
      <c r="I252" s="223"/>
      <c r="J252" s="224">
        <f>ROUND(I252*H252,2)</f>
        <v>0</v>
      </c>
      <c r="K252" s="220" t="s">
        <v>278</v>
      </c>
      <c r="L252" s="225"/>
      <c r="M252" s="226" t="s">
        <v>5</v>
      </c>
      <c r="N252" s="227" t="s">
        <v>48</v>
      </c>
      <c r="O252" s="43"/>
      <c r="P252" s="191">
        <f>O252*H252</f>
        <v>0</v>
      </c>
      <c r="Q252" s="191">
        <v>6.0000000000000001E-3</v>
      </c>
      <c r="R252" s="191">
        <f>Q252*H252</f>
        <v>8.4671999999999997E-2</v>
      </c>
      <c r="S252" s="191">
        <v>0</v>
      </c>
      <c r="T252" s="192">
        <f>S252*H252</f>
        <v>0</v>
      </c>
      <c r="AR252" s="25" t="s">
        <v>397</v>
      </c>
      <c r="AT252" s="25" t="s">
        <v>345</v>
      </c>
      <c r="AU252" s="25" t="s">
        <v>85</v>
      </c>
      <c r="AY252" s="25" t="s">
        <v>264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5" t="s">
        <v>24</v>
      </c>
      <c r="BK252" s="193">
        <f>ROUND(I252*H252,2)</f>
        <v>0</v>
      </c>
      <c r="BL252" s="25" t="s">
        <v>372</v>
      </c>
      <c r="BM252" s="25" t="s">
        <v>832</v>
      </c>
    </row>
    <row r="253" spans="2:65" s="13" customFormat="1">
      <c r="B253" s="202"/>
      <c r="D253" s="195" t="s">
        <v>272</v>
      </c>
      <c r="F253" s="204" t="s">
        <v>833</v>
      </c>
      <c r="H253" s="205">
        <v>14.112</v>
      </c>
      <c r="I253" s="206"/>
      <c r="L253" s="202"/>
      <c r="M253" s="207"/>
      <c r="N253" s="208"/>
      <c r="O253" s="208"/>
      <c r="P253" s="208"/>
      <c r="Q253" s="208"/>
      <c r="R253" s="208"/>
      <c r="S253" s="208"/>
      <c r="T253" s="209"/>
      <c r="AT253" s="203" t="s">
        <v>272</v>
      </c>
      <c r="AU253" s="203" t="s">
        <v>85</v>
      </c>
      <c r="AV253" s="13" t="s">
        <v>85</v>
      </c>
      <c r="AW253" s="13" t="s">
        <v>6</v>
      </c>
      <c r="AX253" s="13" t="s">
        <v>24</v>
      </c>
      <c r="AY253" s="203" t="s">
        <v>264</v>
      </c>
    </row>
    <row r="254" spans="2:65" s="1" customFormat="1" ht="25.5" customHeight="1">
      <c r="B254" s="181"/>
      <c r="C254" s="182" t="s">
        <v>834</v>
      </c>
      <c r="D254" s="182" t="s">
        <v>266</v>
      </c>
      <c r="E254" s="183" t="s">
        <v>835</v>
      </c>
      <c r="F254" s="184" t="s">
        <v>836</v>
      </c>
      <c r="G254" s="185" t="s">
        <v>293</v>
      </c>
      <c r="H254" s="186">
        <v>0.96</v>
      </c>
      <c r="I254" s="187"/>
      <c r="J254" s="188">
        <f>ROUND(I254*H254,2)</f>
        <v>0</v>
      </c>
      <c r="K254" s="184" t="s">
        <v>278</v>
      </c>
      <c r="L254" s="42"/>
      <c r="M254" s="189" t="s">
        <v>5</v>
      </c>
      <c r="N254" s="190" t="s">
        <v>48</v>
      </c>
      <c r="O254" s="43"/>
      <c r="P254" s="191">
        <f>O254*H254</f>
        <v>0</v>
      </c>
      <c r="Q254" s="191">
        <v>6.0000000000000001E-3</v>
      </c>
      <c r="R254" s="191">
        <f>Q254*H254</f>
        <v>5.7599999999999995E-3</v>
      </c>
      <c r="S254" s="191">
        <v>0</v>
      </c>
      <c r="T254" s="192">
        <f>S254*H254</f>
        <v>0</v>
      </c>
      <c r="AR254" s="25" t="s">
        <v>372</v>
      </c>
      <c r="AT254" s="25" t="s">
        <v>266</v>
      </c>
      <c r="AU254" s="25" t="s">
        <v>85</v>
      </c>
      <c r="AY254" s="25" t="s">
        <v>264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5" t="s">
        <v>24</v>
      </c>
      <c r="BK254" s="193">
        <f>ROUND(I254*H254,2)</f>
        <v>0</v>
      </c>
      <c r="BL254" s="25" t="s">
        <v>372</v>
      </c>
      <c r="BM254" s="25" t="s">
        <v>837</v>
      </c>
    </row>
    <row r="255" spans="2:65" s="12" customFormat="1">
      <c r="B255" s="194"/>
      <c r="D255" s="195" t="s">
        <v>272</v>
      </c>
      <c r="E255" s="196" t="s">
        <v>5</v>
      </c>
      <c r="F255" s="197" t="s">
        <v>838</v>
      </c>
      <c r="H255" s="196" t="s">
        <v>5</v>
      </c>
      <c r="I255" s="198"/>
      <c r="L255" s="194"/>
      <c r="M255" s="199"/>
      <c r="N255" s="200"/>
      <c r="O255" s="200"/>
      <c r="P255" s="200"/>
      <c r="Q255" s="200"/>
      <c r="R255" s="200"/>
      <c r="S255" s="200"/>
      <c r="T255" s="201"/>
      <c r="AT255" s="196" t="s">
        <v>272</v>
      </c>
      <c r="AU255" s="196" t="s">
        <v>85</v>
      </c>
      <c r="AV255" s="12" t="s">
        <v>24</v>
      </c>
      <c r="AW255" s="12" t="s">
        <v>41</v>
      </c>
      <c r="AX255" s="12" t="s">
        <v>77</v>
      </c>
      <c r="AY255" s="196" t="s">
        <v>264</v>
      </c>
    </row>
    <row r="256" spans="2:65" s="13" customFormat="1">
      <c r="B256" s="202"/>
      <c r="D256" s="195" t="s">
        <v>272</v>
      </c>
      <c r="E256" s="203" t="s">
        <v>5</v>
      </c>
      <c r="F256" s="204" t="s">
        <v>839</v>
      </c>
      <c r="H256" s="205">
        <v>0.96</v>
      </c>
      <c r="I256" s="206"/>
      <c r="L256" s="202"/>
      <c r="M256" s="207"/>
      <c r="N256" s="208"/>
      <c r="O256" s="208"/>
      <c r="P256" s="208"/>
      <c r="Q256" s="208"/>
      <c r="R256" s="208"/>
      <c r="S256" s="208"/>
      <c r="T256" s="209"/>
      <c r="AT256" s="203" t="s">
        <v>272</v>
      </c>
      <c r="AU256" s="203" t="s">
        <v>85</v>
      </c>
      <c r="AV256" s="13" t="s">
        <v>85</v>
      </c>
      <c r="AW256" s="13" t="s">
        <v>41</v>
      </c>
      <c r="AX256" s="13" t="s">
        <v>24</v>
      </c>
      <c r="AY256" s="203" t="s">
        <v>264</v>
      </c>
    </row>
    <row r="257" spans="2:65" s="1" customFormat="1" ht="25.5" customHeight="1">
      <c r="B257" s="181"/>
      <c r="C257" s="218" t="s">
        <v>840</v>
      </c>
      <c r="D257" s="218" t="s">
        <v>345</v>
      </c>
      <c r="E257" s="219" t="s">
        <v>841</v>
      </c>
      <c r="F257" s="220" t="s">
        <v>842</v>
      </c>
      <c r="G257" s="221" t="s">
        <v>293</v>
      </c>
      <c r="H257" s="222">
        <v>1.1040000000000001</v>
      </c>
      <c r="I257" s="223"/>
      <c r="J257" s="224">
        <f>ROUND(I257*H257,2)</f>
        <v>0</v>
      </c>
      <c r="K257" s="220" t="s">
        <v>278</v>
      </c>
      <c r="L257" s="225"/>
      <c r="M257" s="226" t="s">
        <v>5</v>
      </c>
      <c r="N257" s="227" t="s">
        <v>48</v>
      </c>
      <c r="O257" s="43"/>
      <c r="P257" s="191">
        <f>O257*H257</f>
        <v>0</v>
      </c>
      <c r="Q257" s="191">
        <v>5.9999999999999995E-4</v>
      </c>
      <c r="R257" s="191">
        <f>Q257*H257</f>
        <v>6.6239999999999995E-4</v>
      </c>
      <c r="S257" s="191">
        <v>0</v>
      </c>
      <c r="T257" s="192">
        <f>S257*H257</f>
        <v>0</v>
      </c>
      <c r="AR257" s="25" t="s">
        <v>397</v>
      </c>
      <c r="AT257" s="25" t="s">
        <v>345</v>
      </c>
      <c r="AU257" s="25" t="s">
        <v>85</v>
      </c>
      <c r="AY257" s="25" t="s">
        <v>264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25" t="s">
        <v>24</v>
      </c>
      <c r="BK257" s="193">
        <f>ROUND(I257*H257,2)</f>
        <v>0</v>
      </c>
      <c r="BL257" s="25" t="s">
        <v>372</v>
      </c>
      <c r="BM257" s="25" t="s">
        <v>843</v>
      </c>
    </row>
    <row r="258" spans="2:65" s="13" customFormat="1">
      <c r="B258" s="202"/>
      <c r="D258" s="195" t="s">
        <v>272</v>
      </c>
      <c r="F258" s="204" t="s">
        <v>844</v>
      </c>
      <c r="H258" s="205">
        <v>1.1040000000000001</v>
      </c>
      <c r="I258" s="206"/>
      <c r="L258" s="202"/>
      <c r="M258" s="207"/>
      <c r="N258" s="208"/>
      <c r="O258" s="208"/>
      <c r="P258" s="208"/>
      <c r="Q258" s="208"/>
      <c r="R258" s="208"/>
      <c r="S258" s="208"/>
      <c r="T258" s="209"/>
      <c r="AT258" s="203" t="s">
        <v>272</v>
      </c>
      <c r="AU258" s="203" t="s">
        <v>85</v>
      </c>
      <c r="AV258" s="13" t="s">
        <v>85</v>
      </c>
      <c r="AW258" s="13" t="s">
        <v>6</v>
      </c>
      <c r="AX258" s="13" t="s">
        <v>24</v>
      </c>
      <c r="AY258" s="203" t="s">
        <v>264</v>
      </c>
    </row>
    <row r="259" spans="2:65" s="1" customFormat="1" ht="25.5" customHeight="1">
      <c r="B259" s="181"/>
      <c r="C259" s="182" t="s">
        <v>845</v>
      </c>
      <c r="D259" s="182" t="s">
        <v>266</v>
      </c>
      <c r="E259" s="183" t="s">
        <v>846</v>
      </c>
      <c r="F259" s="184" t="s">
        <v>847</v>
      </c>
      <c r="G259" s="185" t="s">
        <v>413</v>
      </c>
      <c r="H259" s="231"/>
      <c r="I259" s="187"/>
      <c r="J259" s="188">
        <f>ROUND(I259*H259,2)</f>
        <v>0</v>
      </c>
      <c r="K259" s="184" t="s">
        <v>278</v>
      </c>
      <c r="L259" s="42"/>
      <c r="M259" s="189" t="s">
        <v>5</v>
      </c>
      <c r="N259" s="190" t="s">
        <v>48</v>
      </c>
      <c r="O259" s="43"/>
      <c r="P259" s="191">
        <f>O259*H259</f>
        <v>0</v>
      </c>
      <c r="Q259" s="191">
        <v>0</v>
      </c>
      <c r="R259" s="191">
        <f>Q259*H259</f>
        <v>0</v>
      </c>
      <c r="S259" s="191">
        <v>0</v>
      </c>
      <c r="T259" s="192">
        <f>S259*H259</f>
        <v>0</v>
      </c>
      <c r="AR259" s="25" t="s">
        <v>372</v>
      </c>
      <c r="AT259" s="25" t="s">
        <v>266</v>
      </c>
      <c r="AU259" s="25" t="s">
        <v>85</v>
      </c>
      <c r="AY259" s="25" t="s">
        <v>264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25" t="s">
        <v>24</v>
      </c>
      <c r="BK259" s="193">
        <f>ROUND(I259*H259,2)</f>
        <v>0</v>
      </c>
      <c r="BL259" s="25" t="s">
        <v>372</v>
      </c>
      <c r="BM259" s="25" t="s">
        <v>848</v>
      </c>
    </row>
    <row r="260" spans="2:65" s="11" customFormat="1" ht="29.85" customHeight="1">
      <c r="B260" s="168"/>
      <c r="D260" s="169" t="s">
        <v>76</v>
      </c>
      <c r="E260" s="179" t="s">
        <v>849</v>
      </c>
      <c r="F260" s="179" t="s">
        <v>850</v>
      </c>
      <c r="I260" s="171"/>
      <c r="J260" s="180">
        <f>BK260</f>
        <v>0</v>
      </c>
      <c r="L260" s="168"/>
      <c r="M260" s="173"/>
      <c r="N260" s="174"/>
      <c r="O260" s="174"/>
      <c r="P260" s="175">
        <f>SUM(P261:P263)</f>
        <v>0</v>
      </c>
      <c r="Q260" s="174"/>
      <c r="R260" s="175">
        <f>SUM(R261:R263)</f>
        <v>1.0499999999999999E-3</v>
      </c>
      <c r="S260" s="174"/>
      <c r="T260" s="176">
        <f>SUM(T261:T263)</f>
        <v>0</v>
      </c>
      <c r="AR260" s="169" t="s">
        <v>85</v>
      </c>
      <c r="AT260" s="177" t="s">
        <v>76</v>
      </c>
      <c r="AU260" s="177" t="s">
        <v>24</v>
      </c>
      <c r="AY260" s="169" t="s">
        <v>264</v>
      </c>
      <c r="BK260" s="178">
        <f>SUM(BK261:BK263)</f>
        <v>0</v>
      </c>
    </row>
    <row r="261" spans="2:65" s="1" customFormat="1" ht="16.5" customHeight="1">
      <c r="B261" s="181"/>
      <c r="C261" s="182" t="s">
        <v>851</v>
      </c>
      <c r="D261" s="182" t="s">
        <v>266</v>
      </c>
      <c r="E261" s="183" t="s">
        <v>852</v>
      </c>
      <c r="F261" s="184" t="s">
        <v>853</v>
      </c>
      <c r="G261" s="185" t="s">
        <v>308</v>
      </c>
      <c r="H261" s="186">
        <v>3</v>
      </c>
      <c r="I261" s="187"/>
      <c r="J261" s="188">
        <f>ROUND(I261*H261,2)</f>
        <v>0</v>
      </c>
      <c r="K261" s="184" t="s">
        <v>278</v>
      </c>
      <c r="L261" s="42"/>
      <c r="M261" s="189" t="s">
        <v>5</v>
      </c>
      <c r="N261" s="190" t="s">
        <v>48</v>
      </c>
      <c r="O261" s="43"/>
      <c r="P261" s="191">
        <f>O261*H261</f>
        <v>0</v>
      </c>
      <c r="Q261" s="191">
        <v>3.5E-4</v>
      </c>
      <c r="R261" s="191">
        <f>Q261*H261</f>
        <v>1.0499999999999999E-3</v>
      </c>
      <c r="S261" s="191">
        <v>0</v>
      </c>
      <c r="T261" s="192">
        <f>S261*H261</f>
        <v>0</v>
      </c>
      <c r="AR261" s="25" t="s">
        <v>372</v>
      </c>
      <c r="AT261" s="25" t="s">
        <v>266</v>
      </c>
      <c r="AU261" s="25" t="s">
        <v>85</v>
      </c>
      <c r="AY261" s="25" t="s">
        <v>264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25" t="s">
        <v>24</v>
      </c>
      <c r="BK261" s="193">
        <f>ROUND(I261*H261,2)</f>
        <v>0</v>
      </c>
      <c r="BL261" s="25" t="s">
        <v>372</v>
      </c>
      <c r="BM261" s="25" t="s">
        <v>854</v>
      </c>
    </row>
    <row r="262" spans="2:65" s="1" customFormat="1" ht="25.5" customHeight="1">
      <c r="B262" s="181"/>
      <c r="C262" s="182" t="s">
        <v>855</v>
      </c>
      <c r="D262" s="182" t="s">
        <v>266</v>
      </c>
      <c r="E262" s="183" t="s">
        <v>856</v>
      </c>
      <c r="F262" s="184" t="s">
        <v>857</v>
      </c>
      <c r="G262" s="185" t="s">
        <v>341</v>
      </c>
      <c r="H262" s="186">
        <v>1</v>
      </c>
      <c r="I262" s="187"/>
      <c r="J262" s="188">
        <f>ROUND(I262*H262,2)</f>
        <v>0</v>
      </c>
      <c r="K262" s="184" t="s">
        <v>278</v>
      </c>
      <c r="L262" s="42"/>
      <c r="M262" s="189" t="s">
        <v>5</v>
      </c>
      <c r="N262" s="190" t="s">
        <v>48</v>
      </c>
      <c r="O262" s="43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AR262" s="25" t="s">
        <v>372</v>
      </c>
      <c r="AT262" s="25" t="s">
        <v>266</v>
      </c>
      <c r="AU262" s="25" t="s">
        <v>85</v>
      </c>
      <c r="AY262" s="25" t="s">
        <v>264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25" t="s">
        <v>24</v>
      </c>
      <c r="BK262" s="193">
        <f>ROUND(I262*H262,2)</f>
        <v>0</v>
      </c>
      <c r="BL262" s="25" t="s">
        <v>372</v>
      </c>
      <c r="BM262" s="25" t="s">
        <v>858</v>
      </c>
    </row>
    <row r="263" spans="2:65" s="1" customFormat="1" ht="25.5" customHeight="1">
      <c r="B263" s="181"/>
      <c r="C263" s="182" t="s">
        <v>859</v>
      </c>
      <c r="D263" s="182" t="s">
        <v>266</v>
      </c>
      <c r="E263" s="183" t="s">
        <v>860</v>
      </c>
      <c r="F263" s="184" t="s">
        <v>861</v>
      </c>
      <c r="G263" s="185" t="s">
        <v>413</v>
      </c>
      <c r="H263" s="231"/>
      <c r="I263" s="187"/>
      <c r="J263" s="188">
        <f>ROUND(I263*H263,2)</f>
        <v>0</v>
      </c>
      <c r="K263" s="184" t="s">
        <v>278</v>
      </c>
      <c r="L263" s="42"/>
      <c r="M263" s="189" t="s">
        <v>5</v>
      </c>
      <c r="N263" s="190" t="s">
        <v>48</v>
      </c>
      <c r="O263" s="43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AR263" s="25" t="s">
        <v>372</v>
      </c>
      <c r="AT263" s="25" t="s">
        <v>266</v>
      </c>
      <c r="AU263" s="25" t="s">
        <v>85</v>
      </c>
      <c r="AY263" s="25" t="s">
        <v>264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25" t="s">
        <v>24</v>
      </c>
      <c r="BK263" s="193">
        <f>ROUND(I263*H263,2)</f>
        <v>0</v>
      </c>
      <c r="BL263" s="25" t="s">
        <v>372</v>
      </c>
      <c r="BM263" s="25" t="s">
        <v>862</v>
      </c>
    </row>
    <row r="264" spans="2:65" s="11" customFormat="1" ht="29.85" customHeight="1">
      <c r="B264" s="168"/>
      <c r="D264" s="169" t="s">
        <v>76</v>
      </c>
      <c r="E264" s="179" t="s">
        <v>863</v>
      </c>
      <c r="F264" s="179" t="s">
        <v>864</v>
      </c>
      <c r="I264" s="171"/>
      <c r="J264" s="180">
        <f>BK264</f>
        <v>0</v>
      </c>
      <c r="L264" s="168"/>
      <c r="M264" s="173"/>
      <c r="N264" s="174"/>
      <c r="O264" s="174"/>
      <c r="P264" s="175">
        <f>SUM(P265:P269)</f>
        <v>0</v>
      </c>
      <c r="Q264" s="174"/>
      <c r="R264" s="175">
        <f>SUM(R265:R269)</f>
        <v>2.1900000000000001E-3</v>
      </c>
      <c r="S264" s="174"/>
      <c r="T264" s="176">
        <f>SUM(T265:T269)</f>
        <v>0</v>
      </c>
      <c r="AR264" s="169" t="s">
        <v>85</v>
      </c>
      <c r="AT264" s="177" t="s">
        <v>76</v>
      </c>
      <c r="AU264" s="177" t="s">
        <v>24</v>
      </c>
      <c r="AY264" s="169" t="s">
        <v>264</v>
      </c>
      <c r="BK264" s="178">
        <f>SUM(BK265:BK269)</f>
        <v>0</v>
      </c>
    </row>
    <row r="265" spans="2:65" s="1" customFormat="1" ht="25.5" customHeight="1">
      <c r="B265" s="181"/>
      <c r="C265" s="182" t="s">
        <v>865</v>
      </c>
      <c r="D265" s="182" t="s">
        <v>266</v>
      </c>
      <c r="E265" s="183" t="s">
        <v>866</v>
      </c>
      <c r="F265" s="184" t="s">
        <v>867</v>
      </c>
      <c r="G265" s="185" t="s">
        <v>308</v>
      </c>
      <c r="H265" s="186">
        <v>3</v>
      </c>
      <c r="I265" s="187"/>
      <c r="J265" s="188">
        <f>ROUND(I265*H265,2)</f>
        <v>0</v>
      </c>
      <c r="K265" s="184" t="s">
        <v>278</v>
      </c>
      <c r="L265" s="42"/>
      <c r="M265" s="189" t="s">
        <v>5</v>
      </c>
      <c r="N265" s="190" t="s">
        <v>48</v>
      </c>
      <c r="O265" s="43"/>
      <c r="P265" s="191">
        <f>O265*H265</f>
        <v>0</v>
      </c>
      <c r="Q265" s="191">
        <v>6.6E-4</v>
      </c>
      <c r="R265" s="191">
        <f>Q265*H265</f>
        <v>1.98E-3</v>
      </c>
      <c r="S265" s="191">
        <v>0</v>
      </c>
      <c r="T265" s="192">
        <f>S265*H265</f>
        <v>0</v>
      </c>
      <c r="AR265" s="25" t="s">
        <v>372</v>
      </c>
      <c r="AT265" s="25" t="s">
        <v>266</v>
      </c>
      <c r="AU265" s="25" t="s">
        <v>85</v>
      </c>
      <c r="AY265" s="25" t="s">
        <v>264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25" t="s">
        <v>24</v>
      </c>
      <c r="BK265" s="193">
        <f>ROUND(I265*H265,2)</f>
        <v>0</v>
      </c>
      <c r="BL265" s="25" t="s">
        <v>372</v>
      </c>
      <c r="BM265" s="25" t="s">
        <v>868</v>
      </c>
    </row>
    <row r="266" spans="2:65" s="1" customFormat="1" ht="25.5" customHeight="1">
      <c r="B266" s="181"/>
      <c r="C266" s="182" t="s">
        <v>869</v>
      </c>
      <c r="D266" s="182" t="s">
        <v>266</v>
      </c>
      <c r="E266" s="183" t="s">
        <v>870</v>
      </c>
      <c r="F266" s="184" t="s">
        <v>871</v>
      </c>
      <c r="G266" s="185" t="s">
        <v>872</v>
      </c>
      <c r="H266" s="186">
        <v>1</v>
      </c>
      <c r="I266" s="187"/>
      <c r="J266" s="188">
        <f>ROUND(I266*H266,2)</f>
        <v>0</v>
      </c>
      <c r="K266" s="184" t="s">
        <v>278</v>
      </c>
      <c r="L266" s="42"/>
      <c r="M266" s="189" t="s">
        <v>5</v>
      </c>
      <c r="N266" s="190" t="s">
        <v>48</v>
      </c>
      <c r="O266" s="43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AR266" s="25" t="s">
        <v>372</v>
      </c>
      <c r="AT266" s="25" t="s">
        <v>266</v>
      </c>
      <c r="AU266" s="25" t="s">
        <v>85</v>
      </c>
      <c r="AY266" s="25" t="s">
        <v>264</v>
      </c>
      <c r="BE266" s="193">
        <f>IF(N266="základní",J266,0)</f>
        <v>0</v>
      </c>
      <c r="BF266" s="193">
        <f>IF(N266="snížená",J266,0)</f>
        <v>0</v>
      </c>
      <c r="BG266" s="193">
        <f>IF(N266="zákl. přenesená",J266,0)</f>
        <v>0</v>
      </c>
      <c r="BH266" s="193">
        <f>IF(N266="sníž. přenesená",J266,0)</f>
        <v>0</v>
      </c>
      <c r="BI266" s="193">
        <f>IF(N266="nulová",J266,0)</f>
        <v>0</v>
      </c>
      <c r="BJ266" s="25" t="s">
        <v>24</v>
      </c>
      <c r="BK266" s="193">
        <f>ROUND(I266*H266,2)</f>
        <v>0</v>
      </c>
      <c r="BL266" s="25" t="s">
        <v>372</v>
      </c>
      <c r="BM266" s="25" t="s">
        <v>873</v>
      </c>
    </row>
    <row r="267" spans="2:65" s="1" customFormat="1" ht="38.25" customHeight="1">
      <c r="B267" s="181"/>
      <c r="C267" s="182" t="s">
        <v>874</v>
      </c>
      <c r="D267" s="182" t="s">
        <v>266</v>
      </c>
      <c r="E267" s="183" t="s">
        <v>875</v>
      </c>
      <c r="F267" s="184" t="s">
        <v>876</v>
      </c>
      <c r="G267" s="185" t="s">
        <v>308</v>
      </c>
      <c r="H267" s="186">
        <v>3</v>
      </c>
      <c r="I267" s="187"/>
      <c r="J267" s="188">
        <f>ROUND(I267*H267,2)</f>
        <v>0</v>
      </c>
      <c r="K267" s="184" t="s">
        <v>278</v>
      </c>
      <c r="L267" s="42"/>
      <c r="M267" s="189" t="s">
        <v>5</v>
      </c>
      <c r="N267" s="190" t="s">
        <v>48</v>
      </c>
      <c r="O267" s="43"/>
      <c r="P267" s="191">
        <f>O267*H267</f>
        <v>0</v>
      </c>
      <c r="Q267" s="191">
        <v>6.9999999999999994E-5</v>
      </c>
      <c r="R267" s="191">
        <f>Q267*H267</f>
        <v>2.0999999999999998E-4</v>
      </c>
      <c r="S267" s="191">
        <v>0</v>
      </c>
      <c r="T267" s="192">
        <f>S267*H267</f>
        <v>0</v>
      </c>
      <c r="AR267" s="25" t="s">
        <v>372</v>
      </c>
      <c r="AT267" s="25" t="s">
        <v>266</v>
      </c>
      <c r="AU267" s="25" t="s">
        <v>85</v>
      </c>
      <c r="AY267" s="25" t="s">
        <v>264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5" t="s">
        <v>24</v>
      </c>
      <c r="BK267" s="193">
        <f>ROUND(I267*H267,2)</f>
        <v>0</v>
      </c>
      <c r="BL267" s="25" t="s">
        <v>372</v>
      </c>
      <c r="BM267" s="25" t="s">
        <v>877</v>
      </c>
    </row>
    <row r="268" spans="2:65" s="1" customFormat="1" ht="16.5" customHeight="1">
      <c r="B268" s="181"/>
      <c r="C268" s="182" t="s">
        <v>878</v>
      </c>
      <c r="D268" s="182" t="s">
        <v>266</v>
      </c>
      <c r="E268" s="183" t="s">
        <v>879</v>
      </c>
      <c r="F268" s="184" t="s">
        <v>880</v>
      </c>
      <c r="G268" s="185" t="s">
        <v>341</v>
      </c>
      <c r="H268" s="186">
        <v>2</v>
      </c>
      <c r="I268" s="187"/>
      <c r="J268" s="188">
        <f>ROUND(I268*H268,2)</f>
        <v>0</v>
      </c>
      <c r="K268" s="184" t="s">
        <v>278</v>
      </c>
      <c r="L268" s="42"/>
      <c r="M268" s="189" t="s">
        <v>5</v>
      </c>
      <c r="N268" s="190" t="s">
        <v>48</v>
      </c>
      <c r="O268" s="43"/>
      <c r="P268" s="191">
        <f>O268*H268</f>
        <v>0</v>
      </c>
      <c r="Q268" s="191">
        <v>0</v>
      </c>
      <c r="R268" s="191">
        <f>Q268*H268</f>
        <v>0</v>
      </c>
      <c r="S268" s="191">
        <v>0</v>
      </c>
      <c r="T268" s="192">
        <f>S268*H268</f>
        <v>0</v>
      </c>
      <c r="AR268" s="25" t="s">
        <v>372</v>
      </c>
      <c r="AT268" s="25" t="s">
        <v>266</v>
      </c>
      <c r="AU268" s="25" t="s">
        <v>85</v>
      </c>
      <c r="AY268" s="25" t="s">
        <v>264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25" t="s">
        <v>24</v>
      </c>
      <c r="BK268" s="193">
        <f>ROUND(I268*H268,2)</f>
        <v>0</v>
      </c>
      <c r="BL268" s="25" t="s">
        <v>372</v>
      </c>
      <c r="BM268" s="25" t="s">
        <v>881</v>
      </c>
    </row>
    <row r="269" spans="2:65" s="1" customFormat="1" ht="25.5" customHeight="1">
      <c r="B269" s="181"/>
      <c r="C269" s="182" t="s">
        <v>882</v>
      </c>
      <c r="D269" s="182" t="s">
        <v>266</v>
      </c>
      <c r="E269" s="183" t="s">
        <v>883</v>
      </c>
      <c r="F269" s="184" t="s">
        <v>884</v>
      </c>
      <c r="G269" s="185" t="s">
        <v>413</v>
      </c>
      <c r="H269" s="231"/>
      <c r="I269" s="187"/>
      <c r="J269" s="188">
        <f>ROUND(I269*H269,2)</f>
        <v>0</v>
      </c>
      <c r="K269" s="184" t="s">
        <v>278</v>
      </c>
      <c r="L269" s="42"/>
      <c r="M269" s="189" t="s">
        <v>5</v>
      </c>
      <c r="N269" s="190" t="s">
        <v>48</v>
      </c>
      <c r="O269" s="43"/>
      <c r="P269" s="191">
        <f>O269*H269</f>
        <v>0</v>
      </c>
      <c r="Q269" s="191">
        <v>0</v>
      </c>
      <c r="R269" s="191">
        <f>Q269*H269</f>
        <v>0</v>
      </c>
      <c r="S269" s="191">
        <v>0</v>
      </c>
      <c r="T269" s="192">
        <f>S269*H269</f>
        <v>0</v>
      </c>
      <c r="AR269" s="25" t="s">
        <v>372</v>
      </c>
      <c r="AT269" s="25" t="s">
        <v>266</v>
      </c>
      <c r="AU269" s="25" t="s">
        <v>85</v>
      </c>
      <c r="AY269" s="25" t="s">
        <v>264</v>
      </c>
      <c r="BE269" s="193">
        <f>IF(N269="základní",J269,0)</f>
        <v>0</v>
      </c>
      <c r="BF269" s="193">
        <f>IF(N269="snížená",J269,0)</f>
        <v>0</v>
      </c>
      <c r="BG269" s="193">
        <f>IF(N269="zákl. přenesená",J269,0)</f>
        <v>0</v>
      </c>
      <c r="BH269" s="193">
        <f>IF(N269="sníž. přenesená",J269,0)</f>
        <v>0</v>
      </c>
      <c r="BI269" s="193">
        <f>IF(N269="nulová",J269,0)</f>
        <v>0</v>
      </c>
      <c r="BJ269" s="25" t="s">
        <v>24</v>
      </c>
      <c r="BK269" s="193">
        <f>ROUND(I269*H269,2)</f>
        <v>0</v>
      </c>
      <c r="BL269" s="25" t="s">
        <v>372</v>
      </c>
      <c r="BM269" s="25" t="s">
        <v>885</v>
      </c>
    </row>
    <row r="270" spans="2:65" s="11" customFormat="1" ht="29.85" customHeight="1">
      <c r="B270" s="168"/>
      <c r="D270" s="169" t="s">
        <v>76</v>
      </c>
      <c r="E270" s="179" t="s">
        <v>886</v>
      </c>
      <c r="F270" s="179" t="s">
        <v>887</v>
      </c>
      <c r="I270" s="171"/>
      <c r="J270" s="180">
        <f>BK270</f>
        <v>0</v>
      </c>
      <c r="L270" s="168"/>
      <c r="M270" s="173"/>
      <c r="N270" s="174"/>
      <c r="O270" s="174"/>
      <c r="P270" s="175">
        <f>SUM(P271:P276)</f>
        <v>0</v>
      </c>
      <c r="Q270" s="174"/>
      <c r="R270" s="175">
        <f>SUM(R271:R276)</f>
        <v>3.1899999999999998E-2</v>
      </c>
      <c r="S270" s="174"/>
      <c r="T270" s="176">
        <f>SUM(T271:T276)</f>
        <v>0</v>
      </c>
      <c r="AR270" s="169" t="s">
        <v>85</v>
      </c>
      <c r="AT270" s="177" t="s">
        <v>76</v>
      </c>
      <c r="AU270" s="177" t="s">
        <v>24</v>
      </c>
      <c r="AY270" s="169" t="s">
        <v>264</v>
      </c>
      <c r="BK270" s="178">
        <f>SUM(BK271:BK276)</f>
        <v>0</v>
      </c>
    </row>
    <row r="271" spans="2:65" s="1" customFormat="1" ht="25.5" customHeight="1">
      <c r="B271" s="181"/>
      <c r="C271" s="182" t="s">
        <v>888</v>
      </c>
      <c r="D271" s="182" t="s">
        <v>266</v>
      </c>
      <c r="E271" s="183" t="s">
        <v>889</v>
      </c>
      <c r="F271" s="184" t="s">
        <v>890</v>
      </c>
      <c r="G271" s="185" t="s">
        <v>872</v>
      </c>
      <c r="H271" s="186">
        <v>1</v>
      </c>
      <c r="I271" s="187"/>
      <c r="J271" s="188">
        <f t="shared" ref="J271:J276" si="0">ROUND(I271*H271,2)</f>
        <v>0</v>
      </c>
      <c r="K271" s="184" t="s">
        <v>278</v>
      </c>
      <c r="L271" s="42"/>
      <c r="M271" s="189" t="s">
        <v>5</v>
      </c>
      <c r="N271" s="190" t="s">
        <v>48</v>
      </c>
      <c r="O271" s="43"/>
      <c r="P271" s="191">
        <f t="shared" ref="P271:P276" si="1">O271*H271</f>
        <v>0</v>
      </c>
      <c r="Q271" s="191">
        <v>1.7260000000000001E-2</v>
      </c>
      <c r="R271" s="191">
        <f t="shared" ref="R271:R276" si="2">Q271*H271</f>
        <v>1.7260000000000001E-2</v>
      </c>
      <c r="S271" s="191">
        <v>0</v>
      </c>
      <c r="T271" s="192">
        <f t="shared" ref="T271:T276" si="3">S271*H271</f>
        <v>0</v>
      </c>
      <c r="AR271" s="25" t="s">
        <v>372</v>
      </c>
      <c r="AT271" s="25" t="s">
        <v>266</v>
      </c>
      <c r="AU271" s="25" t="s">
        <v>85</v>
      </c>
      <c r="AY271" s="25" t="s">
        <v>264</v>
      </c>
      <c r="BE271" s="193">
        <f t="shared" ref="BE271:BE276" si="4">IF(N271="základní",J271,0)</f>
        <v>0</v>
      </c>
      <c r="BF271" s="193">
        <f t="shared" ref="BF271:BF276" si="5">IF(N271="snížená",J271,0)</f>
        <v>0</v>
      </c>
      <c r="BG271" s="193">
        <f t="shared" ref="BG271:BG276" si="6">IF(N271="zákl. přenesená",J271,0)</f>
        <v>0</v>
      </c>
      <c r="BH271" s="193">
        <f t="shared" ref="BH271:BH276" si="7">IF(N271="sníž. přenesená",J271,0)</f>
        <v>0</v>
      </c>
      <c r="BI271" s="193">
        <f t="shared" ref="BI271:BI276" si="8">IF(N271="nulová",J271,0)</f>
        <v>0</v>
      </c>
      <c r="BJ271" s="25" t="s">
        <v>24</v>
      </c>
      <c r="BK271" s="193">
        <f t="shared" ref="BK271:BK276" si="9">ROUND(I271*H271,2)</f>
        <v>0</v>
      </c>
      <c r="BL271" s="25" t="s">
        <v>372</v>
      </c>
      <c r="BM271" s="25" t="s">
        <v>891</v>
      </c>
    </row>
    <row r="272" spans="2:65" s="1" customFormat="1" ht="25.5" customHeight="1">
      <c r="B272" s="181"/>
      <c r="C272" s="182" t="s">
        <v>892</v>
      </c>
      <c r="D272" s="182" t="s">
        <v>266</v>
      </c>
      <c r="E272" s="183" t="s">
        <v>893</v>
      </c>
      <c r="F272" s="184" t="s">
        <v>894</v>
      </c>
      <c r="G272" s="185" t="s">
        <v>872</v>
      </c>
      <c r="H272" s="186">
        <v>1</v>
      </c>
      <c r="I272" s="187"/>
      <c r="J272" s="188">
        <f t="shared" si="0"/>
        <v>0</v>
      </c>
      <c r="K272" s="184" t="s">
        <v>278</v>
      </c>
      <c r="L272" s="42"/>
      <c r="M272" s="189" t="s">
        <v>5</v>
      </c>
      <c r="N272" s="190" t="s">
        <v>48</v>
      </c>
      <c r="O272" s="43"/>
      <c r="P272" s="191">
        <f t="shared" si="1"/>
        <v>0</v>
      </c>
      <c r="Q272" s="191">
        <v>1.0659999999999999E-2</v>
      </c>
      <c r="R272" s="191">
        <f t="shared" si="2"/>
        <v>1.0659999999999999E-2</v>
      </c>
      <c r="S272" s="191">
        <v>0</v>
      </c>
      <c r="T272" s="192">
        <f t="shared" si="3"/>
        <v>0</v>
      </c>
      <c r="AR272" s="25" t="s">
        <v>372</v>
      </c>
      <c r="AT272" s="25" t="s">
        <v>266</v>
      </c>
      <c r="AU272" s="25" t="s">
        <v>85</v>
      </c>
      <c r="AY272" s="25" t="s">
        <v>264</v>
      </c>
      <c r="BE272" s="193">
        <f t="shared" si="4"/>
        <v>0</v>
      </c>
      <c r="BF272" s="193">
        <f t="shared" si="5"/>
        <v>0</v>
      </c>
      <c r="BG272" s="193">
        <f t="shared" si="6"/>
        <v>0</v>
      </c>
      <c r="BH272" s="193">
        <f t="shared" si="7"/>
        <v>0</v>
      </c>
      <c r="BI272" s="193">
        <f t="shared" si="8"/>
        <v>0</v>
      </c>
      <c r="BJ272" s="25" t="s">
        <v>24</v>
      </c>
      <c r="BK272" s="193">
        <f t="shared" si="9"/>
        <v>0</v>
      </c>
      <c r="BL272" s="25" t="s">
        <v>372</v>
      </c>
      <c r="BM272" s="25" t="s">
        <v>895</v>
      </c>
    </row>
    <row r="273" spans="2:65" s="1" customFormat="1" ht="16.5" customHeight="1">
      <c r="B273" s="181"/>
      <c r="C273" s="182" t="s">
        <v>896</v>
      </c>
      <c r="D273" s="182" t="s">
        <v>266</v>
      </c>
      <c r="E273" s="183" t="s">
        <v>897</v>
      </c>
      <c r="F273" s="184" t="s">
        <v>898</v>
      </c>
      <c r="G273" s="185" t="s">
        <v>872</v>
      </c>
      <c r="H273" s="186">
        <v>1</v>
      </c>
      <c r="I273" s="187"/>
      <c r="J273" s="188">
        <f t="shared" si="0"/>
        <v>0</v>
      </c>
      <c r="K273" s="184" t="s">
        <v>278</v>
      </c>
      <c r="L273" s="42"/>
      <c r="M273" s="189" t="s">
        <v>5</v>
      </c>
      <c r="N273" s="190" t="s">
        <v>48</v>
      </c>
      <c r="O273" s="43"/>
      <c r="P273" s="191">
        <f t="shared" si="1"/>
        <v>0</v>
      </c>
      <c r="Q273" s="191">
        <v>1.89E-3</v>
      </c>
      <c r="R273" s="191">
        <f t="shared" si="2"/>
        <v>1.89E-3</v>
      </c>
      <c r="S273" s="191">
        <v>0</v>
      </c>
      <c r="T273" s="192">
        <f t="shared" si="3"/>
        <v>0</v>
      </c>
      <c r="AR273" s="25" t="s">
        <v>372</v>
      </c>
      <c r="AT273" s="25" t="s">
        <v>266</v>
      </c>
      <c r="AU273" s="25" t="s">
        <v>85</v>
      </c>
      <c r="AY273" s="25" t="s">
        <v>264</v>
      </c>
      <c r="BE273" s="193">
        <f t="shared" si="4"/>
        <v>0</v>
      </c>
      <c r="BF273" s="193">
        <f t="shared" si="5"/>
        <v>0</v>
      </c>
      <c r="BG273" s="193">
        <f t="shared" si="6"/>
        <v>0</v>
      </c>
      <c r="BH273" s="193">
        <f t="shared" si="7"/>
        <v>0</v>
      </c>
      <c r="BI273" s="193">
        <f t="shared" si="8"/>
        <v>0</v>
      </c>
      <c r="BJ273" s="25" t="s">
        <v>24</v>
      </c>
      <c r="BK273" s="193">
        <f t="shared" si="9"/>
        <v>0</v>
      </c>
      <c r="BL273" s="25" t="s">
        <v>372</v>
      </c>
      <c r="BM273" s="25" t="s">
        <v>899</v>
      </c>
    </row>
    <row r="274" spans="2:65" s="1" customFormat="1" ht="16.5" customHeight="1">
      <c r="B274" s="181"/>
      <c r="C274" s="182" t="s">
        <v>900</v>
      </c>
      <c r="D274" s="182" t="s">
        <v>266</v>
      </c>
      <c r="E274" s="183" t="s">
        <v>901</v>
      </c>
      <c r="F274" s="184" t="s">
        <v>902</v>
      </c>
      <c r="G274" s="185" t="s">
        <v>341</v>
      </c>
      <c r="H274" s="186">
        <v>1</v>
      </c>
      <c r="I274" s="187"/>
      <c r="J274" s="188">
        <f t="shared" si="0"/>
        <v>0</v>
      </c>
      <c r="K274" s="184" t="s">
        <v>278</v>
      </c>
      <c r="L274" s="42"/>
      <c r="M274" s="189" t="s">
        <v>5</v>
      </c>
      <c r="N274" s="190" t="s">
        <v>48</v>
      </c>
      <c r="O274" s="43"/>
      <c r="P274" s="191">
        <f t="shared" si="1"/>
        <v>0</v>
      </c>
      <c r="Q274" s="191">
        <v>4.0000000000000003E-5</v>
      </c>
      <c r="R274" s="191">
        <f t="shared" si="2"/>
        <v>4.0000000000000003E-5</v>
      </c>
      <c r="S274" s="191">
        <v>0</v>
      </c>
      <c r="T274" s="192">
        <f t="shared" si="3"/>
        <v>0</v>
      </c>
      <c r="AR274" s="25" t="s">
        <v>372</v>
      </c>
      <c r="AT274" s="25" t="s">
        <v>266</v>
      </c>
      <c r="AU274" s="25" t="s">
        <v>85</v>
      </c>
      <c r="AY274" s="25" t="s">
        <v>264</v>
      </c>
      <c r="BE274" s="193">
        <f t="shared" si="4"/>
        <v>0</v>
      </c>
      <c r="BF274" s="193">
        <f t="shared" si="5"/>
        <v>0</v>
      </c>
      <c r="BG274" s="193">
        <f t="shared" si="6"/>
        <v>0</v>
      </c>
      <c r="BH274" s="193">
        <f t="shared" si="7"/>
        <v>0</v>
      </c>
      <c r="BI274" s="193">
        <f t="shared" si="8"/>
        <v>0</v>
      </c>
      <c r="BJ274" s="25" t="s">
        <v>24</v>
      </c>
      <c r="BK274" s="193">
        <f t="shared" si="9"/>
        <v>0</v>
      </c>
      <c r="BL274" s="25" t="s">
        <v>372</v>
      </c>
      <c r="BM274" s="25" t="s">
        <v>903</v>
      </c>
    </row>
    <row r="275" spans="2:65" s="1" customFormat="1" ht="16.5" customHeight="1">
      <c r="B275" s="181"/>
      <c r="C275" s="218" t="s">
        <v>904</v>
      </c>
      <c r="D275" s="218" t="s">
        <v>345</v>
      </c>
      <c r="E275" s="219" t="s">
        <v>905</v>
      </c>
      <c r="F275" s="220" t="s">
        <v>906</v>
      </c>
      <c r="G275" s="221" t="s">
        <v>341</v>
      </c>
      <c r="H275" s="222">
        <v>1</v>
      </c>
      <c r="I275" s="223"/>
      <c r="J275" s="224">
        <f t="shared" si="0"/>
        <v>0</v>
      </c>
      <c r="K275" s="220" t="s">
        <v>367</v>
      </c>
      <c r="L275" s="225"/>
      <c r="M275" s="226" t="s">
        <v>5</v>
      </c>
      <c r="N275" s="227" t="s">
        <v>48</v>
      </c>
      <c r="O275" s="43"/>
      <c r="P275" s="191">
        <f t="shared" si="1"/>
        <v>0</v>
      </c>
      <c r="Q275" s="191">
        <v>2.0500000000000002E-3</v>
      </c>
      <c r="R275" s="191">
        <f t="shared" si="2"/>
        <v>2.0500000000000002E-3</v>
      </c>
      <c r="S275" s="191">
        <v>0</v>
      </c>
      <c r="T275" s="192">
        <f t="shared" si="3"/>
        <v>0</v>
      </c>
      <c r="AR275" s="25" t="s">
        <v>397</v>
      </c>
      <c r="AT275" s="25" t="s">
        <v>345</v>
      </c>
      <c r="AU275" s="25" t="s">
        <v>85</v>
      </c>
      <c r="AY275" s="25" t="s">
        <v>264</v>
      </c>
      <c r="BE275" s="193">
        <f t="shared" si="4"/>
        <v>0</v>
      </c>
      <c r="BF275" s="193">
        <f t="shared" si="5"/>
        <v>0</v>
      </c>
      <c r="BG275" s="193">
        <f t="shared" si="6"/>
        <v>0</v>
      </c>
      <c r="BH275" s="193">
        <f t="shared" si="7"/>
        <v>0</v>
      </c>
      <c r="BI275" s="193">
        <f t="shared" si="8"/>
        <v>0</v>
      </c>
      <c r="BJ275" s="25" t="s">
        <v>24</v>
      </c>
      <c r="BK275" s="193">
        <f t="shared" si="9"/>
        <v>0</v>
      </c>
      <c r="BL275" s="25" t="s">
        <v>372</v>
      </c>
      <c r="BM275" s="25" t="s">
        <v>907</v>
      </c>
    </row>
    <row r="276" spans="2:65" s="1" customFormat="1" ht="25.5" customHeight="1">
      <c r="B276" s="181"/>
      <c r="C276" s="182" t="s">
        <v>908</v>
      </c>
      <c r="D276" s="182" t="s">
        <v>266</v>
      </c>
      <c r="E276" s="183" t="s">
        <v>909</v>
      </c>
      <c r="F276" s="184" t="s">
        <v>910</v>
      </c>
      <c r="G276" s="185" t="s">
        <v>413</v>
      </c>
      <c r="H276" s="231"/>
      <c r="I276" s="187"/>
      <c r="J276" s="188">
        <f t="shared" si="0"/>
        <v>0</v>
      </c>
      <c r="K276" s="184" t="s">
        <v>278</v>
      </c>
      <c r="L276" s="42"/>
      <c r="M276" s="189" t="s">
        <v>5</v>
      </c>
      <c r="N276" s="190" t="s">
        <v>48</v>
      </c>
      <c r="O276" s="43"/>
      <c r="P276" s="191">
        <f t="shared" si="1"/>
        <v>0</v>
      </c>
      <c r="Q276" s="191">
        <v>0</v>
      </c>
      <c r="R276" s="191">
        <f t="shared" si="2"/>
        <v>0</v>
      </c>
      <c r="S276" s="191">
        <v>0</v>
      </c>
      <c r="T276" s="192">
        <f t="shared" si="3"/>
        <v>0</v>
      </c>
      <c r="AR276" s="25" t="s">
        <v>372</v>
      </c>
      <c r="AT276" s="25" t="s">
        <v>266</v>
      </c>
      <c r="AU276" s="25" t="s">
        <v>85</v>
      </c>
      <c r="AY276" s="25" t="s">
        <v>264</v>
      </c>
      <c r="BE276" s="193">
        <f t="shared" si="4"/>
        <v>0</v>
      </c>
      <c r="BF276" s="193">
        <f t="shared" si="5"/>
        <v>0</v>
      </c>
      <c r="BG276" s="193">
        <f t="shared" si="6"/>
        <v>0</v>
      </c>
      <c r="BH276" s="193">
        <f t="shared" si="7"/>
        <v>0</v>
      </c>
      <c r="BI276" s="193">
        <f t="shared" si="8"/>
        <v>0</v>
      </c>
      <c r="BJ276" s="25" t="s">
        <v>24</v>
      </c>
      <c r="BK276" s="193">
        <f t="shared" si="9"/>
        <v>0</v>
      </c>
      <c r="BL276" s="25" t="s">
        <v>372</v>
      </c>
      <c r="BM276" s="25" t="s">
        <v>911</v>
      </c>
    </row>
    <row r="277" spans="2:65" s="11" customFormat="1" ht="29.85" customHeight="1">
      <c r="B277" s="168"/>
      <c r="D277" s="169" t="s">
        <v>76</v>
      </c>
      <c r="E277" s="179" t="s">
        <v>912</v>
      </c>
      <c r="F277" s="179" t="s">
        <v>913</v>
      </c>
      <c r="I277" s="171"/>
      <c r="J277" s="180">
        <f>BK277</f>
        <v>0</v>
      </c>
      <c r="L277" s="168"/>
      <c r="M277" s="173"/>
      <c r="N277" s="174"/>
      <c r="O277" s="174"/>
      <c r="P277" s="175">
        <f>SUM(P278:P366)</f>
        <v>0</v>
      </c>
      <c r="Q277" s="174"/>
      <c r="R277" s="175">
        <f>SUM(R278:R366)</f>
        <v>0.95220545000000012</v>
      </c>
      <c r="S277" s="174"/>
      <c r="T277" s="176">
        <f>SUM(T278:T366)</f>
        <v>0</v>
      </c>
      <c r="AR277" s="169" t="s">
        <v>85</v>
      </c>
      <c r="AT277" s="177" t="s">
        <v>76</v>
      </c>
      <c r="AU277" s="177" t="s">
        <v>24</v>
      </c>
      <c r="AY277" s="169" t="s">
        <v>264</v>
      </c>
      <c r="BK277" s="178">
        <f>SUM(BK278:BK366)</f>
        <v>0</v>
      </c>
    </row>
    <row r="278" spans="2:65" s="1" customFormat="1" ht="25.5" customHeight="1">
      <c r="B278" s="181"/>
      <c r="C278" s="182" t="s">
        <v>914</v>
      </c>
      <c r="D278" s="182" t="s">
        <v>266</v>
      </c>
      <c r="E278" s="183" t="s">
        <v>915</v>
      </c>
      <c r="F278" s="184" t="s">
        <v>916</v>
      </c>
      <c r="G278" s="185" t="s">
        <v>341</v>
      </c>
      <c r="H278" s="186">
        <v>10</v>
      </c>
      <c r="I278" s="187"/>
      <c r="J278" s="188">
        <f>ROUND(I278*H278,2)</f>
        <v>0</v>
      </c>
      <c r="K278" s="184" t="s">
        <v>278</v>
      </c>
      <c r="L278" s="42"/>
      <c r="M278" s="189" t="s">
        <v>5</v>
      </c>
      <c r="N278" s="190" t="s">
        <v>48</v>
      </c>
      <c r="O278" s="43"/>
      <c r="P278" s="191">
        <f>O278*H278</f>
        <v>0</v>
      </c>
      <c r="Q278" s="191">
        <v>0</v>
      </c>
      <c r="R278" s="191">
        <f>Q278*H278</f>
        <v>0</v>
      </c>
      <c r="S278" s="191">
        <v>0</v>
      </c>
      <c r="T278" s="192">
        <f>S278*H278</f>
        <v>0</v>
      </c>
      <c r="AR278" s="25" t="s">
        <v>372</v>
      </c>
      <c r="AT278" s="25" t="s">
        <v>266</v>
      </c>
      <c r="AU278" s="25" t="s">
        <v>85</v>
      </c>
      <c r="AY278" s="25" t="s">
        <v>264</v>
      </c>
      <c r="BE278" s="193">
        <f>IF(N278="základní",J278,0)</f>
        <v>0</v>
      </c>
      <c r="BF278" s="193">
        <f>IF(N278="snížená",J278,0)</f>
        <v>0</v>
      </c>
      <c r="BG278" s="193">
        <f>IF(N278="zákl. přenesená",J278,0)</f>
        <v>0</v>
      </c>
      <c r="BH278" s="193">
        <f>IF(N278="sníž. přenesená",J278,0)</f>
        <v>0</v>
      </c>
      <c r="BI278" s="193">
        <f>IF(N278="nulová",J278,0)</f>
        <v>0</v>
      </c>
      <c r="BJ278" s="25" t="s">
        <v>24</v>
      </c>
      <c r="BK278" s="193">
        <f>ROUND(I278*H278,2)</f>
        <v>0</v>
      </c>
      <c r="BL278" s="25" t="s">
        <v>372</v>
      </c>
      <c r="BM278" s="25" t="s">
        <v>917</v>
      </c>
    </row>
    <row r="279" spans="2:65" s="12" customFormat="1">
      <c r="B279" s="194"/>
      <c r="D279" s="195" t="s">
        <v>272</v>
      </c>
      <c r="E279" s="196" t="s">
        <v>5</v>
      </c>
      <c r="F279" s="197" t="s">
        <v>918</v>
      </c>
      <c r="H279" s="196" t="s">
        <v>5</v>
      </c>
      <c r="I279" s="198"/>
      <c r="L279" s="194"/>
      <c r="M279" s="199"/>
      <c r="N279" s="200"/>
      <c r="O279" s="200"/>
      <c r="P279" s="200"/>
      <c r="Q279" s="200"/>
      <c r="R279" s="200"/>
      <c r="S279" s="200"/>
      <c r="T279" s="201"/>
      <c r="AT279" s="196" t="s">
        <v>272</v>
      </c>
      <c r="AU279" s="196" t="s">
        <v>85</v>
      </c>
      <c r="AV279" s="12" t="s">
        <v>24</v>
      </c>
      <c r="AW279" s="12" t="s">
        <v>41</v>
      </c>
      <c r="AX279" s="12" t="s">
        <v>77</v>
      </c>
      <c r="AY279" s="196" t="s">
        <v>264</v>
      </c>
    </row>
    <row r="280" spans="2:65" s="13" customFormat="1">
      <c r="B280" s="202"/>
      <c r="D280" s="195" t="s">
        <v>272</v>
      </c>
      <c r="E280" s="203" t="s">
        <v>5</v>
      </c>
      <c r="F280" s="204" t="s">
        <v>29</v>
      </c>
      <c r="H280" s="205">
        <v>10</v>
      </c>
      <c r="I280" s="206"/>
      <c r="L280" s="202"/>
      <c r="M280" s="207"/>
      <c r="N280" s="208"/>
      <c r="O280" s="208"/>
      <c r="P280" s="208"/>
      <c r="Q280" s="208"/>
      <c r="R280" s="208"/>
      <c r="S280" s="208"/>
      <c r="T280" s="209"/>
      <c r="AT280" s="203" t="s">
        <v>272</v>
      </c>
      <c r="AU280" s="203" t="s">
        <v>85</v>
      </c>
      <c r="AV280" s="13" t="s">
        <v>85</v>
      </c>
      <c r="AW280" s="13" t="s">
        <v>41</v>
      </c>
      <c r="AX280" s="13" t="s">
        <v>24</v>
      </c>
      <c r="AY280" s="203" t="s">
        <v>264</v>
      </c>
    </row>
    <row r="281" spans="2:65" s="1" customFormat="1" ht="25.5" customHeight="1">
      <c r="B281" s="181"/>
      <c r="C281" s="182" t="s">
        <v>919</v>
      </c>
      <c r="D281" s="182" t="s">
        <v>266</v>
      </c>
      <c r="E281" s="183" t="s">
        <v>920</v>
      </c>
      <c r="F281" s="184" t="s">
        <v>921</v>
      </c>
      <c r="G281" s="185" t="s">
        <v>341</v>
      </c>
      <c r="H281" s="186">
        <v>6</v>
      </c>
      <c r="I281" s="187"/>
      <c r="J281" s="188">
        <f>ROUND(I281*H281,2)</f>
        <v>0</v>
      </c>
      <c r="K281" s="184" t="s">
        <v>278</v>
      </c>
      <c r="L281" s="42"/>
      <c r="M281" s="189" t="s">
        <v>5</v>
      </c>
      <c r="N281" s="190" t="s">
        <v>48</v>
      </c>
      <c r="O281" s="43"/>
      <c r="P281" s="191">
        <f>O281*H281</f>
        <v>0</v>
      </c>
      <c r="Q281" s="191">
        <v>2.6700000000000001E-3</v>
      </c>
      <c r="R281" s="191">
        <f>Q281*H281</f>
        <v>1.602E-2</v>
      </c>
      <c r="S281" s="191">
        <v>0</v>
      </c>
      <c r="T281" s="192">
        <f>S281*H281</f>
        <v>0</v>
      </c>
      <c r="AR281" s="25" t="s">
        <v>372</v>
      </c>
      <c r="AT281" s="25" t="s">
        <v>266</v>
      </c>
      <c r="AU281" s="25" t="s">
        <v>85</v>
      </c>
      <c r="AY281" s="25" t="s">
        <v>264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25" t="s">
        <v>24</v>
      </c>
      <c r="BK281" s="193">
        <f>ROUND(I281*H281,2)</f>
        <v>0</v>
      </c>
      <c r="BL281" s="25" t="s">
        <v>372</v>
      </c>
      <c r="BM281" s="25" t="s">
        <v>922</v>
      </c>
    </row>
    <row r="282" spans="2:65" s="12" customFormat="1">
      <c r="B282" s="194"/>
      <c r="D282" s="195" t="s">
        <v>272</v>
      </c>
      <c r="E282" s="196" t="s">
        <v>5</v>
      </c>
      <c r="F282" s="197" t="s">
        <v>923</v>
      </c>
      <c r="H282" s="196" t="s">
        <v>5</v>
      </c>
      <c r="I282" s="198"/>
      <c r="L282" s="194"/>
      <c r="M282" s="199"/>
      <c r="N282" s="200"/>
      <c r="O282" s="200"/>
      <c r="P282" s="200"/>
      <c r="Q282" s="200"/>
      <c r="R282" s="200"/>
      <c r="S282" s="200"/>
      <c r="T282" s="201"/>
      <c r="AT282" s="196" t="s">
        <v>272</v>
      </c>
      <c r="AU282" s="196" t="s">
        <v>85</v>
      </c>
      <c r="AV282" s="12" t="s">
        <v>24</v>
      </c>
      <c r="AW282" s="12" t="s">
        <v>41</v>
      </c>
      <c r="AX282" s="12" t="s">
        <v>77</v>
      </c>
      <c r="AY282" s="196" t="s">
        <v>264</v>
      </c>
    </row>
    <row r="283" spans="2:65" s="13" customFormat="1">
      <c r="B283" s="202"/>
      <c r="D283" s="195" t="s">
        <v>272</v>
      </c>
      <c r="E283" s="203" t="s">
        <v>5</v>
      </c>
      <c r="F283" s="204" t="s">
        <v>305</v>
      </c>
      <c r="H283" s="205">
        <v>6</v>
      </c>
      <c r="I283" s="206"/>
      <c r="L283" s="202"/>
      <c r="M283" s="207"/>
      <c r="N283" s="208"/>
      <c r="O283" s="208"/>
      <c r="P283" s="208"/>
      <c r="Q283" s="208"/>
      <c r="R283" s="208"/>
      <c r="S283" s="208"/>
      <c r="T283" s="209"/>
      <c r="AT283" s="203" t="s">
        <v>272</v>
      </c>
      <c r="AU283" s="203" t="s">
        <v>85</v>
      </c>
      <c r="AV283" s="13" t="s">
        <v>85</v>
      </c>
      <c r="AW283" s="13" t="s">
        <v>41</v>
      </c>
      <c r="AX283" s="13" t="s">
        <v>24</v>
      </c>
      <c r="AY283" s="203" t="s">
        <v>264</v>
      </c>
    </row>
    <row r="284" spans="2:65" s="1" customFormat="1" ht="38.25" customHeight="1">
      <c r="B284" s="181"/>
      <c r="C284" s="182" t="s">
        <v>924</v>
      </c>
      <c r="D284" s="182" t="s">
        <v>266</v>
      </c>
      <c r="E284" s="183" t="s">
        <v>925</v>
      </c>
      <c r="F284" s="184" t="s">
        <v>926</v>
      </c>
      <c r="G284" s="185" t="s">
        <v>341</v>
      </c>
      <c r="H284" s="186">
        <v>6</v>
      </c>
      <c r="I284" s="187"/>
      <c r="J284" s="188">
        <f>ROUND(I284*H284,2)</f>
        <v>0</v>
      </c>
      <c r="K284" s="184" t="s">
        <v>278</v>
      </c>
      <c r="L284" s="42"/>
      <c r="M284" s="189" t="s">
        <v>5</v>
      </c>
      <c r="N284" s="190" t="s">
        <v>48</v>
      </c>
      <c r="O284" s="43"/>
      <c r="P284" s="191">
        <f>O284*H284</f>
        <v>0</v>
      </c>
      <c r="Q284" s="191">
        <v>0</v>
      </c>
      <c r="R284" s="191">
        <f>Q284*H284</f>
        <v>0</v>
      </c>
      <c r="S284" s="191">
        <v>0</v>
      </c>
      <c r="T284" s="192">
        <f>S284*H284</f>
        <v>0</v>
      </c>
      <c r="AR284" s="25" t="s">
        <v>372</v>
      </c>
      <c r="AT284" s="25" t="s">
        <v>266</v>
      </c>
      <c r="AU284" s="25" t="s">
        <v>85</v>
      </c>
      <c r="AY284" s="25" t="s">
        <v>264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25" t="s">
        <v>24</v>
      </c>
      <c r="BK284" s="193">
        <f>ROUND(I284*H284,2)</f>
        <v>0</v>
      </c>
      <c r="BL284" s="25" t="s">
        <v>372</v>
      </c>
      <c r="BM284" s="25" t="s">
        <v>927</v>
      </c>
    </row>
    <row r="285" spans="2:65" s="12" customFormat="1">
      <c r="B285" s="194"/>
      <c r="D285" s="195" t="s">
        <v>272</v>
      </c>
      <c r="E285" s="196" t="s">
        <v>5</v>
      </c>
      <c r="F285" s="197" t="s">
        <v>928</v>
      </c>
      <c r="H285" s="196" t="s">
        <v>5</v>
      </c>
      <c r="I285" s="198"/>
      <c r="L285" s="194"/>
      <c r="M285" s="199"/>
      <c r="N285" s="200"/>
      <c r="O285" s="200"/>
      <c r="P285" s="200"/>
      <c r="Q285" s="200"/>
      <c r="R285" s="200"/>
      <c r="S285" s="200"/>
      <c r="T285" s="201"/>
      <c r="AT285" s="196" t="s">
        <v>272</v>
      </c>
      <c r="AU285" s="196" t="s">
        <v>85</v>
      </c>
      <c r="AV285" s="12" t="s">
        <v>24</v>
      </c>
      <c r="AW285" s="12" t="s">
        <v>41</v>
      </c>
      <c r="AX285" s="12" t="s">
        <v>77</v>
      </c>
      <c r="AY285" s="196" t="s">
        <v>264</v>
      </c>
    </row>
    <row r="286" spans="2:65" s="13" customFormat="1">
      <c r="B286" s="202"/>
      <c r="D286" s="195" t="s">
        <v>272</v>
      </c>
      <c r="E286" s="203" t="s">
        <v>5</v>
      </c>
      <c r="F286" s="204" t="s">
        <v>305</v>
      </c>
      <c r="H286" s="205">
        <v>6</v>
      </c>
      <c r="I286" s="206"/>
      <c r="L286" s="202"/>
      <c r="M286" s="207"/>
      <c r="N286" s="208"/>
      <c r="O286" s="208"/>
      <c r="P286" s="208"/>
      <c r="Q286" s="208"/>
      <c r="R286" s="208"/>
      <c r="S286" s="208"/>
      <c r="T286" s="209"/>
      <c r="AT286" s="203" t="s">
        <v>272</v>
      </c>
      <c r="AU286" s="203" t="s">
        <v>85</v>
      </c>
      <c r="AV286" s="13" t="s">
        <v>85</v>
      </c>
      <c r="AW286" s="13" t="s">
        <v>41</v>
      </c>
      <c r="AX286" s="13" t="s">
        <v>24</v>
      </c>
      <c r="AY286" s="203" t="s">
        <v>264</v>
      </c>
    </row>
    <row r="287" spans="2:65" s="1" customFormat="1" ht="16.5" customHeight="1">
      <c r="B287" s="181"/>
      <c r="C287" s="218" t="s">
        <v>929</v>
      </c>
      <c r="D287" s="218" t="s">
        <v>345</v>
      </c>
      <c r="E287" s="219" t="s">
        <v>930</v>
      </c>
      <c r="F287" s="220" t="s">
        <v>931</v>
      </c>
      <c r="G287" s="221" t="s">
        <v>932</v>
      </c>
      <c r="H287" s="222">
        <v>1.2E-2</v>
      </c>
      <c r="I287" s="223"/>
      <c r="J287" s="224">
        <f>ROUND(I287*H287,2)</f>
        <v>0</v>
      </c>
      <c r="K287" s="220" t="s">
        <v>278</v>
      </c>
      <c r="L287" s="225"/>
      <c r="M287" s="226" t="s">
        <v>5</v>
      </c>
      <c r="N287" s="227" t="s">
        <v>48</v>
      </c>
      <c r="O287" s="43"/>
      <c r="P287" s="191">
        <f>O287*H287</f>
        <v>0</v>
      </c>
      <c r="Q287" s="191">
        <v>1.7299999999999999E-2</v>
      </c>
      <c r="R287" s="191">
        <f>Q287*H287</f>
        <v>2.076E-4</v>
      </c>
      <c r="S287" s="191">
        <v>0</v>
      </c>
      <c r="T287" s="192">
        <f>S287*H287</f>
        <v>0</v>
      </c>
      <c r="AR287" s="25" t="s">
        <v>397</v>
      </c>
      <c r="AT287" s="25" t="s">
        <v>345</v>
      </c>
      <c r="AU287" s="25" t="s">
        <v>85</v>
      </c>
      <c r="AY287" s="25" t="s">
        <v>264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5" t="s">
        <v>24</v>
      </c>
      <c r="BK287" s="193">
        <f>ROUND(I287*H287,2)</f>
        <v>0</v>
      </c>
      <c r="BL287" s="25" t="s">
        <v>372</v>
      </c>
      <c r="BM287" s="25" t="s">
        <v>933</v>
      </c>
    </row>
    <row r="288" spans="2:65" s="12" customFormat="1">
      <c r="B288" s="194"/>
      <c r="D288" s="195" t="s">
        <v>272</v>
      </c>
      <c r="E288" s="196" t="s">
        <v>5</v>
      </c>
      <c r="F288" s="197" t="s">
        <v>934</v>
      </c>
      <c r="H288" s="196" t="s">
        <v>5</v>
      </c>
      <c r="I288" s="198"/>
      <c r="L288" s="194"/>
      <c r="M288" s="199"/>
      <c r="N288" s="200"/>
      <c r="O288" s="200"/>
      <c r="P288" s="200"/>
      <c r="Q288" s="200"/>
      <c r="R288" s="200"/>
      <c r="S288" s="200"/>
      <c r="T288" s="201"/>
      <c r="AT288" s="196" t="s">
        <v>272</v>
      </c>
      <c r="AU288" s="196" t="s">
        <v>85</v>
      </c>
      <c r="AV288" s="12" t="s">
        <v>24</v>
      </c>
      <c r="AW288" s="12" t="s">
        <v>41</v>
      </c>
      <c r="AX288" s="12" t="s">
        <v>77</v>
      </c>
      <c r="AY288" s="196" t="s">
        <v>264</v>
      </c>
    </row>
    <row r="289" spans="2:65" s="13" customFormat="1">
      <c r="B289" s="202"/>
      <c r="D289" s="195" t="s">
        <v>272</v>
      </c>
      <c r="E289" s="203" t="s">
        <v>5</v>
      </c>
      <c r="F289" s="204" t="s">
        <v>935</v>
      </c>
      <c r="H289" s="205">
        <v>1.2E-2</v>
      </c>
      <c r="I289" s="206"/>
      <c r="L289" s="202"/>
      <c r="M289" s="207"/>
      <c r="N289" s="208"/>
      <c r="O289" s="208"/>
      <c r="P289" s="208"/>
      <c r="Q289" s="208"/>
      <c r="R289" s="208"/>
      <c r="S289" s="208"/>
      <c r="T289" s="209"/>
      <c r="AT289" s="203" t="s">
        <v>272</v>
      </c>
      <c r="AU289" s="203" t="s">
        <v>85</v>
      </c>
      <c r="AV289" s="13" t="s">
        <v>85</v>
      </c>
      <c r="AW289" s="13" t="s">
        <v>41</v>
      </c>
      <c r="AX289" s="13" t="s">
        <v>24</v>
      </c>
      <c r="AY289" s="203" t="s">
        <v>264</v>
      </c>
    </row>
    <row r="290" spans="2:65" s="1" customFormat="1" ht="16.5" customHeight="1">
      <c r="B290" s="181"/>
      <c r="C290" s="218" t="s">
        <v>936</v>
      </c>
      <c r="D290" s="218" t="s">
        <v>345</v>
      </c>
      <c r="E290" s="219" t="s">
        <v>937</v>
      </c>
      <c r="F290" s="220" t="s">
        <v>938</v>
      </c>
      <c r="G290" s="221" t="s">
        <v>932</v>
      </c>
      <c r="H290" s="222">
        <v>1.2E-2</v>
      </c>
      <c r="I290" s="223"/>
      <c r="J290" s="224">
        <f>ROUND(I290*H290,2)</f>
        <v>0</v>
      </c>
      <c r="K290" s="220" t="s">
        <v>278</v>
      </c>
      <c r="L290" s="225"/>
      <c r="M290" s="226" t="s">
        <v>5</v>
      </c>
      <c r="N290" s="227" t="s">
        <v>48</v>
      </c>
      <c r="O290" s="43"/>
      <c r="P290" s="191">
        <f>O290*H290</f>
        <v>0</v>
      </c>
      <c r="Q290" s="191">
        <v>4.3299999999999998E-2</v>
      </c>
      <c r="R290" s="191">
        <f>Q290*H290</f>
        <v>5.1959999999999994E-4</v>
      </c>
      <c r="S290" s="191">
        <v>0</v>
      </c>
      <c r="T290" s="192">
        <f>S290*H290</f>
        <v>0</v>
      </c>
      <c r="AR290" s="25" t="s">
        <v>397</v>
      </c>
      <c r="AT290" s="25" t="s">
        <v>345</v>
      </c>
      <c r="AU290" s="25" t="s">
        <v>85</v>
      </c>
      <c r="AY290" s="25" t="s">
        <v>264</v>
      </c>
      <c r="BE290" s="193">
        <f>IF(N290="základní",J290,0)</f>
        <v>0</v>
      </c>
      <c r="BF290" s="193">
        <f>IF(N290="snížená",J290,0)</f>
        <v>0</v>
      </c>
      <c r="BG290" s="193">
        <f>IF(N290="zákl. přenesená",J290,0)</f>
        <v>0</v>
      </c>
      <c r="BH290" s="193">
        <f>IF(N290="sníž. přenesená",J290,0)</f>
        <v>0</v>
      </c>
      <c r="BI290" s="193">
        <f>IF(N290="nulová",J290,0)</f>
        <v>0</v>
      </c>
      <c r="BJ290" s="25" t="s">
        <v>24</v>
      </c>
      <c r="BK290" s="193">
        <f>ROUND(I290*H290,2)</f>
        <v>0</v>
      </c>
      <c r="BL290" s="25" t="s">
        <v>372</v>
      </c>
      <c r="BM290" s="25" t="s">
        <v>939</v>
      </c>
    </row>
    <row r="291" spans="2:65" s="12" customFormat="1">
      <c r="B291" s="194"/>
      <c r="D291" s="195" t="s">
        <v>272</v>
      </c>
      <c r="E291" s="196" t="s">
        <v>5</v>
      </c>
      <c r="F291" s="197" t="s">
        <v>934</v>
      </c>
      <c r="H291" s="196" t="s">
        <v>5</v>
      </c>
      <c r="I291" s="198"/>
      <c r="L291" s="194"/>
      <c r="M291" s="199"/>
      <c r="N291" s="200"/>
      <c r="O291" s="200"/>
      <c r="P291" s="200"/>
      <c r="Q291" s="200"/>
      <c r="R291" s="200"/>
      <c r="S291" s="200"/>
      <c r="T291" s="201"/>
      <c r="AT291" s="196" t="s">
        <v>272</v>
      </c>
      <c r="AU291" s="196" t="s">
        <v>85</v>
      </c>
      <c r="AV291" s="12" t="s">
        <v>24</v>
      </c>
      <c r="AW291" s="12" t="s">
        <v>41</v>
      </c>
      <c r="AX291" s="12" t="s">
        <v>77</v>
      </c>
      <c r="AY291" s="196" t="s">
        <v>264</v>
      </c>
    </row>
    <row r="292" spans="2:65" s="13" customFormat="1">
      <c r="B292" s="202"/>
      <c r="D292" s="195" t="s">
        <v>272</v>
      </c>
      <c r="E292" s="203" t="s">
        <v>5</v>
      </c>
      <c r="F292" s="204" t="s">
        <v>935</v>
      </c>
      <c r="H292" s="205">
        <v>1.2E-2</v>
      </c>
      <c r="I292" s="206"/>
      <c r="L292" s="202"/>
      <c r="M292" s="207"/>
      <c r="N292" s="208"/>
      <c r="O292" s="208"/>
      <c r="P292" s="208"/>
      <c r="Q292" s="208"/>
      <c r="R292" s="208"/>
      <c r="S292" s="208"/>
      <c r="T292" s="209"/>
      <c r="AT292" s="203" t="s">
        <v>272</v>
      </c>
      <c r="AU292" s="203" t="s">
        <v>85</v>
      </c>
      <c r="AV292" s="13" t="s">
        <v>85</v>
      </c>
      <c r="AW292" s="13" t="s">
        <v>41</v>
      </c>
      <c r="AX292" s="13" t="s">
        <v>24</v>
      </c>
      <c r="AY292" s="203" t="s">
        <v>264</v>
      </c>
    </row>
    <row r="293" spans="2:65" s="1" customFormat="1" ht="16.5" customHeight="1">
      <c r="B293" s="181"/>
      <c r="C293" s="218" t="s">
        <v>940</v>
      </c>
      <c r="D293" s="218" t="s">
        <v>345</v>
      </c>
      <c r="E293" s="219" t="s">
        <v>941</v>
      </c>
      <c r="F293" s="220" t="s">
        <v>942</v>
      </c>
      <c r="G293" s="221" t="s">
        <v>341</v>
      </c>
      <c r="H293" s="222">
        <v>2</v>
      </c>
      <c r="I293" s="223"/>
      <c r="J293" s="224">
        <f>ROUND(I293*H293,2)</f>
        <v>0</v>
      </c>
      <c r="K293" s="220" t="s">
        <v>278</v>
      </c>
      <c r="L293" s="225"/>
      <c r="M293" s="226" t="s">
        <v>5</v>
      </c>
      <c r="N293" s="227" t="s">
        <v>48</v>
      </c>
      <c r="O293" s="43"/>
      <c r="P293" s="191">
        <f>O293*H293</f>
        <v>0</v>
      </c>
      <c r="Q293" s="191">
        <v>7.7999999999999999E-4</v>
      </c>
      <c r="R293" s="191">
        <f>Q293*H293</f>
        <v>1.56E-3</v>
      </c>
      <c r="S293" s="191">
        <v>0</v>
      </c>
      <c r="T293" s="192">
        <f>S293*H293</f>
        <v>0</v>
      </c>
      <c r="AR293" s="25" t="s">
        <v>397</v>
      </c>
      <c r="AT293" s="25" t="s">
        <v>345</v>
      </c>
      <c r="AU293" s="25" t="s">
        <v>85</v>
      </c>
      <c r="AY293" s="25" t="s">
        <v>264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5" t="s">
        <v>24</v>
      </c>
      <c r="BK293" s="193">
        <f>ROUND(I293*H293,2)</f>
        <v>0</v>
      </c>
      <c r="BL293" s="25" t="s">
        <v>372</v>
      </c>
      <c r="BM293" s="25" t="s">
        <v>943</v>
      </c>
    </row>
    <row r="294" spans="2:65" s="12" customFormat="1">
      <c r="B294" s="194"/>
      <c r="D294" s="195" t="s">
        <v>272</v>
      </c>
      <c r="E294" s="196" t="s">
        <v>5</v>
      </c>
      <c r="F294" s="197" t="s">
        <v>944</v>
      </c>
      <c r="H294" s="196" t="s">
        <v>5</v>
      </c>
      <c r="I294" s="198"/>
      <c r="L294" s="194"/>
      <c r="M294" s="199"/>
      <c r="N294" s="200"/>
      <c r="O294" s="200"/>
      <c r="P294" s="200"/>
      <c r="Q294" s="200"/>
      <c r="R294" s="200"/>
      <c r="S294" s="200"/>
      <c r="T294" s="201"/>
      <c r="AT294" s="196" t="s">
        <v>272</v>
      </c>
      <c r="AU294" s="196" t="s">
        <v>85</v>
      </c>
      <c r="AV294" s="12" t="s">
        <v>24</v>
      </c>
      <c r="AW294" s="12" t="s">
        <v>41</v>
      </c>
      <c r="AX294" s="12" t="s">
        <v>77</v>
      </c>
      <c r="AY294" s="196" t="s">
        <v>264</v>
      </c>
    </row>
    <row r="295" spans="2:65" s="12" customFormat="1">
      <c r="B295" s="194"/>
      <c r="D295" s="195" t="s">
        <v>272</v>
      </c>
      <c r="E295" s="196" t="s">
        <v>5</v>
      </c>
      <c r="F295" s="197" t="s">
        <v>945</v>
      </c>
      <c r="H295" s="196" t="s">
        <v>5</v>
      </c>
      <c r="I295" s="198"/>
      <c r="L295" s="194"/>
      <c r="M295" s="199"/>
      <c r="N295" s="200"/>
      <c r="O295" s="200"/>
      <c r="P295" s="200"/>
      <c r="Q295" s="200"/>
      <c r="R295" s="200"/>
      <c r="S295" s="200"/>
      <c r="T295" s="201"/>
      <c r="AT295" s="196" t="s">
        <v>272</v>
      </c>
      <c r="AU295" s="196" t="s">
        <v>85</v>
      </c>
      <c r="AV295" s="12" t="s">
        <v>24</v>
      </c>
      <c r="AW295" s="12" t="s">
        <v>41</v>
      </c>
      <c r="AX295" s="12" t="s">
        <v>77</v>
      </c>
      <c r="AY295" s="196" t="s">
        <v>264</v>
      </c>
    </row>
    <row r="296" spans="2:65" s="13" customFormat="1">
      <c r="B296" s="202"/>
      <c r="D296" s="195" t="s">
        <v>272</v>
      </c>
      <c r="E296" s="203" t="s">
        <v>5</v>
      </c>
      <c r="F296" s="204" t="s">
        <v>85</v>
      </c>
      <c r="H296" s="205">
        <v>2</v>
      </c>
      <c r="I296" s="206"/>
      <c r="L296" s="202"/>
      <c r="M296" s="207"/>
      <c r="N296" s="208"/>
      <c r="O296" s="208"/>
      <c r="P296" s="208"/>
      <c r="Q296" s="208"/>
      <c r="R296" s="208"/>
      <c r="S296" s="208"/>
      <c r="T296" s="209"/>
      <c r="AT296" s="203" t="s">
        <v>272</v>
      </c>
      <c r="AU296" s="203" t="s">
        <v>85</v>
      </c>
      <c r="AV296" s="13" t="s">
        <v>85</v>
      </c>
      <c r="AW296" s="13" t="s">
        <v>41</v>
      </c>
      <c r="AX296" s="13" t="s">
        <v>24</v>
      </c>
      <c r="AY296" s="203" t="s">
        <v>264</v>
      </c>
    </row>
    <row r="297" spans="2:65" s="1" customFormat="1" ht="38.25" customHeight="1">
      <c r="B297" s="181"/>
      <c r="C297" s="182" t="s">
        <v>946</v>
      </c>
      <c r="D297" s="182" t="s">
        <v>266</v>
      </c>
      <c r="E297" s="183" t="s">
        <v>947</v>
      </c>
      <c r="F297" s="184" t="s">
        <v>948</v>
      </c>
      <c r="G297" s="185" t="s">
        <v>308</v>
      </c>
      <c r="H297" s="186">
        <v>44.6</v>
      </c>
      <c r="I297" s="187"/>
      <c r="J297" s="188">
        <f>ROUND(I297*H297,2)</f>
        <v>0</v>
      </c>
      <c r="K297" s="184" t="s">
        <v>278</v>
      </c>
      <c r="L297" s="42"/>
      <c r="M297" s="189" t="s">
        <v>5</v>
      </c>
      <c r="N297" s="190" t="s">
        <v>48</v>
      </c>
      <c r="O297" s="43"/>
      <c r="P297" s="191">
        <f>O297*H297</f>
        <v>0</v>
      </c>
      <c r="Q297" s="191">
        <v>0</v>
      </c>
      <c r="R297" s="191">
        <f>Q297*H297</f>
        <v>0</v>
      </c>
      <c r="S297" s="191">
        <v>0</v>
      </c>
      <c r="T297" s="192">
        <f>S297*H297</f>
        <v>0</v>
      </c>
      <c r="AR297" s="25" t="s">
        <v>372</v>
      </c>
      <c r="AT297" s="25" t="s">
        <v>266</v>
      </c>
      <c r="AU297" s="25" t="s">
        <v>85</v>
      </c>
      <c r="AY297" s="25" t="s">
        <v>264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5" t="s">
        <v>24</v>
      </c>
      <c r="BK297" s="193">
        <f>ROUND(I297*H297,2)</f>
        <v>0</v>
      </c>
      <c r="BL297" s="25" t="s">
        <v>372</v>
      </c>
      <c r="BM297" s="25" t="s">
        <v>949</v>
      </c>
    </row>
    <row r="298" spans="2:65" s="12" customFormat="1">
      <c r="B298" s="194"/>
      <c r="D298" s="195" t="s">
        <v>272</v>
      </c>
      <c r="E298" s="196" t="s">
        <v>5</v>
      </c>
      <c r="F298" s="197" t="s">
        <v>950</v>
      </c>
      <c r="H298" s="196" t="s">
        <v>5</v>
      </c>
      <c r="I298" s="198"/>
      <c r="L298" s="194"/>
      <c r="M298" s="199"/>
      <c r="N298" s="200"/>
      <c r="O298" s="200"/>
      <c r="P298" s="200"/>
      <c r="Q298" s="200"/>
      <c r="R298" s="200"/>
      <c r="S298" s="200"/>
      <c r="T298" s="201"/>
      <c r="AT298" s="196" t="s">
        <v>272</v>
      </c>
      <c r="AU298" s="196" t="s">
        <v>85</v>
      </c>
      <c r="AV298" s="12" t="s">
        <v>24</v>
      </c>
      <c r="AW298" s="12" t="s">
        <v>41</v>
      </c>
      <c r="AX298" s="12" t="s">
        <v>77</v>
      </c>
      <c r="AY298" s="196" t="s">
        <v>264</v>
      </c>
    </row>
    <row r="299" spans="2:65" s="13" customFormat="1">
      <c r="B299" s="202"/>
      <c r="D299" s="195" t="s">
        <v>272</v>
      </c>
      <c r="E299" s="203" t="s">
        <v>5</v>
      </c>
      <c r="F299" s="204" t="s">
        <v>951</v>
      </c>
      <c r="H299" s="205">
        <v>26</v>
      </c>
      <c r="I299" s="206"/>
      <c r="L299" s="202"/>
      <c r="M299" s="207"/>
      <c r="N299" s="208"/>
      <c r="O299" s="208"/>
      <c r="P299" s="208"/>
      <c r="Q299" s="208"/>
      <c r="R299" s="208"/>
      <c r="S299" s="208"/>
      <c r="T299" s="209"/>
      <c r="AT299" s="203" t="s">
        <v>272</v>
      </c>
      <c r="AU299" s="203" t="s">
        <v>85</v>
      </c>
      <c r="AV299" s="13" t="s">
        <v>85</v>
      </c>
      <c r="AW299" s="13" t="s">
        <v>41</v>
      </c>
      <c r="AX299" s="13" t="s">
        <v>77</v>
      </c>
      <c r="AY299" s="203" t="s">
        <v>264</v>
      </c>
    </row>
    <row r="300" spans="2:65" s="12" customFormat="1">
      <c r="B300" s="194"/>
      <c r="D300" s="195" t="s">
        <v>272</v>
      </c>
      <c r="E300" s="196" t="s">
        <v>5</v>
      </c>
      <c r="F300" s="197" t="s">
        <v>952</v>
      </c>
      <c r="H300" s="196" t="s">
        <v>5</v>
      </c>
      <c r="I300" s="198"/>
      <c r="L300" s="194"/>
      <c r="M300" s="199"/>
      <c r="N300" s="200"/>
      <c r="O300" s="200"/>
      <c r="P300" s="200"/>
      <c r="Q300" s="200"/>
      <c r="R300" s="200"/>
      <c r="S300" s="200"/>
      <c r="T300" s="201"/>
      <c r="AT300" s="196" t="s">
        <v>272</v>
      </c>
      <c r="AU300" s="196" t="s">
        <v>85</v>
      </c>
      <c r="AV300" s="12" t="s">
        <v>24</v>
      </c>
      <c r="AW300" s="12" t="s">
        <v>41</v>
      </c>
      <c r="AX300" s="12" t="s">
        <v>77</v>
      </c>
      <c r="AY300" s="196" t="s">
        <v>264</v>
      </c>
    </row>
    <row r="301" spans="2:65" s="13" customFormat="1">
      <c r="B301" s="202"/>
      <c r="D301" s="195" t="s">
        <v>272</v>
      </c>
      <c r="E301" s="203" t="s">
        <v>5</v>
      </c>
      <c r="F301" s="204" t="s">
        <v>953</v>
      </c>
      <c r="H301" s="205">
        <v>18.600000000000001</v>
      </c>
      <c r="I301" s="206"/>
      <c r="L301" s="202"/>
      <c r="M301" s="207"/>
      <c r="N301" s="208"/>
      <c r="O301" s="208"/>
      <c r="P301" s="208"/>
      <c r="Q301" s="208"/>
      <c r="R301" s="208"/>
      <c r="S301" s="208"/>
      <c r="T301" s="209"/>
      <c r="AT301" s="203" t="s">
        <v>272</v>
      </c>
      <c r="AU301" s="203" t="s">
        <v>85</v>
      </c>
      <c r="AV301" s="13" t="s">
        <v>85</v>
      </c>
      <c r="AW301" s="13" t="s">
        <v>41</v>
      </c>
      <c r="AX301" s="13" t="s">
        <v>77</v>
      </c>
      <c r="AY301" s="203" t="s">
        <v>264</v>
      </c>
    </row>
    <row r="302" spans="2:65" s="14" customFormat="1">
      <c r="B302" s="210"/>
      <c r="D302" s="195" t="s">
        <v>272</v>
      </c>
      <c r="E302" s="211" t="s">
        <v>5</v>
      </c>
      <c r="F302" s="212" t="s">
        <v>290</v>
      </c>
      <c r="H302" s="213">
        <v>44.6</v>
      </c>
      <c r="I302" s="214"/>
      <c r="L302" s="210"/>
      <c r="M302" s="215"/>
      <c r="N302" s="216"/>
      <c r="O302" s="216"/>
      <c r="P302" s="216"/>
      <c r="Q302" s="216"/>
      <c r="R302" s="216"/>
      <c r="S302" s="216"/>
      <c r="T302" s="217"/>
      <c r="AT302" s="211" t="s">
        <v>272</v>
      </c>
      <c r="AU302" s="211" t="s">
        <v>85</v>
      </c>
      <c r="AV302" s="14" t="s">
        <v>270</v>
      </c>
      <c r="AW302" s="14" t="s">
        <v>41</v>
      </c>
      <c r="AX302" s="14" t="s">
        <v>24</v>
      </c>
      <c r="AY302" s="211" t="s">
        <v>264</v>
      </c>
    </row>
    <row r="303" spans="2:65" s="1" customFormat="1" ht="38.25" customHeight="1">
      <c r="B303" s="181"/>
      <c r="C303" s="182" t="s">
        <v>954</v>
      </c>
      <c r="D303" s="182" t="s">
        <v>266</v>
      </c>
      <c r="E303" s="183" t="s">
        <v>955</v>
      </c>
      <c r="F303" s="184" t="s">
        <v>956</v>
      </c>
      <c r="G303" s="185" t="s">
        <v>308</v>
      </c>
      <c r="H303" s="186">
        <v>10.5</v>
      </c>
      <c r="I303" s="187"/>
      <c r="J303" s="188">
        <f>ROUND(I303*H303,2)</f>
        <v>0</v>
      </c>
      <c r="K303" s="184" t="s">
        <v>278</v>
      </c>
      <c r="L303" s="42"/>
      <c r="M303" s="189" t="s">
        <v>5</v>
      </c>
      <c r="N303" s="190" t="s">
        <v>48</v>
      </c>
      <c r="O303" s="43"/>
      <c r="P303" s="191">
        <f>O303*H303</f>
        <v>0</v>
      </c>
      <c r="Q303" s="191">
        <v>0</v>
      </c>
      <c r="R303" s="191">
        <f>Q303*H303</f>
        <v>0</v>
      </c>
      <c r="S303" s="191">
        <v>0</v>
      </c>
      <c r="T303" s="192">
        <f>S303*H303</f>
        <v>0</v>
      </c>
      <c r="AR303" s="25" t="s">
        <v>372</v>
      </c>
      <c r="AT303" s="25" t="s">
        <v>266</v>
      </c>
      <c r="AU303" s="25" t="s">
        <v>85</v>
      </c>
      <c r="AY303" s="25" t="s">
        <v>264</v>
      </c>
      <c r="BE303" s="193">
        <f>IF(N303="základní",J303,0)</f>
        <v>0</v>
      </c>
      <c r="BF303" s="193">
        <f>IF(N303="snížená",J303,0)</f>
        <v>0</v>
      </c>
      <c r="BG303" s="193">
        <f>IF(N303="zákl. přenesená",J303,0)</f>
        <v>0</v>
      </c>
      <c r="BH303" s="193">
        <f>IF(N303="sníž. přenesená",J303,0)</f>
        <v>0</v>
      </c>
      <c r="BI303" s="193">
        <f>IF(N303="nulová",J303,0)</f>
        <v>0</v>
      </c>
      <c r="BJ303" s="25" t="s">
        <v>24</v>
      </c>
      <c r="BK303" s="193">
        <f>ROUND(I303*H303,2)</f>
        <v>0</v>
      </c>
      <c r="BL303" s="25" t="s">
        <v>372</v>
      </c>
      <c r="BM303" s="25" t="s">
        <v>957</v>
      </c>
    </row>
    <row r="304" spans="2:65" s="12" customFormat="1">
      <c r="B304" s="194"/>
      <c r="D304" s="195" t="s">
        <v>272</v>
      </c>
      <c r="E304" s="196" t="s">
        <v>5</v>
      </c>
      <c r="F304" s="197" t="s">
        <v>958</v>
      </c>
      <c r="H304" s="196" t="s">
        <v>5</v>
      </c>
      <c r="I304" s="198"/>
      <c r="L304" s="194"/>
      <c r="M304" s="199"/>
      <c r="N304" s="200"/>
      <c r="O304" s="200"/>
      <c r="P304" s="200"/>
      <c r="Q304" s="200"/>
      <c r="R304" s="200"/>
      <c r="S304" s="200"/>
      <c r="T304" s="201"/>
      <c r="AT304" s="196" t="s">
        <v>272</v>
      </c>
      <c r="AU304" s="196" t="s">
        <v>85</v>
      </c>
      <c r="AV304" s="12" t="s">
        <v>24</v>
      </c>
      <c r="AW304" s="12" t="s">
        <v>41</v>
      </c>
      <c r="AX304" s="12" t="s">
        <v>77</v>
      </c>
      <c r="AY304" s="196" t="s">
        <v>264</v>
      </c>
    </row>
    <row r="305" spans="2:65" s="13" customFormat="1">
      <c r="B305" s="202"/>
      <c r="D305" s="195" t="s">
        <v>272</v>
      </c>
      <c r="E305" s="203" t="s">
        <v>5</v>
      </c>
      <c r="F305" s="204" t="s">
        <v>959</v>
      </c>
      <c r="H305" s="205">
        <v>3.5</v>
      </c>
      <c r="I305" s="206"/>
      <c r="L305" s="202"/>
      <c r="M305" s="207"/>
      <c r="N305" s="208"/>
      <c r="O305" s="208"/>
      <c r="P305" s="208"/>
      <c r="Q305" s="208"/>
      <c r="R305" s="208"/>
      <c r="S305" s="208"/>
      <c r="T305" s="209"/>
      <c r="AT305" s="203" t="s">
        <v>272</v>
      </c>
      <c r="AU305" s="203" t="s">
        <v>85</v>
      </c>
      <c r="AV305" s="13" t="s">
        <v>85</v>
      </c>
      <c r="AW305" s="13" t="s">
        <v>41</v>
      </c>
      <c r="AX305" s="13" t="s">
        <v>77</v>
      </c>
      <c r="AY305" s="203" t="s">
        <v>264</v>
      </c>
    </row>
    <row r="306" spans="2:65" s="12" customFormat="1">
      <c r="B306" s="194"/>
      <c r="D306" s="195" t="s">
        <v>272</v>
      </c>
      <c r="E306" s="196" t="s">
        <v>5</v>
      </c>
      <c r="F306" s="197" t="s">
        <v>960</v>
      </c>
      <c r="H306" s="196" t="s">
        <v>5</v>
      </c>
      <c r="I306" s="198"/>
      <c r="L306" s="194"/>
      <c r="M306" s="199"/>
      <c r="N306" s="200"/>
      <c r="O306" s="200"/>
      <c r="P306" s="200"/>
      <c r="Q306" s="200"/>
      <c r="R306" s="200"/>
      <c r="S306" s="200"/>
      <c r="T306" s="201"/>
      <c r="AT306" s="196" t="s">
        <v>272</v>
      </c>
      <c r="AU306" s="196" t="s">
        <v>85</v>
      </c>
      <c r="AV306" s="12" t="s">
        <v>24</v>
      </c>
      <c r="AW306" s="12" t="s">
        <v>41</v>
      </c>
      <c r="AX306" s="12" t="s">
        <v>77</v>
      </c>
      <c r="AY306" s="196" t="s">
        <v>264</v>
      </c>
    </row>
    <row r="307" spans="2:65" s="13" customFormat="1">
      <c r="B307" s="202"/>
      <c r="D307" s="195" t="s">
        <v>272</v>
      </c>
      <c r="E307" s="203" t="s">
        <v>5</v>
      </c>
      <c r="F307" s="204" t="s">
        <v>961</v>
      </c>
      <c r="H307" s="205">
        <v>7</v>
      </c>
      <c r="I307" s="206"/>
      <c r="L307" s="202"/>
      <c r="M307" s="207"/>
      <c r="N307" s="208"/>
      <c r="O307" s="208"/>
      <c r="P307" s="208"/>
      <c r="Q307" s="208"/>
      <c r="R307" s="208"/>
      <c r="S307" s="208"/>
      <c r="T307" s="209"/>
      <c r="AT307" s="203" t="s">
        <v>272</v>
      </c>
      <c r="AU307" s="203" t="s">
        <v>85</v>
      </c>
      <c r="AV307" s="13" t="s">
        <v>85</v>
      </c>
      <c r="AW307" s="13" t="s">
        <v>41</v>
      </c>
      <c r="AX307" s="13" t="s">
        <v>77</v>
      </c>
      <c r="AY307" s="203" t="s">
        <v>264</v>
      </c>
    </row>
    <row r="308" spans="2:65" s="14" customFormat="1">
      <c r="B308" s="210"/>
      <c r="D308" s="195" t="s">
        <v>272</v>
      </c>
      <c r="E308" s="211" t="s">
        <v>5</v>
      </c>
      <c r="F308" s="212" t="s">
        <v>290</v>
      </c>
      <c r="H308" s="213">
        <v>10.5</v>
      </c>
      <c r="I308" s="214"/>
      <c r="L308" s="210"/>
      <c r="M308" s="215"/>
      <c r="N308" s="216"/>
      <c r="O308" s="216"/>
      <c r="P308" s="216"/>
      <c r="Q308" s="216"/>
      <c r="R308" s="216"/>
      <c r="S308" s="216"/>
      <c r="T308" s="217"/>
      <c r="AT308" s="211" t="s">
        <v>272</v>
      </c>
      <c r="AU308" s="211" t="s">
        <v>85</v>
      </c>
      <c r="AV308" s="14" t="s">
        <v>270</v>
      </c>
      <c r="AW308" s="14" t="s">
        <v>41</v>
      </c>
      <c r="AX308" s="14" t="s">
        <v>24</v>
      </c>
      <c r="AY308" s="211" t="s">
        <v>264</v>
      </c>
    </row>
    <row r="309" spans="2:65" s="1" customFormat="1" ht="16.5" customHeight="1">
      <c r="B309" s="181"/>
      <c r="C309" s="218" t="s">
        <v>962</v>
      </c>
      <c r="D309" s="218" t="s">
        <v>345</v>
      </c>
      <c r="E309" s="219" t="s">
        <v>963</v>
      </c>
      <c r="F309" s="220" t="s">
        <v>964</v>
      </c>
      <c r="G309" s="221" t="s">
        <v>269</v>
      </c>
      <c r="H309" s="222">
        <v>0.70799999999999996</v>
      </c>
      <c r="I309" s="223"/>
      <c r="J309" s="224">
        <f>ROUND(I309*H309,2)</f>
        <v>0</v>
      </c>
      <c r="K309" s="220" t="s">
        <v>278</v>
      </c>
      <c r="L309" s="225"/>
      <c r="M309" s="226" t="s">
        <v>5</v>
      </c>
      <c r="N309" s="227" t="s">
        <v>48</v>
      </c>
      <c r="O309" s="43"/>
      <c r="P309" s="191">
        <f>O309*H309</f>
        <v>0</v>
      </c>
      <c r="Q309" s="191">
        <v>0.55000000000000004</v>
      </c>
      <c r="R309" s="191">
        <f>Q309*H309</f>
        <v>0.38940000000000002</v>
      </c>
      <c r="S309" s="191">
        <v>0</v>
      </c>
      <c r="T309" s="192">
        <f>S309*H309</f>
        <v>0</v>
      </c>
      <c r="AR309" s="25" t="s">
        <v>397</v>
      </c>
      <c r="AT309" s="25" t="s">
        <v>345</v>
      </c>
      <c r="AU309" s="25" t="s">
        <v>85</v>
      </c>
      <c r="AY309" s="25" t="s">
        <v>264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25" t="s">
        <v>24</v>
      </c>
      <c r="BK309" s="193">
        <f>ROUND(I309*H309,2)</f>
        <v>0</v>
      </c>
      <c r="BL309" s="25" t="s">
        <v>372</v>
      </c>
      <c r="BM309" s="25" t="s">
        <v>965</v>
      </c>
    </row>
    <row r="310" spans="2:65" s="12" customFormat="1">
      <c r="B310" s="194"/>
      <c r="D310" s="195" t="s">
        <v>272</v>
      </c>
      <c r="E310" s="196" t="s">
        <v>5</v>
      </c>
      <c r="F310" s="197" t="s">
        <v>950</v>
      </c>
      <c r="H310" s="196" t="s">
        <v>5</v>
      </c>
      <c r="I310" s="198"/>
      <c r="L310" s="194"/>
      <c r="M310" s="199"/>
      <c r="N310" s="200"/>
      <c r="O310" s="200"/>
      <c r="P310" s="200"/>
      <c r="Q310" s="200"/>
      <c r="R310" s="200"/>
      <c r="S310" s="200"/>
      <c r="T310" s="201"/>
      <c r="AT310" s="196" t="s">
        <v>272</v>
      </c>
      <c r="AU310" s="196" t="s">
        <v>85</v>
      </c>
      <c r="AV310" s="12" t="s">
        <v>24</v>
      </c>
      <c r="AW310" s="12" t="s">
        <v>41</v>
      </c>
      <c r="AX310" s="12" t="s">
        <v>77</v>
      </c>
      <c r="AY310" s="196" t="s">
        <v>264</v>
      </c>
    </row>
    <row r="311" spans="2:65" s="13" customFormat="1">
      <c r="B311" s="202"/>
      <c r="D311" s="195" t="s">
        <v>272</v>
      </c>
      <c r="E311" s="203" t="s">
        <v>5</v>
      </c>
      <c r="F311" s="204" t="s">
        <v>966</v>
      </c>
      <c r="H311" s="205">
        <v>0.25</v>
      </c>
      <c r="I311" s="206"/>
      <c r="L311" s="202"/>
      <c r="M311" s="207"/>
      <c r="N311" s="208"/>
      <c r="O311" s="208"/>
      <c r="P311" s="208"/>
      <c r="Q311" s="208"/>
      <c r="R311" s="208"/>
      <c r="S311" s="208"/>
      <c r="T311" s="209"/>
      <c r="AT311" s="203" t="s">
        <v>272</v>
      </c>
      <c r="AU311" s="203" t="s">
        <v>85</v>
      </c>
      <c r="AV311" s="13" t="s">
        <v>85</v>
      </c>
      <c r="AW311" s="13" t="s">
        <v>41</v>
      </c>
      <c r="AX311" s="13" t="s">
        <v>77</v>
      </c>
      <c r="AY311" s="203" t="s">
        <v>264</v>
      </c>
    </row>
    <row r="312" spans="2:65" s="12" customFormat="1">
      <c r="B312" s="194"/>
      <c r="D312" s="195" t="s">
        <v>272</v>
      </c>
      <c r="E312" s="196" t="s">
        <v>5</v>
      </c>
      <c r="F312" s="197" t="s">
        <v>952</v>
      </c>
      <c r="H312" s="196" t="s">
        <v>5</v>
      </c>
      <c r="I312" s="198"/>
      <c r="L312" s="194"/>
      <c r="M312" s="199"/>
      <c r="N312" s="200"/>
      <c r="O312" s="200"/>
      <c r="P312" s="200"/>
      <c r="Q312" s="200"/>
      <c r="R312" s="200"/>
      <c r="S312" s="200"/>
      <c r="T312" s="201"/>
      <c r="AT312" s="196" t="s">
        <v>272</v>
      </c>
      <c r="AU312" s="196" t="s">
        <v>85</v>
      </c>
      <c r="AV312" s="12" t="s">
        <v>24</v>
      </c>
      <c r="AW312" s="12" t="s">
        <v>41</v>
      </c>
      <c r="AX312" s="12" t="s">
        <v>77</v>
      </c>
      <c r="AY312" s="196" t="s">
        <v>264</v>
      </c>
    </row>
    <row r="313" spans="2:65" s="13" customFormat="1">
      <c r="B313" s="202"/>
      <c r="D313" s="195" t="s">
        <v>272</v>
      </c>
      <c r="E313" s="203" t="s">
        <v>5</v>
      </c>
      <c r="F313" s="204" t="s">
        <v>967</v>
      </c>
      <c r="H313" s="205">
        <v>0.17899999999999999</v>
      </c>
      <c r="I313" s="206"/>
      <c r="L313" s="202"/>
      <c r="M313" s="207"/>
      <c r="N313" s="208"/>
      <c r="O313" s="208"/>
      <c r="P313" s="208"/>
      <c r="Q313" s="208"/>
      <c r="R313" s="208"/>
      <c r="S313" s="208"/>
      <c r="T313" s="209"/>
      <c r="AT313" s="203" t="s">
        <v>272</v>
      </c>
      <c r="AU313" s="203" t="s">
        <v>85</v>
      </c>
      <c r="AV313" s="13" t="s">
        <v>85</v>
      </c>
      <c r="AW313" s="13" t="s">
        <v>41</v>
      </c>
      <c r="AX313" s="13" t="s">
        <v>77</v>
      </c>
      <c r="AY313" s="203" t="s">
        <v>264</v>
      </c>
    </row>
    <row r="314" spans="2:65" s="12" customFormat="1">
      <c r="B314" s="194"/>
      <c r="D314" s="195" t="s">
        <v>272</v>
      </c>
      <c r="E314" s="196" t="s">
        <v>5</v>
      </c>
      <c r="F314" s="197" t="s">
        <v>958</v>
      </c>
      <c r="H314" s="196" t="s">
        <v>5</v>
      </c>
      <c r="I314" s="198"/>
      <c r="L314" s="194"/>
      <c r="M314" s="199"/>
      <c r="N314" s="200"/>
      <c r="O314" s="200"/>
      <c r="P314" s="200"/>
      <c r="Q314" s="200"/>
      <c r="R314" s="200"/>
      <c r="S314" s="200"/>
      <c r="T314" s="201"/>
      <c r="AT314" s="196" t="s">
        <v>272</v>
      </c>
      <c r="AU314" s="196" t="s">
        <v>85</v>
      </c>
      <c r="AV314" s="12" t="s">
        <v>24</v>
      </c>
      <c r="AW314" s="12" t="s">
        <v>41</v>
      </c>
      <c r="AX314" s="12" t="s">
        <v>77</v>
      </c>
      <c r="AY314" s="196" t="s">
        <v>264</v>
      </c>
    </row>
    <row r="315" spans="2:65" s="13" customFormat="1">
      <c r="B315" s="202"/>
      <c r="D315" s="195" t="s">
        <v>272</v>
      </c>
      <c r="E315" s="203" t="s">
        <v>5</v>
      </c>
      <c r="F315" s="204" t="s">
        <v>968</v>
      </c>
      <c r="H315" s="205">
        <v>7.8E-2</v>
      </c>
      <c r="I315" s="206"/>
      <c r="L315" s="202"/>
      <c r="M315" s="207"/>
      <c r="N315" s="208"/>
      <c r="O315" s="208"/>
      <c r="P315" s="208"/>
      <c r="Q315" s="208"/>
      <c r="R315" s="208"/>
      <c r="S315" s="208"/>
      <c r="T315" s="209"/>
      <c r="AT315" s="203" t="s">
        <v>272</v>
      </c>
      <c r="AU315" s="203" t="s">
        <v>85</v>
      </c>
      <c r="AV315" s="13" t="s">
        <v>85</v>
      </c>
      <c r="AW315" s="13" t="s">
        <v>41</v>
      </c>
      <c r="AX315" s="13" t="s">
        <v>77</v>
      </c>
      <c r="AY315" s="203" t="s">
        <v>264</v>
      </c>
    </row>
    <row r="316" spans="2:65" s="12" customFormat="1">
      <c r="B316" s="194"/>
      <c r="D316" s="195" t="s">
        <v>272</v>
      </c>
      <c r="E316" s="196" t="s">
        <v>5</v>
      </c>
      <c r="F316" s="197" t="s">
        <v>960</v>
      </c>
      <c r="H316" s="196" t="s">
        <v>5</v>
      </c>
      <c r="I316" s="198"/>
      <c r="L316" s="194"/>
      <c r="M316" s="199"/>
      <c r="N316" s="200"/>
      <c r="O316" s="200"/>
      <c r="P316" s="200"/>
      <c r="Q316" s="200"/>
      <c r="R316" s="200"/>
      <c r="S316" s="200"/>
      <c r="T316" s="201"/>
      <c r="AT316" s="196" t="s">
        <v>272</v>
      </c>
      <c r="AU316" s="196" t="s">
        <v>85</v>
      </c>
      <c r="AV316" s="12" t="s">
        <v>24</v>
      </c>
      <c r="AW316" s="12" t="s">
        <v>41</v>
      </c>
      <c r="AX316" s="12" t="s">
        <v>77</v>
      </c>
      <c r="AY316" s="196" t="s">
        <v>264</v>
      </c>
    </row>
    <row r="317" spans="2:65" s="13" customFormat="1">
      <c r="B317" s="202"/>
      <c r="D317" s="195" t="s">
        <v>272</v>
      </c>
      <c r="E317" s="203" t="s">
        <v>5</v>
      </c>
      <c r="F317" s="204" t="s">
        <v>969</v>
      </c>
      <c r="H317" s="205">
        <v>0.13700000000000001</v>
      </c>
      <c r="I317" s="206"/>
      <c r="L317" s="202"/>
      <c r="M317" s="207"/>
      <c r="N317" s="208"/>
      <c r="O317" s="208"/>
      <c r="P317" s="208"/>
      <c r="Q317" s="208"/>
      <c r="R317" s="208"/>
      <c r="S317" s="208"/>
      <c r="T317" s="209"/>
      <c r="AT317" s="203" t="s">
        <v>272</v>
      </c>
      <c r="AU317" s="203" t="s">
        <v>85</v>
      </c>
      <c r="AV317" s="13" t="s">
        <v>85</v>
      </c>
      <c r="AW317" s="13" t="s">
        <v>41</v>
      </c>
      <c r="AX317" s="13" t="s">
        <v>77</v>
      </c>
      <c r="AY317" s="203" t="s">
        <v>264</v>
      </c>
    </row>
    <row r="318" spans="2:65" s="15" customFormat="1">
      <c r="B318" s="236"/>
      <c r="D318" s="195" t="s">
        <v>272</v>
      </c>
      <c r="E318" s="237" t="s">
        <v>5</v>
      </c>
      <c r="F318" s="238" t="s">
        <v>423</v>
      </c>
      <c r="H318" s="239">
        <v>0.64400000000000002</v>
      </c>
      <c r="I318" s="240"/>
      <c r="L318" s="236"/>
      <c r="M318" s="241"/>
      <c r="N318" s="242"/>
      <c r="O318" s="242"/>
      <c r="P318" s="242"/>
      <c r="Q318" s="242"/>
      <c r="R318" s="242"/>
      <c r="S318" s="242"/>
      <c r="T318" s="243"/>
      <c r="AT318" s="237" t="s">
        <v>272</v>
      </c>
      <c r="AU318" s="237" t="s">
        <v>85</v>
      </c>
      <c r="AV318" s="15" t="s">
        <v>93</v>
      </c>
      <c r="AW318" s="15" t="s">
        <v>41</v>
      </c>
      <c r="AX318" s="15" t="s">
        <v>77</v>
      </c>
      <c r="AY318" s="237" t="s">
        <v>264</v>
      </c>
    </row>
    <row r="319" spans="2:65" s="12" customFormat="1">
      <c r="B319" s="194"/>
      <c r="D319" s="195" t="s">
        <v>272</v>
      </c>
      <c r="E319" s="196" t="s">
        <v>5</v>
      </c>
      <c r="F319" s="197" t="s">
        <v>970</v>
      </c>
      <c r="H319" s="196" t="s">
        <v>5</v>
      </c>
      <c r="I319" s="198"/>
      <c r="L319" s="194"/>
      <c r="M319" s="199"/>
      <c r="N319" s="200"/>
      <c r="O319" s="200"/>
      <c r="P319" s="200"/>
      <c r="Q319" s="200"/>
      <c r="R319" s="200"/>
      <c r="S319" s="200"/>
      <c r="T319" s="201"/>
      <c r="AT319" s="196" t="s">
        <v>272</v>
      </c>
      <c r="AU319" s="196" t="s">
        <v>85</v>
      </c>
      <c r="AV319" s="12" t="s">
        <v>24</v>
      </c>
      <c r="AW319" s="12" t="s">
        <v>41</v>
      </c>
      <c r="AX319" s="12" t="s">
        <v>77</v>
      </c>
      <c r="AY319" s="196" t="s">
        <v>264</v>
      </c>
    </row>
    <row r="320" spans="2:65" s="13" customFormat="1">
      <c r="B320" s="202"/>
      <c r="D320" s="195" t="s">
        <v>272</v>
      </c>
      <c r="E320" s="203" t="s">
        <v>5</v>
      </c>
      <c r="F320" s="204" t="s">
        <v>971</v>
      </c>
      <c r="H320" s="205">
        <v>6.4000000000000001E-2</v>
      </c>
      <c r="I320" s="206"/>
      <c r="L320" s="202"/>
      <c r="M320" s="207"/>
      <c r="N320" s="208"/>
      <c r="O320" s="208"/>
      <c r="P320" s="208"/>
      <c r="Q320" s="208"/>
      <c r="R320" s="208"/>
      <c r="S320" s="208"/>
      <c r="T320" s="209"/>
      <c r="AT320" s="203" t="s">
        <v>272</v>
      </c>
      <c r="AU320" s="203" t="s">
        <v>85</v>
      </c>
      <c r="AV320" s="13" t="s">
        <v>85</v>
      </c>
      <c r="AW320" s="13" t="s">
        <v>41</v>
      </c>
      <c r="AX320" s="13" t="s">
        <v>77</v>
      </c>
      <c r="AY320" s="203" t="s">
        <v>264</v>
      </c>
    </row>
    <row r="321" spans="2:65" s="14" customFormat="1">
      <c r="B321" s="210"/>
      <c r="D321" s="195" t="s">
        <v>272</v>
      </c>
      <c r="E321" s="211" t="s">
        <v>5</v>
      </c>
      <c r="F321" s="212" t="s">
        <v>290</v>
      </c>
      <c r="H321" s="213">
        <v>0.70799999999999996</v>
      </c>
      <c r="I321" s="214"/>
      <c r="L321" s="210"/>
      <c r="M321" s="215"/>
      <c r="N321" s="216"/>
      <c r="O321" s="216"/>
      <c r="P321" s="216"/>
      <c r="Q321" s="216"/>
      <c r="R321" s="216"/>
      <c r="S321" s="216"/>
      <c r="T321" s="217"/>
      <c r="AT321" s="211" t="s">
        <v>272</v>
      </c>
      <c r="AU321" s="211" t="s">
        <v>85</v>
      </c>
      <c r="AV321" s="14" t="s">
        <v>270</v>
      </c>
      <c r="AW321" s="14" t="s">
        <v>41</v>
      </c>
      <c r="AX321" s="14" t="s">
        <v>24</v>
      </c>
      <c r="AY321" s="211" t="s">
        <v>264</v>
      </c>
    </row>
    <row r="322" spans="2:65" s="1" customFormat="1" ht="25.5" customHeight="1">
      <c r="B322" s="181"/>
      <c r="C322" s="182" t="s">
        <v>972</v>
      </c>
      <c r="D322" s="182" t="s">
        <v>266</v>
      </c>
      <c r="E322" s="183" t="s">
        <v>973</v>
      </c>
      <c r="F322" s="184" t="s">
        <v>974</v>
      </c>
      <c r="G322" s="185" t="s">
        <v>293</v>
      </c>
      <c r="H322" s="186">
        <v>18.72</v>
      </c>
      <c r="I322" s="187"/>
      <c r="J322" s="188">
        <f>ROUND(I322*H322,2)</f>
        <v>0</v>
      </c>
      <c r="K322" s="184" t="s">
        <v>278</v>
      </c>
      <c r="L322" s="42"/>
      <c r="M322" s="189" t="s">
        <v>5</v>
      </c>
      <c r="N322" s="190" t="s">
        <v>48</v>
      </c>
      <c r="O322" s="43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AR322" s="25" t="s">
        <v>372</v>
      </c>
      <c r="AT322" s="25" t="s">
        <v>266</v>
      </c>
      <c r="AU322" s="25" t="s">
        <v>85</v>
      </c>
      <c r="AY322" s="25" t="s">
        <v>264</v>
      </c>
      <c r="BE322" s="193">
        <f>IF(N322="základní",J322,0)</f>
        <v>0</v>
      </c>
      <c r="BF322" s="193">
        <f>IF(N322="snížená",J322,0)</f>
        <v>0</v>
      </c>
      <c r="BG322" s="193">
        <f>IF(N322="zákl. přenesená",J322,0)</f>
        <v>0</v>
      </c>
      <c r="BH322" s="193">
        <f>IF(N322="sníž. přenesená",J322,0)</f>
        <v>0</v>
      </c>
      <c r="BI322" s="193">
        <f>IF(N322="nulová",J322,0)</f>
        <v>0</v>
      </c>
      <c r="BJ322" s="25" t="s">
        <v>24</v>
      </c>
      <c r="BK322" s="193">
        <f>ROUND(I322*H322,2)</f>
        <v>0</v>
      </c>
      <c r="BL322" s="25" t="s">
        <v>372</v>
      </c>
      <c r="BM322" s="25" t="s">
        <v>975</v>
      </c>
    </row>
    <row r="323" spans="2:65" s="13" customFormat="1">
      <c r="B323" s="202"/>
      <c r="D323" s="195" t="s">
        <v>272</v>
      </c>
      <c r="E323" s="203" t="s">
        <v>5</v>
      </c>
      <c r="F323" s="204" t="s">
        <v>976</v>
      </c>
      <c r="H323" s="205">
        <v>18.72</v>
      </c>
      <c r="I323" s="206"/>
      <c r="L323" s="202"/>
      <c r="M323" s="207"/>
      <c r="N323" s="208"/>
      <c r="O323" s="208"/>
      <c r="P323" s="208"/>
      <c r="Q323" s="208"/>
      <c r="R323" s="208"/>
      <c r="S323" s="208"/>
      <c r="T323" s="209"/>
      <c r="AT323" s="203" t="s">
        <v>272</v>
      </c>
      <c r="AU323" s="203" t="s">
        <v>85</v>
      </c>
      <c r="AV323" s="13" t="s">
        <v>85</v>
      </c>
      <c r="AW323" s="13" t="s">
        <v>41</v>
      </c>
      <c r="AX323" s="13" t="s">
        <v>24</v>
      </c>
      <c r="AY323" s="203" t="s">
        <v>264</v>
      </c>
    </row>
    <row r="324" spans="2:65" s="1" customFormat="1" ht="16.5" customHeight="1">
      <c r="B324" s="181"/>
      <c r="C324" s="218" t="s">
        <v>977</v>
      </c>
      <c r="D324" s="218" t="s">
        <v>345</v>
      </c>
      <c r="E324" s="219" t="s">
        <v>978</v>
      </c>
      <c r="F324" s="220" t="s">
        <v>979</v>
      </c>
      <c r="G324" s="221" t="s">
        <v>269</v>
      </c>
      <c r="H324" s="222">
        <v>0.51700000000000002</v>
      </c>
      <c r="I324" s="223"/>
      <c r="J324" s="224">
        <f>ROUND(I324*H324,2)</f>
        <v>0</v>
      </c>
      <c r="K324" s="220" t="s">
        <v>278</v>
      </c>
      <c r="L324" s="225"/>
      <c r="M324" s="226" t="s">
        <v>5</v>
      </c>
      <c r="N324" s="227" t="s">
        <v>48</v>
      </c>
      <c r="O324" s="43"/>
      <c r="P324" s="191">
        <f>O324*H324</f>
        <v>0</v>
      </c>
      <c r="Q324" s="191">
        <v>0.55000000000000004</v>
      </c>
      <c r="R324" s="191">
        <f>Q324*H324</f>
        <v>0.28435000000000005</v>
      </c>
      <c r="S324" s="191">
        <v>0</v>
      </c>
      <c r="T324" s="192">
        <f>S324*H324</f>
        <v>0</v>
      </c>
      <c r="AR324" s="25" t="s">
        <v>397</v>
      </c>
      <c r="AT324" s="25" t="s">
        <v>345</v>
      </c>
      <c r="AU324" s="25" t="s">
        <v>85</v>
      </c>
      <c r="AY324" s="25" t="s">
        <v>264</v>
      </c>
      <c r="BE324" s="193">
        <f>IF(N324="základní",J324,0)</f>
        <v>0</v>
      </c>
      <c r="BF324" s="193">
        <f>IF(N324="snížená",J324,0)</f>
        <v>0</v>
      </c>
      <c r="BG324" s="193">
        <f>IF(N324="zákl. přenesená",J324,0)</f>
        <v>0</v>
      </c>
      <c r="BH324" s="193">
        <f>IF(N324="sníž. přenesená",J324,0)</f>
        <v>0</v>
      </c>
      <c r="BI324" s="193">
        <f>IF(N324="nulová",J324,0)</f>
        <v>0</v>
      </c>
      <c r="BJ324" s="25" t="s">
        <v>24</v>
      </c>
      <c r="BK324" s="193">
        <f>ROUND(I324*H324,2)</f>
        <v>0</v>
      </c>
      <c r="BL324" s="25" t="s">
        <v>372</v>
      </c>
      <c r="BM324" s="25" t="s">
        <v>980</v>
      </c>
    </row>
    <row r="325" spans="2:65" s="12" customFormat="1">
      <c r="B325" s="194"/>
      <c r="D325" s="195" t="s">
        <v>272</v>
      </c>
      <c r="E325" s="196" t="s">
        <v>5</v>
      </c>
      <c r="F325" s="197" t="s">
        <v>981</v>
      </c>
      <c r="H325" s="196" t="s">
        <v>5</v>
      </c>
      <c r="I325" s="198"/>
      <c r="L325" s="194"/>
      <c r="M325" s="199"/>
      <c r="N325" s="200"/>
      <c r="O325" s="200"/>
      <c r="P325" s="200"/>
      <c r="Q325" s="200"/>
      <c r="R325" s="200"/>
      <c r="S325" s="200"/>
      <c r="T325" s="201"/>
      <c r="AT325" s="196" t="s">
        <v>272</v>
      </c>
      <c r="AU325" s="196" t="s">
        <v>85</v>
      </c>
      <c r="AV325" s="12" t="s">
        <v>24</v>
      </c>
      <c r="AW325" s="12" t="s">
        <v>41</v>
      </c>
      <c r="AX325" s="12" t="s">
        <v>77</v>
      </c>
      <c r="AY325" s="196" t="s">
        <v>264</v>
      </c>
    </row>
    <row r="326" spans="2:65" s="12" customFormat="1">
      <c r="B326" s="194"/>
      <c r="D326" s="195" t="s">
        <v>272</v>
      </c>
      <c r="E326" s="196" t="s">
        <v>5</v>
      </c>
      <c r="F326" s="197" t="s">
        <v>982</v>
      </c>
      <c r="H326" s="196" t="s">
        <v>5</v>
      </c>
      <c r="I326" s="198"/>
      <c r="L326" s="194"/>
      <c r="M326" s="199"/>
      <c r="N326" s="200"/>
      <c r="O326" s="200"/>
      <c r="P326" s="200"/>
      <c r="Q326" s="200"/>
      <c r="R326" s="200"/>
      <c r="S326" s="200"/>
      <c r="T326" s="201"/>
      <c r="AT326" s="196" t="s">
        <v>272</v>
      </c>
      <c r="AU326" s="196" t="s">
        <v>85</v>
      </c>
      <c r="AV326" s="12" t="s">
        <v>24</v>
      </c>
      <c r="AW326" s="12" t="s">
        <v>41</v>
      </c>
      <c r="AX326" s="12" t="s">
        <v>77</v>
      </c>
      <c r="AY326" s="196" t="s">
        <v>264</v>
      </c>
    </row>
    <row r="327" spans="2:65" s="13" customFormat="1">
      <c r="B327" s="202"/>
      <c r="D327" s="195" t="s">
        <v>272</v>
      </c>
      <c r="E327" s="203" t="s">
        <v>5</v>
      </c>
      <c r="F327" s="204" t="s">
        <v>983</v>
      </c>
      <c r="H327" s="205">
        <v>0.51700000000000002</v>
      </c>
      <c r="I327" s="206"/>
      <c r="L327" s="202"/>
      <c r="M327" s="207"/>
      <c r="N327" s="208"/>
      <c r="O327" s="208"/>
      <c r="P327" s="208"/>
      <c r="Q327" s="208"/>
      <c r="R327" s="208"/>
      <c r="S327" s="208"/>
      <c r="T327" s="209"/>
      <c r="AT327" s="203" t="s">
        <v>272</v>
      </c>
      <c r="AU327" s="203" t="s">
        <v>85</v>
      </c>
      <c r="AV327" s="13" t="s">
        <v>85</v>
      </c>
      <c r="AW327" s="13" t="s">
        <v>41</v>
      </c>
      <c r="AX327" s="13" t="s">
        <v>24</v>
      </c>
      <c r="AY327" s="203" t="s">
        <v>264</v>
      </c>
    </row>
    <row r="328" spans="2:65" s="1" customFormat="1" ht="25.5" customHeight="1">
      <c r="B328" s="181"/>
      <c r="C328" s="182" t="s">
        <v>984</v>
      </c>
      <c r="D328" s="182" t="s">
        <v>266</v>
      </c>
      <c r="E328" s="183" t="s">
        <v>985</v>
      </c>
      <c r="F328" s="184" t="s">
        <v>986</v>
      </c>
      <c r="G328" s="185" t="s">
        <v>293</v>
      </c>
      <c r="H328" s="186">
        <v>9.0399999999999991</v>
      </c>
      <c r="I328" s="187"/>
      <c r="J328" s="188">
        <f>ROUND(I328*H328,2)</f>
        <v>0</v>
      </c>
      <c r="K328" s="184" t="s">
        <v>278</v>
      </c>
      <c r="L328" s="42"/>
      <c r="M328" s="189" t="s">
        <v>5</v>
      </c>
      <c r="N328" s="190" t="s">
        <v>48</v>
      </c>
      <c r="O328" s="43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AR328" s="25" t="s">
        <v>372</v>
      </c>
      <c r="AT328" s="25" t="s">
        <v>266</v>
      </c>
      <c r="AU328" s="25" t="s">
        <v>85</v>
      </c>
      <c r="AY328" s="25" t="s">
        <v>264</v>
      </c>
      <c r="BE328" s="193">
        <f>IF(N328="základní",J328,0)</f>
        <v>0</v>
      </c>
      <c r="BF328" s="193">
        <f>IF(N328="snížená",J328,0)</f>
        <v>0</v>
      </c>
      <c r="BG328" s="193">
        <f>IF(N328="zákl. přenesená",J328,0)</f>
        <v>0</v>
      </c>
      <c r="BH328" s="193">
        <f>IF(N328="sníž. přenesená",J328,0)</f>
        <v>0</v>
      </c>
      <c r="BI328" s="193">
        <f>IF(N328="nulová",J328,0)</f>
        <v>0</v>
      </c>
      <c r="BJ328" s="25" t="s">
        <v>24</v>
      </c>
      <c r="BK328" s="193">
        <f>ROUND(I328*H328,2)</f>
        <v>0</v>
      </c>
      <c r="BL328" s="25" t="s">
        <v>372</v>
      </c>
      <c r="BM328" s="25" t="s">
        <v>987</v>
      </c>
    </row>
    <row r="329" spans="2:65" s="12" customFormat="1" ht="27">
      <c r="B329" s="194"/>
      <c r="D329" s="195" t="s">
        <v>272</v>
      </c>
      <c r="E329" s="196" t="s">
        <v>5</v>
      </c>
      <c r="F329" s="197" t="s">
        <v>988</v>
      </c>
      <c r="H329" s="196" t="s">
        <v>5</v>
      </c>
      <c r="I329" s="198"/>
      <c r="L329" s="194"/>
      <c r="M329" s="199"/>
      <c r="N329" s="200"/>
      <c r="O329" s="200"/>
      <c r="P329" s="200"/>
      <c r="Q329" s="200"/>
      <c r="R329" s="200"/>
      <c r="S329" s="200"/>
      <c r="T329" s="201"/>
      <c r="AT329" s="196" t="s">
        <v>272</v>
      </c>
      <c r="AU329" s="196" t="s">
        <v>85</v>
      </c>
      <c r="AV329" s="12" t="s">
        <v>24</v>
      </c>
      <c r="AW329" s="12" t="s">
        <v>41</v>
      </c>
      <c r="AX329" s="12" t="s">
        <v>77</v>
      </c>
      <c r="AY329" s="196" t="s">
        <v>264</v>
      </c>
    </row>
    <row r="330" spans="2:65" s="13" customFormat="1">
      <c r="B330" s="202"/>
      <c r="D330" s="195" t="s">
        <v>272</v>
      </c>
      <c r="E330" s="203" t="s">
        <v>5</v>
      </c>
      <c r="F330" s="204" t="s">
        <v>989</v>
      </c>
      <c r="H330" s="205">
        <v>5.04</v>
      </c>
      <c r="I330" s="206"/>
      <c r="L330" s="202"/>
      <c r="M330" s="207"/>
      <c r="N330" s="208"/>
      <c r="O330" s="208"/>
      <c r="P330" s="208"/>
      <c r="Q330" s="208"/>
      <c r="R330" s="208"/>
      <c r="S330" s="208"/>
      <c r="T330" s="209"/>
      <c r="AT330" s="203" t="s">
        <v>272</v>
      </c>
      <c r="AU330" s="203" t="s">
        <v>85</v>
      </c>
      <c r="AV330" s="13" t="s">
        <v>85</v>
      </c>
      <c r="AW330" s="13" t="s">
        <v>41</v>
      </c>
      <c r="AX330" s="13" t="s">
        <v>77</v>
      </c>
      <c r="AY330" s="203" t="s">
        <v>264</v>
      </c>
    </row>
    <row r="331" spans="2:65" s="13" customFormat="1">
      <c r="B331" s="202"/>
      <c r="D331" s="195" t="s">
        <v>272</v>
      </c>
      <c r="E331" s="203" t="s">
        <v>5</v>
      </c>
      <c r="F331" s="204" t="s">
        <v>990</v>
      </c>
      <c r="H331" s="205">
        <v>4</v>
      </c>
      <c r="I331" s="206"/>
      <c r="L331" s="202"/>
      <c r="M331" s="207"/>
      <c r="N331" s="208"/>
      <c r="O331" s="208"/>
      <c r="P331" s="208"/>
      <c r="Q331" s="208"/>
      <c r="R331" s="208"/>
      <c r="S331" s="208"/>
      <c r="T331" s="209"/>
      <c r="AT331" s="203" t="s">
        <v>272</v>
      </c>
      <c r="AU331" s="203" t="s">
        <v>85</v>
      </c>
      <c r="AV331" s="13" t="s">
        <v>85</v>
      </c>
      <c r="AW331" s="13" t="s">
        <v>41</v>
      </c>
      <c r="AX331" s="13" t="s">
        <v>77</v>
      </c>
      <c r="AY331" s="203" t="s">
        <v>264</v>
      </c>
    </row>
    <row r="332" spans="2:65" s="14" customFormat="1">
      <c r="B332" s="210"/>
      <c r="D332" s="195" t="s">
        <v>272</v>
      </c>
      <c r="E332" s="211" t="s">
        <v>5</v>
      </c>
      <c r="F332" s="212" t="s">
        <v>290</v>
      </c>
      <c r="H332" s="213">
        <v>9.0399999999999991</v>
      </c>
      <c r="I332" s="214"/>
      <c r="L332" s="210"/>
      <c r="M332" s="215"/>
      <c r="N332" s="216"/>
      <c r="O332" s="216"/>
      <c r="P332" s="216"/>
      <c r="Q332" s="216"/>
      <c r="R332" s="216"/>
      <c r="S332" s="216"/>
      <c r="T332" s="217"/>
      <c r="AT332" s="211" t="s">
        <v>272</v>
      </c>
      <c r="AU332" s="211" t="s">
        <v>85</v>
      </c>
      <c r="AV332" s="14" t="s">
        <v>270</v>
      </c>
      <c r="AW332" s="14" t="s">
        <v>41</v>
      </c>
      <c r="AX332" s="14" t="s">
        <v>24</v>
      </c>
      <c r="AY332" s="211" t="s">
        <v>264</v>
      </c>
    </row>
    <row r="333" spans="2:65" s="1" customFormat="1" ht="16.5" customHeight="1">
      <c r="B333" s="181"/>
      <c r="C333" s="218" t="s">
        <v>991</v>
      </c>
      <c r="D333" s="218" t="s">
        <v>345</v>
      </c>
      <c r="E333" s="219" t="s">
        <v>992</v>
      </c>
      <c r="F333" s="220" t="s">
        <v>993</v>
      </c>
      <c r="G333" s="221" t="s">
        <v>293</v>
      </c>
      <c r="H333" s="222">
        <v>10.848000000000001</v>
      </c>
      <c r="I333" s="223"/>
      <c r="J333" s="224">
        <f>ROUND(I333*H333,2)</f>
        <v>0</v>
      </c>
      <c r="K333" s="220" t="s">
        <v>367</v>
      </c>
      <c r="L333" s="225"/>
      <c r="M333" s="226" t="s">
        <v>5</v>
      </c>
      <c r="N333" s="227" t="s">
        <v>48</v>
      </c>
      <c r="O333" s="43"/>
      <c r="P333" s="191">
        <f>O333*H333</f>
        <v>0</v>
      </c>
      <c r="Q333" s="191">
        <v>2E-3</v>
      </c>
      <c r="R333" s="191">
        <f>Q333*H333</f>
        <v>2.1696000000000003E-2</v>
      </c>
      <c r="S333" s="191">
        <v>0</v>
      </c>
      <c r="T333" s="192">
        <f>S333*H333</f>
        <v>0</v>
      </c>
      <c r="AR333" s="25" t="s">
        <v>397</v>
      </c>
      <c r="AT333" s="25" t="s">
        <v>345</v>
      </c>
      <c r="AU333" s="25" t="s">
        <v>85</v>
      </c>
      <c r="AY333" s="25" t="s">
        <v>264</v>
      </c>
      <c r="BE333" s="193">
        <f>IF(N333="základní",J333,0)</f>
        <v>0</v>
      </c>
      <c r="BF333" s="193">
        <f>IF(N333="snížená",J333,0)</f>
        <v>0</v>
      </c>
      <c r="BG333" s="193">
        <f>IF(N333="zákl. přenesená",J333,0)</f>
        <v>0</v>
      </c>
      <c r="BH333" s="193">
        <f>IF(N333="sníž. přenesená",J333,0)</f>
        <v>0</v>
      </c>
      <c r="BI333" s="193">
        <f>IF(N333="nulová",J333,0)</f>
        <v>0</v>
      </c>
      <c r="BJ333" s="25" t="s">
        <v>24</v>
      </c>
      <c r="BK333" s="193">
        <f>ROUND(I333*H333,2)</f>
        <v>0</v>
      </c>
      <c r="BL333" s="25" t="s">
        <v>372</v>
      </c>
      <c r="BM333" s="25" t="s">
        <v>994</v>
      </c>
    </row>
    <row r="334" spans="2:65" s="1" customFormat="1" ht="27">
      <c r="B334" s="42"/>
      <c r="D334" s="195" t="s">
        <v>369</v>
      </c>
      <c r="F334" s="228" t="s">
        <v>995</v>
      </c>
      <c r="I334" s="229"/>
      <c r="L334" s="42"/>
      <c r="M334" s="230"/>
      <c r="N334" s="43"/>
      <c r="O334" s="43"/>
      <c r="P334" s="43"/>
      <c r="Q334" s="43"/>
      <c r="R334" s="43"/>
      <c r="S334" s="43"/>
      <c r="T334" s="71"/>
      <c r="AT334" s="25" t="s">
        <v>369</v>
      </c>
      <c r="AU334" s="25" t="s">
        <v>85</v>
      </c>
    </row>
    <row r="335" spans="2:65" s="13" customFormat="1">
      <c r="B335" s="202"/>
      <c r="D335" s="195" t="s">
        <v>272</v>
      </c>
      <c r="F335" s="204" t="s">
        <v>996</v>
      </c>
      <c r="H335" s="205">
        <v>10.848000000000001</v>
      </c>
      <c r="I335" s="206"/>
      <c r="L335" s="202"/>
      <c r="M335" s="207"/>
      <c r="N335" s="208"/>
      <c r="O335" s="208"/>
      <c r="P335" s="208"/>
      <c r="Q335" s="208"/>
      <c r="R335" s="208"/>
      <c r="S335" s="208"/>
      <c r="T335" s="209"/>
      <c r="AT335" s="203" t="s">
        <v>272</v>
      </c>
      <c r="AU335" s="203" t="s">
        <v>85</v>
      </c>
      <c r="AV335" s="13" t="s">
        <v>85</v>
      </c>
      <c r="AW335" s="13" t="s">
        <v>6</v>
      </c>
      <c r="AX335" s="13" t="s">
        <v>24</v>
      </c>
      <c r="AY335" s="203" t="s">
        <v>264</v>
      </c>
    </row>
    <row r="336" spans="2:65" s="1" customFormat="1" ht="25.5" customHeight="1">
      <c r="B336" s="181"/>
      <c r="C336" s="182" t="s">
        <v>997</v>
      </c>
      <c r="D336" s="182" t="s">
        <v>266</v>
      </c>
      <c r="E336" s="183" t="s">
        <v>998</v>
      </c>
      <c r="F336" s="184" t="s">
        <v>999</v>
      </c>
      <c r="G336" s="185" t="s">
        <v>293</v>
      </c>
      <c r="H336" s="186">
        <v>18.72</v>
      </c>
      <c r="I336" s="187"/>
      <c r="J336" s="188">
        <f>ROUND(I336*H336,2)</f>
        <v>0</v>
      </c>
      <c r="K336" s="184" t="s">
        <v>278</v>
      </c>
      <c r="L336" s="42"/>
      <c r="M336" s="189" t="s">
        <v>5</v>
      </c>
      <c r="N336" s="190" t="s">
        <v>48</v>
      </c>
      <c r="O336" s="43"/>
      <c r="P336" s="191">
        <f>O336*H336</f>
        <v>0</v>
      </c>
      <c r="Q336" s="191">
        <v>0</v>
      </c>
      <c r="R336" s="191">
        <f>Q336*H336</f>
        <v>0</v>
      </c>
      <c r="S336" s="191">
        <v>0</v>
      </c>
      <c r="T336" s="192">
        <f>S336*H336</f>
        <v>0</v>
      </c>
      <c r="AR336" s="25" t="s">
        <v>372</v>
      </c>
      <c r="AT336" s="25" t="s">
        <v>266</v>
      </c>
      <c r="AU336" s="25" t="s">
        <v>85</v>
      </c>
      <c r="AY336" s="25" t="s">
        <v>264</v>
      </c>
      <c r="BE336" s="193">
        <f>IF(N336="základní",J336,0)</f>
        <v>0</v>
      </c>
      <c r="BF336" s="193">
        <f>IF(N336="snížená",J336,0)</f>
        <v>0</v>
      </c>
      <c r="BG336" s="193">
        <f>IF(N336="zákl. přenesená",J336,0)</f>
        <v>0</v>
      </c>
      <c r="BH336" s="193">
        <f>IF(N336="sníž. přenesená",J336,0)</f>
        <v>0</v>
      </c>
      <c r="BI336" s="193">
        <f>IF(N336="nulová",J336,0)</f>
        <v>0</v>
      </c>
      <c r="BJ336" s="25" t="s">
        <v>24</v>
      </c>
      <c r="BK336" s="193">
        <f>ROUND(I336*H336,2)</f>
        <v>0</v>
      </c>
      <c r="BL336" s="25" t="s">
        <v>372</v>
      </c>
      <c r="BM336" s="25" t="s">
        <v>1000</v>
      </c>
    </row>
    <row r="337" spans="2:65" s="13" customFormat="1">
      <c r="B337" s="202"/>
      <c r="D337" s="195" t="s">
        <v>272</v>
      </c>
      <c r="E337" s="203" t="s">
        <v>5</v>
      </c>
      <c r="F337" s="204" t="s">
        <v>976</v>
      </c>
      <c r="H337" s="205">
        <v>18.72</v>
      </c>
      <c r="I337" s="206"/>
      <c r="L337" s="202"/>
      <c r="M337" s="207"/>
      <c r="N337" s="208"/>
      <c r="O337" s="208"/>
      <c r="P337" s="208"/>
      <c r="Q337" s="208"/>
      <c r="R337" s="208"/>
      <c r="S337" s="208"/>
      <c r="T337" s="209"/>
      <c r="AT337" s="203" t="s">
        <v>272</v>
      </c>
      <c r="AU337" s="203" t="s">
        <v>85</v>
      </c>
      <c r="AV337" s="13" t="s">
        <v>85</v>
      </c>
      <c r="AW337" s="13" t="s">
        <v>41</v>
      </c>
      <c r="AX337" s="13" t="s">
        <v>24</v>
      </c>
      <c r="AY337" s="203" t="s">
        <v>264</v>
      </c>
    </row>
    <row r="338" spans="2:65" s="1" customFormat="1" ht="16.5" customHeight="1">
      <c r="B338" s="181"/>
      <c r="C338" s="182" t="s">
        <v>1001</v>
      </c>
      <c r="D338" s="182" t="s">
        <v>266</v>
      </c>
      <c r="E338" s="183" t="s">
        <v>1002</v>
      </c>
      <c r="F338" s="184" t="s">
        <v>1003</v>
      </c>
      <c r="G338" s="185" t="s">
        <v>308</v>
      </c>
      <c r="H338" s="186">
        <v>26</v>
      </c>
      <c r="I338" s="187"/>
      <c r="J338" s="188">
        <f>ROUND(I338*H338,2)</f>
        <v>0</v>
      </c>
      <c r="K338" s="184" t="s">
        <v>278</v>
      </c>
      <c r="L338" s="42"/>
      <c r="M338" s="189" t="s">
        <v>5</v>
      </c>
      <c r="N338" s="190" t="s">
        <v>48</v>
      </c>
      <c r="O338" s="43"/>
      <c r="P338" s="191">
        <f>O338*H338</f>
        <v>0</v>
      </c>
      <c r="Q338" s="191">
        <v>0</v>
      </c>
      <c r="R338" s="191">
        <f>Q338*H338</f>
        <v>0</v>
      </c>
      <c r="S338" s="191">
        <v>0</v>
      </c>
      <c r="T338" s="192">
        <f>S338*H338</f>
        <v>0</v>
      </c>
      <c r="AR338" s="25" t="s">
        <v>372</v>
      </c>
      <c r="AT338" s="25" t="s">
        <v>266</v>
      </c>
      <c r="AU338" s="25" t="s">
        <v>85</v>
      </c>
      <c r="AY338" s="25" t="s">
        <v>264</v>
      </c>
      <c r="BE338" s="193">
        <f>IF(N338="základní",J338,0)</f>
        <v>0</v>
      </c>
      <c r="BF338" s="193">
        <f>IF(N338="snížená",J338,0)</f>
        <v>0</v>
      </c>
      <c r="BG338" s="193">
        <f>IF(N338="zákl. přenesená",J338,0)</f>
        <v>0</v>
      </c>
      <c r="BH338" s="193">
        <f>IF(N338="sníž. přenesená",J338,0)</f>
        <v>0</v>
      </c>
      <c r="BI338" s="193">
        <f>IF(N338="nulová",J338,0)</f>
        <v>0</v>
      </c>
      <c r="BJ338" s="25" t="s">
        <v>24</v>
      </c>
      <c r="BK338" s="193">
        <f>ROUND(I338*H338,2)</f>
        <v>0</v>
      </c>
      <c r="BL338" s="25" t="s">
        <v>372</v>
      </c>
      <c r="BM338" s="25" t="s">
        <v>1004</v>
      </c>
    </row>
    <row r="339" spans="2:65" s="12" customFormat="1">
      <c r="B339" s="194"/>
      <c r="D339" s="195" t="s">
        <v>272</v>
      </c>
      <c r="E339" s="196" t="s">
        <v>5</v>
      </c>
      <c r="F339" s="197" t="s">
        <v>1005</v>
      </c>
      <c r="H339" s="196" t="s">
        <v>5</v>
      </c>
      <c r="I339" s="198"/>
      <c r="L339" s="194"/>
      <c r="M339" s="199"/>
      <c r="N339" s="200"/>
      <c r="O339" s="200"/>
      <c r="P339" s="200"/>
      <c r="Q339" s="200"/>
      <c r="R339" s="200"/>
      <c r="S339" s="200"/>
      <c r="T339" s="201"/>
      <c r="AT339" s="196" t="s">
        <v>272</v>
      </c>
      <c r="AU339" s="196" t="s">
        <v>85</v>
      </c>
      <c r="AV339" s="12" t="s">
        <v>24</v>
      </c>
      <c r="AW339" s="12" t="s">
        <v>41</v>
      </c>
      <c r="AX339" s="12" t="s">
        <v>77</v>
      </c>
      <c r="AY339" s="196" t="s">
        <v>264</v>
      </c>
    </row>
    <row r="340" spans="2:65" s="13" customFormat="1">
      <c r="B340" s="202"/>
      <c r="D340" s="195" t="s">
        <v>272</v>
      </c>
      <c r="E340" s="203" t="s">
        <v>5</v>
      </c>
      <c r="F340" s="204" t="s">
        <v>951</v>
      </c>
      <c r="H340" s="205">
        <v>26</v>
      </c>
      <c r="I340" s="206"/>
      <c r="L340" s="202"/>
      <c r="M340" s="207"/>
      <c r="N340" s="208"/>
      <c r="O340" s="208"/>
      <c r="P340" s="208"/>
      <c r="Q340" s="208"/>
      <c r="R340" s="208"/>
      <c r="S340" s="208"/>
      <c r="T340" s="209"/>
      <c r="AT340" s="203" t="s">
        <v>272</v>
      </c>
      <c r="AU340" s="203" t="s">
        <v>85</v>
      </c>
      <c r="AV340" s="13" t="s">
        <v>85</v>
      </c>
      <c r="AW340" s="13" t="s">
        <v>41</v>
      </c>
      <c r="AX340" s="13" t="s">
        <v>24</v>
      </c>
      <c r="AY340" s="203" t="s">
        <v>264</v>
      </c>
    </row>
    <row r="341" spans="2:65" s="1" customFormat="1" ht="16.5" customHeight="1">
      <c r="B341" s="181"/>
      <c r="C341" s="218" t="s">
        <v>1006</v>
      </c>
      <c r="D341" s="218" t="s">
        <v>345</v>
      </c>
      <c r="E341" s="219" t="s">
        <v>1007</v>
      </c>
      <c r="F341" s="220" t="s">
        <v>1008</v>
      </c>
      <c r="G341" s="221" t="s">
        <v>269</v>
      </c>
      <c r="H341" s="222">
        <v>0.373</v>
      </c>
      <c r="I341" s="223"/>
      <c r="J341" s="224">
        <f>ROUND(I341*H341,2)</f>
        <v>0</v>
      </c>
      <c r="K341" s="220" t="s">
        <v>278</v>
      </c>
      <c r="L341" s="225"/>
      <c r="M341" s="226" t="s">
        <v>5</v>
      </c>
      <c r="N341" s="227" t="s">
        <v>48</v>
      </c>
      <c r="O341" s="43"/>
      <c r="P341" s="191">
        <f>O341*H341</f>
        <v>0</v>
      </c>
      <c r="Q341" s="191">
        <v>0.55000000000000004</v>
      </c>
      <c r="R341" s="191">
        <f>Q341*H341</f>
        <v>0.20515000000000003</v>
      </c>
      <c r="S341" s="191">
        <v>0</v>
      </c>
      <c r="T341" s="192">
        <f>S341*H341</f>
        <v>0</v>
      </c>
      <c r="AR341" s="25" t="s">
        <v>397</v>
      </c>
      <c r="AT341" s="25" t="s">
        <v>345</v>
      </c>
      <c r="AU341" s="25" t="s">
        <v>85</v>
      </c>
      <c r="AY341" s="25" t="s">
        <v>264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5" t="s">
        <v>24</v>
      </c>
      <c r="BK341" s="193">
        <f>ROUND(I341*H341,2)</f>
        <v>0</v>
      </c>
      <c r="BL341" s="25" t="s">
        <v>372</v>
      </c>
      <c r="BM341" s="25" t="s">
        <v>1009</v>
      </c>
    </row>
    <row r="342" spans="2:65" s="12" customFormat="1">
      <c r="B342" s="194"/>
      <c r="D342" s="195" t="s">
        <v>272</v>
      </c>
      <c r="E342" s="196" t="s">
        <v>5</v>
      </c>
      <c r="F342" s="197" t="s">
        <v>1010</v>
      </c>
      <c r="H342" s="196" t="s">
        <v>5</v>
      </c>
      <c r="I342" s="198"/>
      <c r="L342" s="194"/>
      <c r="M342" s="199"/>
      <c r="N342" s="200"/>
      <c r="O342" s="200"/>
      <c r="P342" s="200"/>
      <c r="Q342" s="200"/>
      <c r="R342" s="200"/>
      <c r="S342" s="200"/>
      <c r="T342" s="201"/>
      <c r="AT342" s="196" t="s">
        <v>272</v>
      </c>
      <c r="AU342" s="196" t="s">
        <v>85</v>
      </c>
      <c r="AV342" s="12" t="s">
        <v>24</v>
      </c>
      <c r="AW342" s="12" t="s">
        <v>41</v>
      </c>
      <c r="AX342" s="12" t="s">
        <v>77</v>
      </c>
      <c r="AY342" s="196" t="s">
        <v>264</v>
      </c>
    </row>
    <row r="343" spans="2:65" s="13" customFormat="1">
      <c r="B343" s="202"/>
      <c r="D343" s="195" t="s">
        <v>272</v>
      </c>
      <c r="E343" s="203" t="s">
        <v>5</v>
      </c>
      <c r="F343" s="204" t="s">
        <v>1011</v>
      </c>
      <c r="H343" s="205">
        <v>0.27</v>
      </c>
      <c r="I343" s="206"/>
      <c r="L343" s="202"/>
      <c r="M343" s="207"/>
      <c r="N343" s="208"/>
      <c r="O343" s="208"/>
      <c r="P343" s="208"/>
      <c r="Q343" s="208"/>
      <c r="R343" s="208"/>
      <c r="S343" s="208"/>
      <c r="T343" s="209"/>
      <c r="AT343" s="203" t="s">
        <v>272</v>
      </c>
      <c r="AU343" s="203" t="s">
        <v>85</v>
      </c>
      <c r="AV343" s="13" t="s">
        <v>85</v>
      </c>
      <c r="AW343" s="13" t="s">
        <v>41</v>
      </c>
      <c r="AX343" s="13" t="s">
        <v>77</v>
      </c>
      <c r="AY343" s="203" t="s">
        <v>264</v>
      </c>
    </row>
    <row r="344" spans="2:65" s="12" customFormat="1">
      <c r="B344" s="194"/>
      <c r="D344" s="195" t="s">
        <v>272</v>
      </c>
      <c r="E344" s="196" t="s">
        <v>5</v>
      </c>
      <c r="F344" s="197" t="s">
        <v>1012</v>
      </c>
      <c r="H344" s="196" t="s">
        <v>5</v>
      </c>
      <c r="I344" s="198"/>
      <c r="L344" s="194"/>
      <c r="M344" s="199"/>
      <c r="N344" s="200"/>
      <c r="O344" s="200"/>
      <c r="P344" s="200"/>
      <c r="Q344" s="200"/>
      <c r="R344" s="200"/>
      <c r="S344" s="200"/>
      <c r="T344" s="201"/>
      <c r="AT344" s="196" t="s">
        <v>272</v>
      </c>
      <c r="AU344" s="196" t="s">
        <v>85</v>
      </c>
      <c r="AV344" s="12" t="s">
        <v>24</v>
      </c>
      <c r="AW344" s="12" t="s">
        <v>41</v>
      </c>
      <c r="AX344" s="12" t="s">
        <v>77</v>
      </c>
      <c r="AY344" s="196" t="s">
        <v>264</v>
      </c>
    </row>
    <row r="345" spans="2:65" s="13" customFormat="1">
      <c r="B345" s="202"/>
      <c r="D345" s="195" t="s">
        <v>272</v>
      </c>
      <c r="E345" s="203" t="s">
        <v>5</v>
      </c>
      <c r="F345" s="204" t="s">
        <v>1013</v>
      </c>
      <c r="H345" s="205">
        <v>6.9000000000000006E-2</v>
      </c>
      <c r="I345" s="206"/>
      <c r="L345" s="202"/>
      <c r="M345" s="207"/>
      <c r="N345" s="208"/>
      <c r="O345" s="208"/>
      <c r="P345" s="208"/>
      <c r="Q345" s="208"/>
      <c r="R345" s="208"/>
      <c r="S345" s="208"/>
      <c r="T345" s="209"/>
      <c r="AT345" s="203" t="s">
        <v>272</v>
      </c>
      <c r="AU345" s="203" t="s">
        <v>85</v>
      </c>
      <c r="AV345" s="13" t="s">
        <v>85</v>
      </c>
      <c r="AW345" s="13" t="s">
        <v>41</v>
      </c>
      <c r="AX345" s="13" t="s">
        <v>77</v>
      </c>
      <c r="AY345" s="203" t="s">
        <v>264</v>
      </c>
    </row>
    <row r="346" spans="2:65" s="14" customFormat="1">
      <c r="B346" s="210"/>
      <c r="D346" s="195" t="s">
        <v>272</v>
      </c>
      <c r="E346" s="211" t="s">
        <v>5</v>
      </c>
      <c r="F346" s="212" t="s">
        <v>290</v>
      </c>
      <c r="H346" s="213">
        <v>0.33900000000000002</v>
      </c>
      <c r="I346" s="214"/>
      <c r="L346" s="210"/>
      <c r="M346" s="215"/>
      <c r="N346" s="216"/>
      <c r="O346" s="216"/>
      <c r="P346" s="216"/>
      <c r="Q346" s="216"/>
      <c r="R346" s="216"/>
      <c r="S346" s="216"/>
      <c r="T346" s="217"/>
      <c r="AT346" s="211" t="s">
        <v>272</v>
      </c>
      <c r="AU346" s="211" t="s">
        <v>85</v>
      </c>
      <c r="AV346" s="14" t="s">
        <v>270</v>
      </c>
      <c r="AW346" s="14" t="s">
        <v>41</v>
      </c>
      <c r="AX346" s="14" t="s">
        <v>24</v>
      </c>
      <c r="AY346" s="211" t="s">
        <v>264</v>
      </c>
    </row>
    <row r="347" spans="2:65" s="13" customFormat="1">
      <c r="B347" s="202"/>
      <c r="D347" s="195" t="s">
        <v>272</v>
      </c>
      <c r="F347" s="204" t="s">
        <v>1014</v>
      </c>
      <c r="H347" s="205">
        <v>0.373</v>
      </c>
      <c r="I347" s="206"/>
      <c r="L347" s="202"/>
      <c r="M347" s="207"/>
      <c r="N347" s="208"/>
      <c r="O347" s="208"/>
      <c r="P347" s="208"/>
      <c r="Q347" s="208"/>
      <c r="R347" s="208"/>
      <c r="S347" s="208"/>
      <c r="T347" s="209"/>
      <c r="AT347" s="203" t="s">
        <v>272</v>
      </c>
      <c r="AU347" s="203" t="s">
        <v>85</v>
      </c>
      <c r="AV347" s="13" t="s">
        <v>85</v>
      </c>
      <c r="AW347" s="13" t="s">
        <v>6</v>
      </c>
      <c r="AX347" s="13" t="s">
        <v>24</v>
      </c>
      <c r="AY347" s="203" t="s">
        <v>264</v>
      </c>
    </row>
    <row r="348" spans="2:65" s="1" customFormat="1" ht="25.5" customHeight="1">
      <c r="B348" s="181"/>
      <c r="C348" s="182" t="s">
        <v>1015</v>
      </c>
      <c r="D348" s="182" t="s">
        <v>266</v>
      </c>
      <c r="E348" s="183" t="s">
        <v>1016</v>
      </c>
      <c r="F348" s="184" t="s">
        <v>1017</v>
      </c>
      <c r="G348" s="185" t="s">
        <v>269</v>
      </c>
      <c r="H348" s="186">
        <v>1.425</v>
      </c>
      <c r="I348" s="187"/>
      <c r="J348" s="188">
        <f>ROUND(I348*H348,2)</f>
        <v>0</v>
      </c>
      <c r="K348" s="184" t="s">
        <v>278</v>
      </c>
      <c r="L348" s="42"/>
      <c r="M348" s="189" t="s">
        <v>5</v>
      </c>
      <c r="N348" s="190" t="s">
        <v>48</v>
      </c>
      <c r="O348" s="43"/>
      <c r="P348" s="191">
        <f>O348*H348</f>
        <v>0</v>
      </c>
      <c r="Q348" s="191">
        <v>2.3369999999999998E-2</v>
      </c>
      <c r="R348" s="191">
        <f>Q348*H348</f>
        <v>3.3302249999999999E-2</v>
      </c>
      <c r="S348" s="191">
        <v>0</v>
      </c>
      <c r="T348" s="192">
        <f>S348*H348</f>
        <v>0</v>
      </c>
      <c r="AR348" s="25" t="s">
        <v>372</v>
      </c>
      <c r="AT348" s="25" t="s">
        <v>266</v>
      </c>
      <c r="AU348" s="25" t="s">
        <v>85</v>
      </c>
      <c r="AY348" s="25" t="s">
        <v>264</v>
      </c>
      <c r="BE348" s="193">
        <f>IF(N348="základní",J348,0)</f>
        <v>0</v>
      </c>
      <c r="BF348" s="193">
        <f>IF(N348="snížená",J348,0)</f>
        <v>0</v>
      </c>
      <c r="BG348" s="193">
        <f>IF(N348="zákl. přenesená",J348,0)</f>
        <v>0</v>
      </c>
      <c r="BH348" s="193">
        <f>IF(N348="sníž. přenesená",J348,0)</f>
        <v>0</v>
      </c>
      <c r="BI348" s="193">
        <f>IF(N348="nulová",J348,0)</f>
        <v>0</v>
      </c>
      <c r="BJ348" s="25" t="s">
        <v>24</v>
      </c>
      <c r="BK348" s="193">
        <f>ROUND(I348*H348,2)</f>
        <v>0</v>
      </c>
      <c r="BL348" s="25" t="s">
        <v>372</v>
      </c>
      <c r="BM348" s="25" t="s">
        <v>1018</v>
      </c>
    </row>
    <row r="349" spans="2:65" s="12" customFormat="1">
      <c r="B349" s="194"/>
      <c r="D349" s="195" t="s">
        <v>272</v>
      </c>
      <c r="E349" s="196" t="s">
        <v>5</v>
      </c>
      <c r="F349" s="197" t="s">
        <v>1019</v>
      </c>
      <c r="H349" s="196" t="s">
        <v>5</v>
      </c>
      <c r="I349" s="198"/>
      <c r="L349" s="194"/>
      <c r="M349" s="199"/>
      <c r="N349" s="200"/>
      <c r="O349" s="200"/>
      <c r="P349" s="200"/>
      <c r="Q349" s="200"/>
      <c r="R349" s="200"/>
      <c r="S349" s="200"/>
      <c r="T349" s="201"/>
      <c r="AT349" s="196" t="s">
        <v>272</v>
      </c>
      <c r="AU349" s="196" t="s">
        <v>85</v>
      </c>
      <c r="AV349" s="12" t="s">
        <v>24</v>
      </c>
      <c r="AW349" s="12" t="s">
        <v>41</v>
      </c>
      <c r="AX349" s="12" t="s">
        <v>77</v>
      </c>
      <c r="AY349" s="196" t="s">
        <v>264</v>
      </c>
    </row>
    <row r="350" spans="2:65" s="12" customFormat="1">
      <c r="B350" s="194"/>
      <c r="D350" s="195" t="s">
        <v>272</v>
      </c>
      <c r="E350" s="196" t="s">
        <v>5</v>
      </c>
      <c r="F350" s="197" t="s">
        <v>950</v>
      </c>
      <c r="H350" s="196" t="s">
        <v>5</v>
      </c>
      <c r="I350" s="198"/>
      <c r="L350" s="194"/>
      <c r="M350" s="199"/>
      <c r="N350" s="200"/>
      <c r="O350" s="200"/>
      <c r="P350" s="200"/>
      <c r="Q350" s="200"/>
      <c r="R350" s="200"/>
      <c r="S350" s="200"/>
      <c r="T350" s="201"/>
      <c r="AT350" s="196" t="s">
        <v>272</v>
      </c>
      <c r="AU350" s="196" t="s">
        <v>85</v>
      </c>
      <c r="AV350" s="12" t="s">
        <v>24</v>
      </c>
      <c r="AW350" s="12" t="s">
        <v>41</v>
      </c>
      <c r="AX350" s="12" t="s">
        <v>77</v>
      </c>
      <c r="AY350" s="196" t="s">
        <v>264</v>
      </c>
    </row>
    <row r="351" spans="2:65" s="13" customFormat="1">
      <c r="B351" s="202"/>
      <c r="D351" s="195" t="s">
        <v>272</v>
      </c>
      <c r="E351" s="203" t="s">
        <v>5</v>
      </c>
      <c r="F351" s="204" t="s">
        <v>966</v>
      </c>
      <c r="H351" s="205">
        <v>0.25</v>
      </c>
      <c r="I351" s="206"/>
      <c r="L351" s="202"/>
      <c r="M351" s="207"/>
      <c r="N351" s="208"/>
      <c r="O351" s="208"/>
      <c r="P351" s="208"/>
      <c r="Q351" s="208"/>
      <c r="R351" s="208"/>
      <c r="S351" s="208"/>
      <c r="T351" s="209"/>
      <c r="AT351" s="203" t="s">
        <v>272</v>
      </c>
      <c r="AU351" s="203" t="s">
        <v>85</v>
      </c>
      <c r="AV351" s="13" t="s">
        <v>85</v>
      </c>
      <c r="AW351" s="13" t="s">
        <v>41</v>
      </c>
      <c r="AX351" s="13" t="s">
        <v>77</v>
      </c>
      <c r="AY351" s="203" t="s">
        <v>264</v>
      </c>
    </row>
    <row r="352" spans="2:65" s="12" customFormat="1">
      <c r="B352" s="194"/>
      <c r="D352" s="195" t="s">
        <v>272</v>
      </c>
      <c r="E352" s="196" t="s">
        <v>5</v>
      </c>
      <c r="F352" s="197" t="s">
        <v>952</v>
      </c>
      <c r="H352" s="196" t="s">
        <v>5</v>
      </c>
      <c r="I352" s="198"/>
      <c r="L352" s="194"/>
      <c r="M352" s="199"/>
      <c r="N352" s="200"/>
      <c r="O352" s="200"/>
      <c r="P352" s="200"/>
      <c r="Q352" s="200"/>
      <c r="R352" s="200"/>
      <c r="S352" s="200"/>
      <c r="T352" s="201"/>
      <c r="AT352" s="196" t="s">
        <v>272</v>
      </c>
      <c r="AU352" s="196" t="s">
        <v>85</v>
      </c>
      <c r="AV352" s="12" t="s">
        <v>24</v>
      </c>
      <c r="AW352" s="12" t="s">
        <v>41</v>
      </c>
      <c r="AX352" s="12" t="s">
        <v>77</v>
      </c>
      <c r="AY352" s="196" t="s">
        <v>264</v>
      </c>
    </row>
    <row r="353" spans="2:65" s="13" customFormat="1">
      <c r="B353" s="202"/>
      <c r="D353" s="195" t="s">
        <v>272</v>
      </c>
      <c r="E353" s="203" t="s">
        <v>5</v>
      </c>
      <c r="F353" s="204" t="s">
        <v>967</v>
      </c>
      <c r="H353" s="205">
        <v>0.17899999999999999</v>
      </c>
      <c r="I353" s="206"/>
      <c r="L353" s="202"/>
      <c r="M353" s="207"/>
      <c r="N353" s="208"/>
      <c r="O353" s="208"/>
      <c r="P353" s="208"/>
      <c r="Q353" s="208"/>
      <c r="R353" s="208"/>
      <c r="S353" s="208"/>
      <c r="T353" s="209"/>
      <c r="AT353" s="203" t="s">
        <v>272</v>
      </c>
      <c r="AU353" s="203" t="s">
        <v>85</v>
      </c>
      <c r="AV353" s="13" t="s">
        <v>85</v>
      </c>
      <c r="AW353" s="13" t="s">
        <v>41</v>
      </c>
      <c r="AX353" s="13" t="s">
        <v>77</v>
      </c>
      <c r="AY353" s="203" t="s">
        <v>264</v>
      </c>
    </row>
    <row r="354" spans="2:65" s="12" customFormat="1">
      <c r="B354" s="194"/>
      <c r="D354" s="195" t="s">
        <v>272</v>
      </c>
      <c r="E354" s="196" t="s">
        <v>5</v>
      </c>
      <c r="F354" s="197" t="s">
        <v>958</v>
      </c>
      <c r="H354" s="196" t="s">
        <v>5</v>
      </c>
      <c r="I354" s="198"/>
      <c r="L354" s="194"/>
      <c r="M354" s="199"/>
      <c r="N354" s="200"/>
      <c r="O354" s="200"/>
      <c r="P354" s="200"/>
      <c r="Q354" s="200"/>
      <c r="R354" s="200"/>
      <c r="S354" s="200"/>
      <c r="T354" s="201"/>
      <c r="AT354" s="196" t="s">
        <v>272</v>
      </c>
      <c r="AU354" s="196" t="s">
        <v>85</v>
      </c>
      <c r="AV354" s="12" t="s">
        <v>24</v>
      </c>
      <c r="AW354" s="12" t="s">
        <v>41</v>
      </c>
      <c r="AX354" s="12" t="s">
        <v>77</v>
      </c>
      <c r="AY354" s="196" t="s">
        <v>264</v>
      </c>
    </row>
    <row r="355" spans="2:65" s="13" customFormat="1">
      <c r="B355" s="202"/>
      <c r="D355" s="195" t="s">
        <v>272</v>
      </c>
      <c r="E355" s="203" t="s">
        <v>5</v>
      </c>
      <c r="F355" s="204" t="s">
        <v>968</v>
      </c>
      <c r="H355" s="205">
        <v>7.8E-2</v>
      </c>
      <c r="I355" s="206"/>
      <c r="L355" s="202"/>
      <c r="M355" s="207"/>
      <c r="N355" s="208"/>
      <c r="O355" s="208"/>
      <c r="P355" s="208"/>
      <c r="Q355" s="208"/>
      <c r="R355" s="208"/>
      <c r="S355" s="208"/>
      <c r="T355" s="209"/>
      <c r="AT355" s="203" t="s">
        <v>272</v>
      </c>
      <c r="AU355" s="203" t="s">
        <v>85</v>
      </c>
      <c r="AV355" s="13" t="s">
        <v>85</v>
      </c>
      <c r="AW355" s="13" t="s">
        <v>41</v>
      </c>
      <c r="AX355" s="13" t="s">
        <v>77</v>
      </c>
      <c r="AY355" s="203" t="s">
        <v>264</v>
      </c>
    </row>
    <row r="356" spans="2:65" s="12" customFormat="1">
      <c r="B356" s="194"/>
      <c r="D356" s="195" t="s">
        <v>272</v>
      </c>
      <c r="E356" s="196" t="s">
        <v>5</v>
      </c>
      <c r="F356" s="197" t="s">
        <v>960</v>
      </c>
      <c r="H356" s="196" t="s">
        <v>5</v>
      </c>
      <c r="I356" s="198"/>
      <c r="L356" s="194"/>
      <c r="M356" s="199"/>
      <c r="N356" s="200"/>
      <c r="O356" s="200"/>
      <c r="P356" s="200"/>
      <c r="Q356" s="200"/>
      <c r="R356" s="200"/>
      <c r="S356" s="200"/>
      <c r="T356" s="201"/>
      <c r="AT356" s="196" t="s">
        <v>272</v>
      </c>
      <c r="AU356" s="196" t="s">
        <v>85</v>
      </c>
      <c r="AV356" s="12" t="s">
        <v>24</v>
      </c>
      <c r="AW356" s="12" t="s">
        <v>41</v>
      </c>
      <c r="AX356" s="12" t="s">
        <v>77</v>
      </c>
      <c r="AY356" s="196" t="s">
        <v>264</v>
      </c>
    </row>
    <row r="357" spans="2:65" s="13" customFormat="1">
      <c r="B357" s="202"/>
      <c r="D357" s="195" t="s">
        <v>272</v>
      </c>
      <c r="E357" s="203" t="s">
        <v>5</v>
      </c>
      <c r="F357" s="204" t="s">
        <v>969</v>
      </c>
      <c r="H357" s="205">
        <v>0.13700000000000001</v>
      </c>
      <c r="I357" s="206"/>
      <c r="L357" s="202"/>
      <c r="M357" s="207"/>
      <c r="N357" s="208"/>
      <c r="O357" s="208"/>
      <c r="P357" s="208"/>
      <c r="Q357" s="208"/>
      <c r="R357" s="208"/>
      <c r="S357" s="208"/>
      <c r="T357" s="209"/>
      <c r="AT357" s="203" t="s">
        <v>272</v>
      </c>
      <c r="AU357" s="203" t="s">
        <v>85</v>
      </c>
      <c r="AV357" s="13" t="s">
        <v>85</v>
      </c>
      <c r="AW357" s="13" t="s">
        <v>41</v>
      </c>
      <c r="AX357" s="13" t="s">
        <v>77</v>
      </c>
      <c r="AY357" s="203" t="s">
        <v>264</v>
      </c>
    </row>
    <row r="358" spans="2:65" s="15" customFormat="1">
      <c r="B358" s="236"/>
      <c r="D358" s="195" t="s">
        <v>272</v>
      </c>
      <c r="E358" s="237" t="s">
        <v>5</v>
      </c>
      <c r="F358" s="238" t="s">
        <v>423</v>
      </c>
      <c r="H358" s="239">
        <v>0.64400000000000002</v>
      </c>
      <c r="I358" s="240"/>
      <c r="L358" s="236"/>
      <c r="M358" s="241"/>
      <c r="N358" s="242"/>
      <c r="O358" s="242"/>
      <c r="P358" s="242"/>
      <c r="Q358" s="242"/>
      <c r="R358" s="242"/>
      <c r="S358" s="242"/>
      <c r="T358" s="243"/>
      <c r="AT358" s="237" t="s">
        <v>272</v>
      </c>
      <c r="AU358" s="237" t="s">
        <v>85</v>
      </c>
      <c r="AV358" s="15" t="s">
        <v>93</v>
      </c>
      <c r="AW358" s="15" t="s">
        <v>41</v>
      </c>
      <c r="AX358" s="15" t="s">
        <v>77</v>
      </c>
      <c r="AY358" s="237" t="s">
        <v>264</v>
      </c>
    </row>
    <row r="359" spans="2:65" s="12" customFormat="1">
      <c r="B359" s="194"/>
      <c r="D359" s="195" t="s">
        <v>272</v>
      </c>
      <c r="E359" s="196" t="s">
        <v>5</v>
      </c>
      <c r="F359" s="197" t="s">
        <v>1020</v>
      </c>
      <c r="H359" s="196" t="s">
        <v>5</v>
      </c>
      <c r="I359" s="198"/>
      <c r="L359" s="194"/>
      <c r="M359" s="199"/>
      <c r="N359" s="200"/>
      <c r="O359" s="200"/>
      <c r="P359" s="200"/>
      <c r="Q359" s="200"/>
      <c r="R359" s="200"/>
      <c r="S359" s="200"/>
      <c r="T359" s="201"/>
      <c r="AT359" s="196" t="s">
        <v>272</v>
      </c>
      <c r="AU359" s="196" t="s">
        <v>85</v>
      </c>
      <c r="AV359" s="12" t="s">
        <v>24</v>
      </c>
      <c r="AW359" s="12" t="s">
        <v>41</v>
      </c>
      <c r="AX359" s="12" t="s">
        <v>77</v>
      </c>
      <c r="AY359" s="196" t="s">
        <v>264</v>
      </c>
    </row>
    <row r="360" spans="2:65" s="13" customFormat="1">
      <c r="B360" s="202"/>
      <c r="D360" s="195" t="s">
        <v>272</v>
      </c>
      <c r="E360" s="203" t="s">
        <v>5</v>
      </c>
      <c r="F360" s="204" t="s">
        <v>1021</v>
      </c>
      <c r="H360" s="205">
        <v>0.44900000000000001</v>
      </c>
      <c r="I360" s="206"/>
      <c r="L360" s="202"/>
      <c r="M360" s="207"/>
      <c r="N360" s="208"/>
      <c r="O360" s="208"/>
      <c r="P360" s="208"/>
      <c r="Q360" s="208"/>
      <c r="R360" s="208"/>
      <c r="S360" s="208"/>
      <c r="T360" s="209"/>
      <c r="AT360" s="203" t="s">
        <v>272</v>
      </c>
      <c r="AU360" s="203" t="s">
        <v>85</v>
      </c>
      <c r="AV360" s="13" t="s">
        <v>85</v>
      </c>
      <c r="AW360" s="13" t="s">
        <v>41</v>
      </c>
      <c r="AX360" s="13" t="s">
        <v>77</v>
      </c>
      <c r="AY360" s="203" t="s">
        <v>264</v>
      </c>
    </row>
    <row r="361" spans="2:65" s="12" customFormat="1">
      <c r="B361" s="194"/>
      <c r="D361" s="195" t="s">
        <v>272</v>
      </c>
      <c r="E361" s="196" t="s">
        <v>5</v>
      </c>
      <c r="F361" s="197" t="s">
        <v>1022</v>
      </c>
      <c r="H361" s="196" t="s">
        <v>5</v>
      </c>
      <c r="I361" s="198"/>
      <c r="L361" s="194"/>
      <c r="M361" s="199"/>
      <c r="N361" s="200"/>
      <c r="O361" s="200"/>
      <c r="P361" s="200"/>
      <c r="Q361" s="200"/>
      <c r="R361" s="200"/>
      <c r="S361" s="200"/>
      <c r="T361" s="201"/>
      <c r="AT361" s="196" t="s">
        <v>272</v>
      </c>
      <c r="AU361" s="196" t="s">
        <v>85</v>
      </c>
      <c r="AV361" s="12" t="s">
        <v>24</v>
      </c>
      <c r="AW361" s="12" t="s">
        <v>41</v>
      </c>
      <c r="AX361" s="12" t="s">
        <v>77</v>
      </c>
      <c r="AY361" s="196" t="s">
        <v>264</v>
      </c>
    </row>
    <row r="362" spans="2:65" s="13" customFormat="1">
      <c r="B362" s="202"/>
      <c r="D362" s="195" t="s">
        <v>272</v>
      </c>
      <c r="E362" s="203" t="s">
        <v>5</v>
      </c>
      <c r="F362" s="204" t="s">
        <v>1011</v>
      </c>
      <c r="H362" s="205">
        <v>0.27</v>
      </c>
      <c r="I362" s="206"/>
      <c r="L362" s="202"/>
      <c r="M362" s="207"/>
      <c r="N362" s="208"/>
      <c r="O362" s="208"/>
      <c r="P362" s="208"/>
      <c r="Q362" s="208"/>
      <c r="R362" s="208"/>
      <c r="S362" s="208"/>
      <c r="T362" s="209"/>
      <c r="AT362" s="203" t="s">
        <v>272</v>
      </c>
      <c r="AU362" s="203" t="s">
        <v>85</v>
      </c>
      <c r="AV362" s="13" t="s">
        <v>85</v>
      </c>
      <c r="AW362" s="13" t="s">
        <v>41</v>
      </c>
      <c r="AX362" s="13" t="s">
        <v>77</v>
      </c>
      <c r="AY362" s="203" t="s">
        <v>264</v>
      </c>
    </row>
    <row r="363" spans="2:65" s="12" customFormat="1">
      <c r="B363" s="194"/>
      <c r="D363" s="195" t="s">
        <v>272</v>
      </c>
      <c r="E363" s="196" t="s">
        <v>5</v>
      </c>
      <c r="F363" s="197" t="s">
        <v>1023</v>
      </c>
      <c r="H363" s="196" t="s">
        <v>5</v>
      </c>
      <c r="I363" s="198"/>
      <c r="L363" s="194"/>
      <c r="M363" s="199"/>
      <c r="N363" s="200"/>
      <c r="O363" s="200"/>
      <c r="P363" s="200"/>
      <c r="Q363" s="200"/>
      <c r="R363" s="200"/>
      <c r="S363" s="200"/>
      <c r="T363" s="201"/>
      <c r="AT363" s="196" t="s">
        <v>272</v>
      </c>
      <c r="AU363" s="196" t="s">
        <v>85</v>
      </c>
      <c r="AV363" s="12" t="s">
        <v>24</v>
      </c>
      <c r="AW363" s="12" t="s">
        <v>41</v>
      </c>
      <c r="AX363" s="12" t="s">
        <v>77</v>
      </c>
      <c r="AY363" s="196" t="s">
        <v>264</v>
      </c>
    </row>
    <row r="364" spans="2:65" s="13" customFormat="1">
      <c r="B364" s="202"/>
      <c r="D364" s="195" t="s">
        <v>272</v>
      </c>
      <c r="E364" s="203" t="s">
        <v>5</v>
      </c>
      <c r="F364" s="204" t="s">
        <v>1024</v>
      </c>
      <c r="H364" s="205">
        <v>6.2E-2</v>
      </c>
      <c r="I364" s="206"/>
      <c r="L364" s="202"/>
      <c r="M364" s="207"/>
      <c r="N364" s="208"/>
      <c r="O364" s="208"/>
      <c r="P364" s="208"/>
      <c r="Q364" s="208"/>
      <c r="R364" s="208"/>
      <c r="S364" s="208"/>
      <c r="T364" s="209"/>
      <c r="AT364" s="203" t="s">
        <v>272</v>
      </c>
      <c r="AU364" s="203" t="s">
        <v>85</v>
      </c>
      <c r="AV364" s="13" t="s">
        <v>85</v>
      </c>
      <c r="AW364" s="13" t="s">
        <v>41</v>
      </c>
      <c r="AX364" s="13" t="s">
        <v>77</v>
      </c>
      <c r="AY364" s="203" t="s">
        <v>264</v>
      </c>
    </row>
    <row r="365" spans="2:65" s="14" customFormat="1">
      <c r="B365" s="210"/>
      <c r="D365" s="195" t="s">
        <v>272</v>
      </c>
      <c r="E365" s="211" t="s">
        <v>5</v>
      </c>
      <c r="F365" s="212" t="s">
        <v>290</v>
      </c>
      <c r="H365" s="213">
        <v>1.425</v>
      </c>
      <c r="I365" s="214"/>
      <c r="L365" s="210"/>
      <c r="M365" s="215"/>
      <c r="N365" s="216"/>
      <c r="O365" s="216"/>
      <c r="P365" s="216"/>
      <c r="Q365" s="216"/>
      <c r="R365" s="216"/>
      <c r="S365" s="216"/>
      <c r="T365" s="217"/>
      <c r="AT365" s="211" t="s">
        <v>272</v>
      </c>
      <c r="AU365" s="211" t="s">
        <v>85</v>
      </c>
      <c r="AV365" s="14" t="s">
        <v>270</v>
      </c>
      <c r="AW365" s="14" t="s">
        <v>41</v>
      </c>
      <c r="AX365" s="14" t="s">
        <v>24</v>
      </c>
      <c r="AY365" s="211" t="s">
        <v>264</v>
      </c>
    </row>
    <row r="366" spans="2:65" s="1" customFormat="1" ht="25.5" customHeight="1">
      <c r="B366" s="181"/>
      <c r="C366" s="182" t="s">
        <v>1025</v>
      </c>
      <c r="D366" s="182" t="s">
        <v>266</v>
      </c>
      <c r="E366" s="183" t="s">
        <v>1026</v>
      </c>
      <c r="F366" s="184" t="s">
        <v>1027</v>
      </c>
      <c r="G366" s="185" t="s">
        <v>413</v>
      </c>
      <c r="H366" s="231"/>
      <c r="I366" s="187"/>
      <c r="J366" s="188">
        <f>ROUND(I366*H366,2)</f>
        <v>0</v>
      </c>
      <c r="K366" s="184" t="s">
        <v>278</v>
      </c>
      <c r="L366" s="42"/>
      <c r="M366" s="189" t="s">
        <v>5</v>
      </c>
      <c r="N366" s="190" t="s">
        <v>48</v>
      </c>
      <c r="O366" s="43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AR366" s="25" t="s">
        <v>372</v>
      </c>
      <c r="AT366" s="25" t="s">
        <v>266</v>
      </c>
      <c r="AU366" s="25" t="s">
        <v>85</v>
      </c>
      <c r="AY366" s="25" t="s">
        <v>264</v>
      </c>
      <c r="BE366" s="193">
        <f>IF(N366="základní",J366,0)</f>
        <v>0</v>
      </c>
      <c r="BF366" s="193">
        <f>IF(N366="snížená",J366,0)</f>
        <v>0</v>
      </c>
      <c r="BG366" s="193">
        <f>IF(N366="zákl. přenesená",J366,0)</f>
        <v>0</v>
      </c>
      <c r="BH366" s="193">
        <f>IF(N366="sníž. přenesená",J366,0)</f>
        <v>0</v>
      </c>
      <c r="BI366" s="193">
        <f>IF(N366="nulová",J366,0)</f>
        <v>0</v>
      </c>
      <c r="BJ366" s="25" t="s">
        <v>24</v>
      </c>
      <c r="BK366" s="193">
        <f>ROUND(I366*H366,2)</f>
        <v>0</v>
      </c>
      <c r="BL366" s="25" t="s">
        <v>372</v>
      </c>
      <c r="BM366" s="25" t="s">
        <v>1028</v>
      </c>
    </row>
    <row r="367" spans="2:65" s="11" customFormat="1" ht="29.85" customHeight="1">
      <c r="B367" s="168"/>
      <c r="D367" s="169" t="s">
        <v>76</v>
      </c>
      <c r="E367" s="179" t="s">
        <v>1029</v>
      </c>
      <c r="F367" s="179" t="s">
        <v>1030</v>
      </c>
      <c r="I367" s="171"/>
      <c r="J367" s="180">
        <f>BK367</f>
        <v>0</v>
      </c>
      <c r="L367" s="168"/>
      <c r="M367" s="173"/>
      <c r="N367" s="174"/>
      <c r="O367" s="174"/>
      <c r="P367" s="175">
        <f>SUM(P368:P380)</f>
        <v>0</v>
      </c>
      <c r="Q367" s="174"/>
      <c r="R367" s="175">
        <f>SUM(R368:R380)</f>
        <v>7.6477439999999994E-2</v>
      </c>
      <c r="S367" s="174"/>
      <c r="T367" s="176">
        <f>SUM(T368:T380)</f>
        <v>0</v>
      </c>
      <c r="AR367" s="169" t="s">
        <v>85</v>
      </c>
      <c r="AT367" s="177" t="s">
        <v>76</v>
      </c>
      <c r="AU367" s="177" t="s">
        <v>24</v>
      </c>
      <c r="AY367" s="169" t="s">
        <v>264</v>
      </c>
      <c r="BK367" s="178">
        <f>SUM(BK368:BK380)</f>
        <v>0</v>
      </c>
    </row>
    <row r="368" spans="2:65" s="1" customFormat="1" ht="38.25" customHeight="1">
      <c r="B368" s="181"/>
      <c r="C368" s="182" t="s">
        <v>1031</v>
      </c>
      <c r="D368" s="182" t="s">
        <v>266</v>
      </c>
      <c r="E368" s="183" t="s">
        <v>1032</v>
      </c>
      <c r="F368" s="184" t="s">
        <v>1033</v>
      </c>
      <c r="G368" s="185" t="s">
        <v>293</v>
      </c>
      <c r="H368" s="186">
        <v>5.76</v>
      </c>
      <c r="I368" s="187"/>
      <c r="J368" s="188">
        <f>ROUND(I368*H368,2)</f>
        <v>0</v>
      </c>
      <c r="K368" s="184" t="s">
        <v>278</v>
      </c>
      <c r="L368" s="42"/>
      <c r="M368" s="189" t="s">
        <v>5</v>
      </c>
      <c r="N368" s="190" t="s">
        <v>48</v>
      </c>
      <c r="O368" s="43"/>
      <c r="P368" s="191">
        <f>O368*H368</f>
        <v>0</v>
      </c>
      <c r="Q368" s="191">
        <v>1.2540000000000001E-2</v>
      </c>
      <c r="R368" s="191">
        <f>Q368*H368</f>
        <v>7.22304E-2</v>
      </c>
      <c r="S368" s="191">
        <v>0</v>
      </c>
      <c r="T368" s="192">
        <f>S368*H368</f>
        <v>0</v>
      </c>
      <c r="AR368" s="25" t="s">
        <v>372</v>
      </c>
      <c r="AT368" s="25" t="s">
        <v>266</v>
      </c>
      <c r="AU368" s="25" t="s">
        <v>85</v>
      </c>
      <c r="AY368" s="25" t="s">
        <v>264</v>
      </c>
      <c r="BE368" s="193">
        <f>IF(N368="základní",J368,0)</f>
        <v>0</v>
      </c>
      <c r="BF368" s="193">
        <f>IF(N368="snížená",J368,0)</f>
        <v>0</v>
      </c>
      <c r="BG368" s="193">
        <f>IF(N368="zákl. přenesená",J368,0)</f>
        <v>0</v>
      </c>
      <c r="BH368" s="193">
        <f>IF(N368="sníž. přenesená",J368,0)</f>
        <v>0</v>
      </c>
      <c r="BI368" s="193">
        <f>IF(N368="nulová",J368,0)</f>
        <v>0</v>
      </c>
      <c r="BJ368" s="25" t="s">
        <v>24</v>
      </c>
      <c r="BK368" s="193">
        <f>ROUND(I368*H368,2)</f>
        <v>0</v>
      </c>
      <c r="BL368" s="25" t="s">
        <v>372</v>
      </c>
      <c r="BM368" s="25" t="s">
        <v>1034</v>
      </c>
    </row>
    <row r="369" spans="2:65" s="12" customFormat="1">
      <c r="B369" s="194"/>
      <c r="D369" s="195" t="s">
        <v>272</v>
      </c>
      <c r="E369" s="196" t="s">
        <v>5</v>
      </c>
      <c r="F369" s="197" t="s">
        <v>1035</v>
      </c>
      <c r="H369" s="196" t="s">
        <v>5</v>
      </c>
      <c r="I369" s="198"/>
      <c r="L369" s="194"/>
      <c r="M369" s="199"/>
      <c r="N369" s="200"/>
      <c r="O369" s="200"/>
      <c r="P369" s="200"/>
      <c r="Q369" s="200"/>
      <c r="R369" s="200"/>
      <c r="S369" s="200"/>
      <c r="T369" s="201"/>
      <c r="AT369" s="196" t="s">
        <v>272</v>
      </c>
      <c r="AU369" s="196" t="s">
        <v>85</v>
      </c>
      <c r="AV369" s="12" t="s">
        <v>24</v>
      </c>
      <c r="AW369" s="12" t="s">
        <v>41</v>
      </c>
      <c r="AX369" s="12" t="s">
        <v>77</v>
      </c>
      <c r="AY369" s="196" t="s">
        <v>264</v>
      </c>
    </row>
    <row r="370" spans="2:65" s="13" customFormat="1">
      <c r="B370" s="202"/>
      <c r="D370" s="195" t="s">
        <v>272</v>
      </c>
      <c r="E370" s="203" t="s">
        <v>5</v>
      </c>
      <c r="F370" s="204" t="s">
        <v>563</v>
      </c>
      <c r="H370" s="205">
        <v>5.76</v>
      </c>
      <c r="I370" s="206"/>
      <c r="L370" s="202"/>
      <c r="M370" s="207"/>
      <c r="N370" s="208"/>
      <c r="O370" s="208"/>
      <c r="P370" s="208"/>
      <c r="Q370" s="208"/>
      <c r="R370" s="208"/>
      <c r="S370" s="208"/>
      <c r="T370" s="209"/>
      <c r="AT370" s="203" t="s">
        <v>272</v>
      </c>
      <c r="AU370" s="203" t="s">
        <v>85</v>
      </c>
      <c r="AV370" s="13" t="s">
        <v>85</v>
      </c>
      <c r="AW370" s="13" t="s">
        <v>41</v>
      </c>
      <c r="AX370" s="13" t="s">
        <v>24</v>
      </c>
      <c r="AY370" s="203" t="s">
        <v>264</v>
      </c>
    </row>
    <row r="371" spans="2:65" s="1" customFormat="1" ht="38.25" customHeight="1">
      <c r="B371" s="181"/>
      <c r="C371" s="182" t="s">
        <v>1036</v>
      </c>
      <c r="D371" s="182" t="s">
        <v>266</v>
      </c>
      <c r="E371" s="183" t="s">
        <v>1037</v>
      </c>
      <c r="F371" s="184" t="s">
        <v>1038</v>
      </c>
      <c r="G371" s="185" t="s">
        <v>308</v>
      </c>
      <c r="H371" s="186">
        <v>9.6</v>
      </c>
      <c r="I371" s="187"/>
      <c r="J371" s="188">
        <f>ROUND(I371*H371,2)</f>
        <v>0</v>
      </c>
      <c r="K371" s="184" t="s">
        <v>278</v>
      </c>
      <c r="L371" s="42"/>
      <c r="M371" s="189" t="s">
        <v>5</v>
      </c>
      <c r="N371" s="190" t="s">
        <v>48</v>
      </c>
      <c r="O371" s="43"/>
      <c r="P371" s="191">
        <f>O371*H371</f>
        <v>0</v>
      </c>
      <c r="Q371" s="191">
        <v>2.5999999999999998E-4</v>
      </c>
      <c r="R371" s="191">
        <f>Q371*H371</f>
        <v>2.4959999999999995E-3</v>
      </c>
      <c r="S371" s="191">
        <v>0</v>
      </c>
      <c r="T371" s="192">
        <f>S371*H371</f>
        <v>0</v>
      </c>
      <c r="AR371" s="25" t="s">
        <v>372</v>
      </c>
      <c r="AT371" s="25" t="s">
        <v>266</v>
      </c>
      <c r="AU371" s="25" t="s">
        <v>85</v>
      </c>
      <c r="AY371" s="25" t="s">
        <v>264</v>
      </c>
      <c r="BE371" s="193">
        <f>IF(N371="základní",J371,0)</f>
        <v>0</v>
      </c>
      <c r="BF371" s="193">
        <f>IF(N371="snížená",J371,0)</f>
        <v>0</v>
      </c>
      <c r="BG371" s="193">
        <f>IF(N371="zákl. přenesená",J371,0)</f>
        <v>0</v>
      </c>
      <c r="BH371" s="193">
        <f>IF(N371="sníž. přenesená",J371,0)</f>
        <v>0</v>
      </c>
      <c r="BI371" s="193">
        <f>IF(N371="nulová",J371,0)</f>
        <v>0</v>
      </c>
      <c r="BJ371" s="25" t="s">
        <v>24</v>
      </c>
      <c r="BK371" s="193">
        <f>ROUND(I371*H371,2)</f>
        <v>0</v>
      </c>
      <c r="BL371" s="25" t="s">
        <v>372</v>
      </c>
      <c r="BM371" s="25" t="s">
        <v>1039</v>
      </c>
    </row>
    <row r="372" spans="2:65" s="13" customFormat="1">
      <c r="B372" s="202"/>
      <c r="D372" s="195" t="s">
        <v>272</v>
      </c>
      <c r="E372" s="203" t="s">
        <v>5</v>
      </c>
      <c r="F372" s="204" t="s">
        <v>1040</v>
      </c>
      <c r="H372" s="205">
        <v>9.6</v>
      </c>
      <c r="I372" s="206"/>
      <c r="L372" s="202"/>
      <c r="M372" s="207"/>
      <c r="N372" s="208"/>
      <c r="O372" s="208"/>
      <c r="P372" s="208"/>
      <c r="Q372" s="208"/>
      <c r="R372" s="208"/>
      <c r="S372" s="208"/>
      <c r="T372" s="209"/>
      <c r="AT372" s="203" t="s">
        <v>272</v>
      </c>
      <c r="AU372" s="203" t="s">
        <v>85</v>
      </c>
      <c r="AV372" s="13" t="s">
        <v>85</v>
      </c>
      <c r="AW372" s="13" t="s">
        <v>41</v>
      </c>
      <c r="AX372" s="13" t="s">
        <v>24</v>
      </c>
      <c r="AY372" s="203" t="s">
        <v>264</v>
      </c>
    </row>
    <row r="373" spans="2:65" s="1" customFormat="1" ht="25.5" customHeight="1">
      <c r="B373" s="181"/>
      <c r="C373" s="182" t="s">
        <v>1041</v>
      </c>
      <c r="D373" s="182" t="s">
        <v>266</v>
      </c>
      <c r="E373" s="183" t="s">
        <v>1042</v>
      </c>
      <c r="F373" s="184" t="s">
        <v>1043</v>
      </c>
      <c r="G373" s="185" t="s">
        <v>293</v>
      </c>
      <c r="H373" s="186">
        <v>5.76</v>
      </c>
      <c r="I373" s="187"/>
      <c r="J373" s="188">
        <f>ROUND(I373*H373,2)</f>
        <v>0</v>
      </c>
      <c r="K373" s="184" t="s">
        <v>278</v>
      </c>
      <c r="L373" s="42"/>
      <c r="M373" s="189" t="s">
        <v>5</v>
      </c>
      <c r="N373" s="190" t="s">
        <v>48</v>
      </c>
      <c r="O373" s="43"/>
      <c r="P373" s="191">
        <f>O373*H373</f>
        <v>0</v>
      </c>
      <c r="Q373" s="191">
        <v>1E-4</v>
      </c>
      <c r="R373" s="191">
        <f>Q373*H373</f>
        <v>5.7600000000000001E-4</v>
      </c>
      <c r="S373" s="191">
        <v>0</v>
      </c>
      <c r="T373" s="192">
        <f>S373*H373</f>
        <v>0</v>
      </c>
      <c r="AR373" s="25" t="s">
        <v>372</v>
      </c>
      <c r="AT373" s="25" t="s">
        <v>266</v>
      </c>
      <c r="AU373" s="25" t="s">
        <v>85</v>
      </c>
      <c r="AY373" s="25" t="s">
        <v>264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5" t="s">
        <v>24</v>
      </c>
      <c r="BK373" s="193">
        <f>ROUND(I373*H373,2)</f>
        <v>0</v>
      </c>
      <c r="BL373" s="25" t="s">
        <v>372</v>
      </c>
      <c r="BM373" s="25" t="s">
        <v>1044</v>
      </c>
    </row>
    <row r="374" spans="2:65" s="1" customFormat="1" ht="25.5" customHeight="1">
      <c r="B374" s="181"/>
      <c r="C374" s="182" t="s">
        <v>1045</v>
      </c>
      <c r="D374" s="182" t="s">
        <v>266</v>
      </c>
      <c r="E374" s="183" t="s">
        <v>1046</v>
      </c>
      <c r="F374" s="184" t="s">
        <v>1047</v>
      </c>
      <c r="G374" s="185" t="s">
        <v>293</v>
      </c>
      <c r="H374" s="186">
        <v>5.76</v>
      </c>
      <c r="I374" s="187"/>
      <c r="J374" s="188">
        <f>ROUND(I374*H374,2)</f>
        <v>0</v>
      </c>
      <c r="K374" s="184" t="s">
        <v>278</v>
      </c>
      <c r="L374" s="42"/>
      <c r="M374" s="189" t="s">
        <v>5</v>
      </c>
      <c r="N374" s="190" t="s">
        <v>48</v>
      </c>
      <c r="O374" s="43"/>
      <c r="P374" s="191">
        <f>O374*H374</f>
        <v>0</v>
      </c>
      <c r="Q374" s="191">
        <v>0</v>
      </c>
      <c r="R374" s="191">
        <f>Q374*H374</f>
        <v>0</v>
      </c>
      <c r="S374" s="191">
        <v>0</v>
      </c>
      <c r="T374" s="192">
        <f>S374*H374</f>
        <v>0</v>
      </c>
      <c r="AR374" s="25" t="s">
        <v>372</v>
      </c>
      <c r="AT374" s="25" t="s">
        <v>266</v>
      </c>
      <c r="AU374" s="25" t="s">
        <v>85</v>
      </c>
      <c r="AY374" s="25" t="s">
        <v>264</v>
      </c>
      <c r="BE374" s="193">
        <f>IF(N374="základní",J374,0)</f>
        <v>0</v>
      </c>
      <c r="BF374" s="193">
        <f>IF(N374="snížená",J374,0)</f>
        <v>0</v>
      </c>
      <c r="BG374" s="193">
        <f>IF(N374="zákl. přenesená",J374,0)</f>
        <v>0</v>
      </c>
      <c r="BH374" s="193">
        <f>IF(N374="sníž. přenesená",J374,0)</f>
        <v>0</v>
      </c>
      <c r="BI374" s="193">
        <f>IF(N374="nulová",J374,0)</f>
        <v>0</v>
      </c>
      <c r="BJ374" s="25" t="s">
        <v>24</v>
      </c>
      <c r="BK374" s="193">
        <f>ROUND(I374*H374,2)</f>
        <v>0</v>
      </c>
      <c r="BL374" s="25" t="s">
        <v>372</v>
      </c>
      <c r="BM374" s="25" t="s">
        <v>1048</v>
      </c>
    </row>
    <row r="375" spans="2:65" s="12" customFormat="1">
      <c r="B375" s="194"/>
      <c r="D375" s="195" t="s">
        <v>272</v>
      </c>
      <c r="E375" s="196" t="s">
        <v>5</v>
      </c>
      <c r="F375" s="197" t="s">
        <v>1035</v>
      </c>
      <c r="H375" s="196" t="s">
        <v>5</v>
      </c>
      <c r="I375" s="198"/>
      <c r="L375" s="194"/>
      <c r="M375" s="199"/>
      <c r="N375" s="200"/>
      <c r="O375" s="200"/>
      <c r="P375" s="200"/>
      <c r="Q375" s="200"/>
      <c r="R375" s="200"/>
      <c r="S375" s="200"/>
      <c r="T375" s="201"/>
      <c r="AT375" s="196" t="s">
        <v>272</v>
      </c>
      <c r="AU375" s="196" t="s">
        <v>85</v>
      </c>
      <c r="AV375" s="12" t="s">
        <v>24</v>
      </c>
      <c r="AW375" s="12" t="s">
        <v>41</v>
      </c>
      <c r="AX375" s="12" t="s">
        <v>77</v>
      </c>
      <c r="AY375" s="196" t="s">
        <v>264</v>
      </c>
    </row>
    <row r="376" spans="2:65" s="13" customFormat="1">
      <c r="B376" s="202"/>
      <c r="D376" s="195" t="s">
        <v>272</v>
      </c>
      <c r="E376" s="203" t="s">
        <v>5</v>
      </c>
      <c r="F376" s="204" t="s">
        <v>563</v>
      </c>
      <c r="H376" s="205">
        <v>5.76</v>
      </c>
      <c r="I376" s="206"/>
      <c r="L376" s="202"/>
      <c r="M376" s="207"/>
      <c r="N376" s="208"/>
      <c r="O376" s="208"/>
      <c r="P376" s="208"/>
      <c r="Q376" s="208"/>
      <c r="R376" s="208"/>
      <c r="S376" s="208"/>
      <c r="T376" s="209"/>
      <c r="AT376" s="203" t="s">
        <v>272</v>
      </c>
      <c r="AU376" s="203" t="s">
        <v>85</v>
      </c>
      <c r="AV376" s="13" t="s">
        <v>85</v>
      </c>
      <c r="AW376" s="13" t="s">
        <v>41</v>
      </c>
      <c r="AX376" s="13" t="s">
        <v>24</v>
      </c>
      <c r="AY376" s="203" t="s">
        <v>264</v>
      </c>
    </row>
    <row r="377" spans="2:65" s="1" customFormat="1" ht="16.5" customHeight="1">
      <c r="B377" s="181"/>
      <c r="C377" s="218" t="s">
        <v>1049</v>
      </c>
      <c r="D377" s="218" t="s">
        <v>345</v>
      </c>
      <c r="E377" s="219" t="s">
        <v>1050</v>
      </c>
      <c r="F377" s="220" t="s">
        <v>1051</v>
      </c>
      <c r="G377" s="221" t="s">
        <v>293</v>
      </c>
      <c r="H377" s="222">
        <v>6.9119999999999999</v>
      </c>
      <c r="I377" s="223"/>
      <c r="J377" s="224">
        <f>ROUND(I377*H377,2)</f>
        <v>0</v>
      </c>
      <c r="K377" s="220" t="s">
        <v>278</v>
      </c>
      <c r="L377" s="225"/>
      <c r="M377" s="226" t="s">
        <v>5</v>
      </c>
      <c r="N377" s="227" t="s">
        <v>48</v>
      </c>
      <c r="O377" s="43"/>
      <c r="P377" s="191">
        <f>O377*H377</f>
        <v>0</v>
      </c>
      <c r="Q377" s="191">
        <v>1.7000000000000001E-4</v>
      </c>
      <c r="R377" s="191">
        <f>Q377*H377</f>
        <v>1.17504E-3</v>
      </c>
      <c r="S377" s="191">
        <v>0</v>
      </c>
      <c r="T377" s="192">
        <f>S377*H377</f>
        <v>0</v>
      </c>
      <c r="AR377" s="25" t="s">
        <v>397</v>
      </c>
      <c r="AT377" s="25" t="s">
        <v>345</v>
      </c>
      <c r="AU377" s="25" t="s">
        <v>85</v>
      </c>
      <c r="AY377" s="25" t="s">
        <v>264</v>
      </c>
      <c r="BE377" s="193">
        <f>IF(N377="základní",J377,0)</f>
        <v>0</v>
      </c>
      <c r="BF377" s="193">
        <f>IF(N377="snížená",J377,0)</f>
        <v>0</v>
      </c>
      <c r="BG377" s="193">
        <f>IF(N377="zákl. přenesená",J377,0)</f>
        <v>0</v>
      </c>
      <c r="BH377" s="193">
        <f>IF(N377="sníž. přenesená",J377,0)</f>
        <v>0</v>
      </c>
      <c r="BI377" s="193">
        <f>IF(N377="nulová",J377,0)</f>
        <v>0</v>
      </c>
      <c r="BJ377" s="25" t="s">
        <v>24</v>
      </c>
      <c r="BK377" s="193">
        <f>ROUND(I377*H377,2)</f>
        <v>0</v>
      </c>
      <c r="BL377" s="25" t="s">
        <v>372</v>
      </c>
      <c r="BM377" s="25" t="s">
        <v>1052</v>
      </c>
    </row>
    <row r="378" spans="2:65" s="1" customFormat="1" ht="27">
      <c r="B378" s="42"/>
      <c r="D378" s="195" t="s">
        <v>369</v>
      </c>
      <c r="F378" s="228" t="s">
        <v>1053</v>
      </c>
      <c r="I378" s="229"/>
      <c r="L378" s="42"/>
      <c r="M378" s="230"/>
      <c r="N378" s="43"/>
      <c r="O378" s="43"/>
      <c r="P378" s="43"/>
      <c r="Q378" s="43"/>
      <c r="R378" s="43"/>
      <c r="S378" s="43"/>
      <c r="T378" s="71"/>
      <c r="AT378" s="25" t="s">
        <v>369</v>
      </c>
      <c r="AU378" s="25" t="s">
        <v>85</v>
      </c>
    </row>
    <row r="379" spans="2:65" s="13" customFormat="1">
      <c r="B379" s="202"/>
      <c r="D379" s="195" t="s">
        <v>272</v>
      </c>
      <c r="F379" s="204" t="s">
        <v>1054</v>
      </c>
      <c r="H379" s="205">
        <v>6.9119999999999999</v>
      </c>
      <c r="I379" s="206"/>
      <c r="L379" s="202"/>
      <c r="M379" s="207"/>
      <c r="N379" s="208"/>
      <c r="O379" s="208"/>
      <c r="P379" s="208"/>
      <c r="Q379" s="208"/>
      <c r="R379" s="208"/>
      <c r="S379" s="208"/>
      <c r="T379" s="209"/>
      <c r="AT379" s="203" t="s">
        <v>272</v>
      </c>
      <c r="AU379" s="203" t="s">
        <v>85</v>
      </c>
      <c r="AV379" s="13" t="s">
        <v>85</v>
      </c>
      <c r="AW379" s="13" t="s">
        <v>6</v>
      </c>
      <c r="AX379" s="13" t="s">
        <v>24</v>
      </c>
      <c r="AY379" s="203" t="s">
        <v>264</v>
      </c>
    </row>
    <row r="380" spans="2:65" s="1" customFormat="1" ht="38.25" customHeight="1">
      <c r="B380" s="181"/>
      <c r="C380" s="182" t="s">
        <v>1055</v>
      </c>
      <c r="D380" s="182" t="s">
        <v>266</v>
      </c>
      <c r="E380" s="183" t="s">
        <v>1056</v>
      </c>
      <c r="F380" s="184" t="s">
        <v>1057</v>
      </c>
      <c r="G380" s="185" t="s">
        <v>413</v>
      </c>
      <c r="H380" s="231"/>
      <c r="I380" s="187"/>
      <c r="J380" s="188">
        <f>ROUND(I380*H380,2)</f>
        <v>0</v>
      </c>
      <c r="K380" s="184" t="s">
        <v>278</v>
      </c>
      <c r="L380" s="42"/>
      <c r="M380" s="189" t="s">
        <v>5</v>
      </c>
      <c r="N380" s="190" t="s">
        <v>48</v>
      </c>
      <c r="O380" s="43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AR380" s="25" t="s">
        <v>372</v>
      </c>
      <c r="AT380" s="25" t="s">
        <v>266</v>
      </c>
      <c r="AU380" s="25" t="s">
        <v>85</v>
      </c>
      <c r="AY380" s="25" t="s">
        <v>264</v>
      </c>
      <c r="BE380" s="193">
        <f>IF(N380="základní",J380,0)</f>
        <v>0</v>
      </c>
      <c r="BF380" s="193">
        <f>IF(N380="snížená",J380,0)</f>
        <v>0</v>
      </c>
      <c r="BG380" s="193">
        <f>IF(N380="zákl. přenesená",J380,0)</f>
        <v>0</v>
      </c>
      <c r="BH380" s="193">
        <f>IF(N380="sníž. přenesená",J380,0)</f>
        <v>0</v>
      </c>
      <c r="BI380" s="193">
        <f>IF(N380="nulová",J380,0)</f>
        <v>0</v>
      </c>
      <c r="BJ380" s="25" t="s">
        <v>24</v>
      </c>
      <c r="BK380" s="193">
        <f>ROUND(I380*H380,2)</f>
        <v>0</v>
      </c>
      <c r="BL380" s="25" t="s">
        <v>372</v>
      </c>
      <c r="BM380" s="25" t="s">
        <v>1058</v>
      </c>
    </row>
    <row r="381" spans="2:65" s="11" customFormat="1" ht="29.85" customHeight="1">
      <c r="B381" s="168"/>
      <c r="D381" s="169" t="s">
        <v>76</v>
      </c>
      <c r="E381" s="179" t="s">
        <v>1059</v>
      </c>
      <c r="F381" s="179" t="s">
        <v>1060</v>
      </c>
      <c r="I381" s="171"/>
      <c r="J381" s="180">
        <f>BK381</f>
        <v>0</v>
      </c>
      <c r="L381" s="168"/>
      <c r="M381" s="173"/>
      <c r="N381" s="174"/>
      <c r="O381" s="174"/>
      <c r="P381" s="175">
        <f>SUM(P382:P403)</f>
        <v>0</v>
      </c>
      <c r="Q381" s="174"/>
      <c r="R381" s="175">
        <f>SUM(R382:R403)</f>
        <v>2.3653999999999998E-2</v>
      </c>
      <c r="S381" s="174"/>
      <c r="T381" s="176">
        <f>SUM(T382:T403)</f>
        <v>0</v>
      </c>
      <c r="AR381" s="169" t="s">
        <v>85</v>
      </c>
      <c r="AT381" s="177" t="s">
        <v>76</v>
      </c>
      <c r="AU381" s="177" t="s">
        <v>24</v>
      </c>
      <c r="AY381" s="169" t="s">
        <v>264</v>
      </c>
      <c r="BK381" s="178">
        <f>SUM(BK382:BK403)</f>
        <v>0</v>
      </c>
    </row>
    <row r="382" spans="2:65" s="1" customFormat="1" ht="16.5" customHeight="1">
      <c r="B382" s="181"/>
      <c r="C382" s="182" t="s">
        <v>1061</v>
      </c>
      <c r="D382" s="182" t="s">
        <v>266</v>
      </c>
      <c r="E382" s="183" t="s">
        <v>1062</v>
      </c>
      <c r="F382" s="184" t="s">
        <v>1063</v>
      </c>
      <c r="G382" s="185" t="s">
        <v>308</v>
      </c>
      <c r="H382" s="186">
        <v>7.5</v>
      </c>
      <c r="I382" s="187"/>
      <c r="J382" s="188">
        <f>ROUND(I382*H382,2)</f>
        <v>0</v>
      </c>
      <c r="K382" s="184" t="s">
        <v>278</v>
      </c>
      <c r="L382" s="42"/>
      <c r="M382" s="189" t="s">
        <v>5</v>
      </c>
      <c r="N382" s="190" t="s">
        <v>48</v>
      </c>
      <c r="O382" s="43"/>
      <c r="P382" s="191">
        <f>O382*H382</f>
        <v>0</v>
      </c>
      <c r="Q382" s="191">
        <v>0</v>
      </c>
      <c r="R382" s="191">
        <f>Q382*H382</f>
        <v>0</v>
      </c>
      <c r="S382" s="191">
        <v>0</v>
      </c>
      <c r="T382" s="192">
        <f>S382*H382</f>
        <v>0</v>
      </c>
      <c r="AR382" s="25" t="s">
        <v>372</v>
      </c>
      <c r="AT382" s="25" t="s">
        <v>266</v>
      </c>
      <c r="AU382" s="25" t="s">
        <v>85</v>
      </c>
      <c r="AY382" s="25" t="s">
        <v>264</v>
      </c>
      <c r="BE382" s="193">
        <f>IF(N382="základní",J382,0)</f>
        <v>0</v>
      </c>
      <c r="BF382" s="193">
        <f>IF(N382="snížená",J382,0)</f>
        <v>0</v>
      </c>
      <c r="BG382" s="193">
        <f>IF(N382="zákl. přenesená",J382,0)</f>
        <v>0</v>
      </c>
      <c r="BH382" s="193">
        <f>IF(N382="sníž. přenesená",J382,0)</f>
        <v>0</v>
      </c>
      <c r="BI382" s="193">
        <f>IF(N382="nulová",J382,0)</f>
        <v>0</v>
      </c>
      <c r="BJ382" s="25" t="s">
        <v>24</v>
      </c>
      <c r="BK382" s="193">
        <f>ROUND(I382*H382,2)</f>
        <v>0</v>
      </c>
      <c r="BL382" s="25" t="s">
        <v>372</v>
      </c>
      <c r="BM382" s="25" t="s">
        <v>1064</v>
      </c>
    </row>
    <row r="383" spans="2:65" s="12" customFormat="1">
      <c r="B383" s="194"/>
      <c r="D383" s="195" t="s">
        <v>272</v>
      </c>
      <c r="E383" s="196" t="s">
        <v>5</v>
      </c>
      <c r="F383" s="197" t="s">
        <v>1065</v>
      </c>
      <c r="H383" s="196" t="s">
        <v>5</v>
      </c>
      <c r="I383" s="198"/>
      <c r="L383" s="194"/>
      <c r="M383" s="199"/>
      <c r="N383" s="200"/>
      <c r="O383" s="200"/>
      <c r="P383" s="200"/>
      <c r="Q383" s="200"/>
      <c r="R383" s="200"/>
      <c r="S383" s="200"/>
      <c r="T383" s="201"/>
      <c r="AT383" s="196" t="s">
        <v>272</v>
      </c>
      <c r="AU383" s="196" t="s">
        <v>85</v>
      </c>
      <c r="AV383" s="12" t="s">
        <v>24</v>
      </c>
      <c r="AW383" s="12" t="s">
        <v>41</v>
      </c>
      <c r="AX383" s="12" t="s">
        <v>77</v>
      </c>
      <c r="AY383" s="196" t="s">
        <v>264</v>
      </c>
    </row>
    <row r="384" spans="2:65" s="13" customFormat="1">
      <c r="B384" s="202"/>
      <c r="D384" s="195" t="s">
        <v>272</v>
      </c>
      <c r="E384" s="203" t="s">
        <v>5</v>
      </c>
      <c r="F384" s="204" t="s">
        <v>1066</v>
      </c>
      <c r="H384" s="205">
        <v>7.5</v>
      </c>
      <c r="I384" s="206"/>
      <c r="L384" s="202"/>
      <c r="M384" s="207"/>
      <c r="N384" s="208"/>
      <c r="O384" s="208"/>
      <c r="P384" s="208"/>
      <c r="Q384" s="208"/>
      <c r="R384" s="208"/>
      <c r="S384" s="208"/>
      <c r="T384" s="209"/>
      <c r="AT384" s="203" t="s">
        <v>272</v>
      </c>
      <c r="AU384" s="203" t="s">
        <v>85</v>
      </c>
      <c r="AV384" s="13" t="s">
        <v>85</v>
      </c>
      <c r="AW384" s="13" t="s">
        <v>41</v>
      </c>
      <c r="AX384" s="13" t="s">
        <v>24</v>
      </c>
      <c r="AY384" s="203" t="s">
        <v>264</v>
      </c>
    </row>
    <row r="385" spans="2:65" s="1" customFormat="1" ht="16.5" customHeight="1">
      <c r="B385" s="181"/>
      <c r="C385" s="218" t="s">
        <v>1067</v>
      </c>
      <c r="D385" s="218" t="s">
        <v>345</v>
      </c>
      <c r="E385" s="219" t="s">
        <v>1068</v>
      </c>
      <c r="F385" s="220" t="s">
        <v>1069</v>
      </c>
      <c r="G385" s="221" t="s">
        <v>341</v>
      </c>
      <c r="H385" s="222">
        <v>5</v>
      </c>
      <c r="I385" s="223"/>
      <c r="J385" s="224">
        <f>ROUND(I385*H385,2)</f>
        <v>0</v>
      </c>
      <c r="K385" s="220" t="s">
        <v>278</v>
      </c>
      <c r="L385" s="225"/>
      <c r="M385" s="226" t="s">
        <v>5</v>
      </c>
      <c r="N385" s="227" t="s">
        <v>48</v>
      </c>
      <c r="O385" s="43"/>
      <c r="P385" s="191">
        <f>O385*H385</f>
        <v>0</v>
      </c>
      <c r="Q385" s="191">
        <v>1.8E-3</v>
      </c>
      <c r="R385" s="191">
        <f>Q385*H385</f>
        <v>8.9999999999999993E-3</v>
      </c>
      <c r="S385" s="191">
        <v>0</v>
      </c>
      <c r="T385" s="192">
        <f>S385*H385</f>
        <v>0</v>
      </c>
      <c r="AR385" s="25" t="s">
        <v>397</v>
      </c>
      <c r="AT385" s="25" t="s">
        <v>345</v>
      </c>
      <c r="AU385" s="25" t="s">
        <v>85</v>
      </c>
      <c r="AY385" s="25" t="s">
        <v>264</v>
      </c>
      <c r="BE385" s="193">
        <f>IF(N385="základní",J385,0)</f>
        <v>0</v>
      </c>
      <c r="BF385" s="193">
        <f>IF(N385="snížená",J385,0)</f>
        <v>0</v>
      </c>
      <c r="BG385" s="193">
        <f>IF(N385="zákl. přenesená",J385,0)</f>
        <v>0</v>
      </c>
      <c r="BH385" s="193">
        <f>IF(N385="sníž. přenesená",J385,0)</f>
        <v>0</v>
      </c>
      <c r="BI385" s="193">
        <f>IF(N385="nulová",J385,0)</f>
        <v>0</v>
      </c>
      <c r="BJ385" s="25" t="s">
        <v>24</v>
      </c>
      <c r="BK385" s="193">
        <f>ROUND(I385*H385,2)</f>
        <v>0</v>
      </c>
      <c r="BL385" s="25" t="s">
        <v>372</v>
      </c>
      <c r="BM385" s="25" t="s">
        <v>1070</v>
      </c>
    </row>
    <row r="386" spans="2:65" s="12" customFormat="1">
      <c r="B386" s="194"/>
      <c r="D386" s="195" t="s">
        <v>272</v>
      </c>
      <c r="E386" s="196" t="s">
        <v>5</v>
      </c>
      <c r="F386" s="197" t="s">
        <v>1071</v>
      </c>
      <c r="H386" s="196" t="s">
        <v>5</v>
      </c>
      <c r="I386" s="198"/>
      <c r="L386" s="194"/>
      <c r="M386" s="199"/>
      <c r="N386" s="200"/>
      <c r="O386" s="200"/>
      <c r="P386" s="200"/>
      <c r="Q386" s="200"/>
      <c r="R386" s="200"/>
      <c r="S386" s="200"/>
      <c r="T386" s="201"/>
      <c r="AT386" s="196" t="s">
        <v>272</v>
      </c>
      <c r="AU386" s="196" t="s">
        <v>85</v>
      </c>
      <c r="AV386" s="12" t="s">
        <v>24</v>
      </c>
      <c r="AW386" s="12" t="s">
        <v>41</v>
      </c>
      <c r="AX386" s="12" t="s">
        <v>77</v>
      </c>
      <c r="AY386" s="196" t="s">
        <v>264</v>
      </c>
    </row>
    <row r="387" spans="2:65" s="13" customFormat="1">
      <c r="B387" s="202"/>
      <c r="D387" s="195" t="s">
        <v>272</v>
      </c>
      <c r="E387" s="203" t="s">
        <v>5</v>
      </c>
      <c r="F387" s="204" t="s">
        <v>300</v>
      </c>
      <c r="H387" s="205">
        <v>5</v>
      </c>
      <c r="I387" s="206"/>
      <c r="L387" s="202"/>
      <c r="M387" s="207"/>
      <c r="N387" s="208"/>
      <c r="O387" s="208"/>
      <c r="P387" s="208"/>
      <c r="Q387" s="208"/>
      <c r="R387" s="208"/>
      <c r="S387" s="208"/>
      <c r="T387" s="209"/>
      <c r="AT387" s="203" t="s">
        <v>272</v>
      </c>
      <c r="AU387" s="203" t="s">
        <v>85</v>
      </c>
      <c r="AV387" s="13" t="s">
        <v>85</v>
      </c>
      <c r="AW387" s="13" t="s">
        <v>41</v>
      </c>
      <c r="AX387" s="13" t="s">
        <v>24</v>
      </c>
      <c r="AY387" s="203" t="s">
        <v>264</v>
      </c>
    </row>
    <row r="388" spans="2:65" s="1" customFormat="1" ht="16.5" customHeight="1">
      <c r="B388" s="181"/>
      <c r="C388" s="182" t="s">
        <v>1072</v>
      </c>
      <c r="D388" s="182" t="s">
        <v>266</v>
      </c>
      <c r="E388" s="183" t="s">
        <v>1073</v>
      </c>
      <c r="F388" s="184" t="s">
        <v>1074</v>
      </c>
      <c r="G388" s="185" t="s">
        <v>308</v>
      </c>
      <c r="H388" s="186">
        <v>1.25</v>
      </c>
      <c r="I388" s="187"/>
      <c r="J388" s="188">
        <f>ROUND(I388*H388,2)</f>
        <v>0</v>
      </c>
      <c r="K388" s="184" t="s">
        <v>278</v>
      </c>
      <c r="L388" s="42"/>
      <c r="M388" s="189" t="s">
        <v>5</v>
      </c>
      <c r="N388" s="190" t="s">
        <v>48</v>
      </c>
      <c r="O388" s="43"/>
      <c r="P388" s="191">
        <f>O388*H388</f>
        <v>0</v>
      </c>
      <c r="Q388" s="191">
        <v>4.0000000000000003E-5</v>
      </c>
      <c r="R388" s="191">
        <f>Q388*H388</f>
        <v>5.0000000000000002E-5</v>
      </c>
      <c r="S388" s="191">
        <v>0</v>
      </c>
      <c r="T388" s="192">
        <f>S388*H388</f>
        <v>0</v>
      </c>
      <c r="AR388" s="25" t="s">
        <v>372</v>
      </c>
      <c r="AT388" s="25" t="s">
        <v>266</v>
      </c>
      <c r="AU388" s="25" t="s">
        <v>85</v>
      </c>
      <c r="AY388" s="25" t="s">
        <v>264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5" t="s">
        <v>24</v>
      </c>
      <c r="BK388" s="193">
        <f>ROUND(I388*H388,2)</f>
        <v>0</v>
      </c>
      <c r="BL388" s="25" t="s">
        <v>372</v>
      </c>
      <c r="BM388" s="25" t="s">
        <v>1075</v>
      </c>
    </row>
    <row r="389" spans="2:65" s="12" customFormat="1">
      <c r="B389" s="194"/>
      <c r="D389" s="195" t="s">
        <v>272</v>
      </c>
      <c r="E389" s="196" t="s">
        <v>5</v>
      </c>
      <c r="F389" s="197" t="s">
        <v>1076</v>
      </c>
      <c r="H389" s="196" t="s">
        <v>5</v>
      </c>
      <c r="I389" s="198"/>
      <c r="L389" s="194"/>
      <c r="M389" s="199"/>
      <c r="N389" s="200"/>
      <c r="O389" s="200"/>
      <c r="P389" s="200"/>
      <c r="Q389" s="200"/>
      <c r="R389" s="200"/>
      <c r="S389" s="200"/>
      <c r="T389" s="201"/>
      <c r="AT389" s="196" t="s">
        <v>272</v>
      </c>
      <c r="AU389" s="196" t="s">
        <v>85</v>
      </c>
      <c r="AV389" s="12" t="s">
        <v>24</v>
      </c>
      <c r="AW389" s="12" t="s">
        <v>41</v>
      </c>
      <c r="AX389" s="12" t="s">
        <v>77</v>
      </c>
      <c r="AY389" s="196" t="s">
        <v>264</v>
      </c>
    </row>
    <row r="390" spans="2:65" s="13" customFormat="1">
      <c r="B390" s="202"/>
      <c r="D390" s="195" t="s">
        <v>272</v>
      </c>
      <c r="E390" s="203" t="s">
        <v>5</v>
      </c>
      <c r="F390" s="204" t="s">
        <v>1077</v>
      </c>
      <c r="H390" s="205">
        <v>1.25</v>
      </c>
      <c r="I390" s="206"/>
      <c r="L390" s="202"/>
      <c r="M390" s="207"/>
      <c r="N390" s="208"/>
      <c r="O390" s="208"/>
      <c r="P390" s="208"/>
      <c r="Q390" s="208"/>
      <c r="R390" s="208"/>
      <c r="S390" s="208"/>
      <c r="T390" s="209"/>
      <c r="AT390" s="203" t="s">
        <v>272</v>
      </c>
      <c r="AU390" s="203" t="s">
        <v>85</v>
      </c>
      <c r="AV390" s="13" t="s">
        <v>85</v>
      </c>
      <c r="AW390" s="13" t="s">
        <v>41</v>
      </c>
      <c r="AX390" s="13" t="s">
        <v>24</v>
      </c>
      <c r="AY390" s="203" t="s">
        <v>264</v>
      </c>
    </row>
    <row r="391" spans="2:65" s="1" customFormat="1" ht="16.5" customHeight="1">
      <c r="B391" s="181"/>
      <c r="C391" s="218" t="s">
        <v>1078</v>
      </c>
      <c r="D391" s="218" t="s">
        <v>345</v>
      </c>
      <c r="E391" s="219" t="s">
        <v>1079</v>
      </c>
      <c r="F391" s="220" t="s">
        <v>1080</v>
      </c>
      <c r="G391" s="221" t="s">
        <v>341</v>
      </c>
      <c r="H391" s="222">
        <v>1</v>
      </c>
      <c r="I391" s="223"/>
      <c r="J391" s="224">
        <f>ROUND(I391*H391,2)</f>
        <v>0</v>
      </c>
      <c r="K391" s="220" t="s">
        <v>367</v>
      </c>
      <c r="L391" s="225"/>
      <c r="M391" s="226" t="s">
        <v>5</v>
      </c>
      <c r="N391" s="227" t="s">
        <v>48</v>
      </c>
      <c r="O391" s="43"/>
      <c r="P391" s="191">
        <f>O391*H391</f>
        <v>0</v>
      </c>
      <c r="Q391" s="191">
        <v>1.5E-3</v>
      </c>
      <c r="R391" s="191">
        <f>Q391*H391</f>
        <v>1.5E-3</v>
      </c>
      <c r="S391" s="191">
        <v>0</v>
      </c>
      <c r="T391" s="192">
        <f>S391*H391</f>
        <v>0</v>
      </c>
      <c r="AR391" s="25" t="s">
        <v>397</v>
      </c>
      <c r="AT391" s="25" t="s">
        <v>345</v>
      </c>
      <c r="AU391" s="25" t="s">
        <v>85</v>
      </c>
      <c r="AY391" s="25" t="s">
        <v>264</v>
      </c>
      <c r="BE391" s="193">
        <f>IF(N391="základní",J391,0)</f>
        <v>0</v>
      </c>
      <c r="BF391" s="193">
        <f>IF(N391="snížená",J391,0)</f>
        <v>0</v>
      </c>
      <c r="BG391" s="193">
        <f>IF(N391="zákl. přenesená",J391,0)</f>
        <v>0</v>
      </c>
      <c r="BH391" s="193">
        <f>IF(N391="sníž. přenesená",J391,0)</f>
        <v>0</v>
      </c>
      <c r="BI391" s="193">
        <f>IF(N391="nulová",J391,0)</f>
        <v>0</v>
      </c>
      <c r="BJ391" s="25" t="s">
        <v>24</v>
      </c>
      <c r="BK391" s="193">
        <f>ROUND(I391*H391,2)</f>
        <v>0</v>
      </c>
      <c r="BL391" s="25" t="s">
        <v>372</v>
      </c>
      <c r="BM391" s="25" t="s">
        <v>1081</v>
      </c>
    </row>
    <row r="392" spans="2:65" s="1" customFormat="1" ht="27">
      <c r="B392" s="42"/>
      <c r="D392" s="195" t="s">
        <v>369</v>
      </c>
      <c r="F392" s="228" t="s">
        <v>1082</v>
      </c>
      <c r="I392" s="229"/>
      <c r="L392" s="42"/>
      <c r="M392" s="230"/>
      <c r="N392" s="43"/>
      <c r="O392" s="43"/>
      <c r="P392" s="43"/>
      <c r="Q392" s="43"/>
      <c r="R392" s="43"/>
      <c r="S392" s="43"/>
      <c r="T392" s="71"/>
      <c r="AT392" s="25" t="s">
        <v>369</v>
      </c>
      <c r="AU392" s="25" t="s">
        <v>85</v>
      </c>
    </row>
    <row r="393" spans="2:65" s="12" customFormat="1">
      <c r="B393" s="194"/>
      <c r="D393" s="195" t="s">
        <v>272</v>
      </c>
      <c r="E393" s="196" t="s">
        <v>5</v>
      </c>
      <c r="F393" s="197" t="s">
        <v>1076</v>
      </c>
      <c r="H393" s="196" t="s">
        <v>5</v>
      </c>
      <c r="I393" s="198"/>
      <c r="L393" s="194"/>
      <c r="M393" s="199"/>
      <c r="N393" s="200"/>
      <c r="O393" s="200"/>
      <c r="P393" s="200"/>
      <c r="Q393" s="200"/>
      <c r="R393" s="200"/>
      <c r="S393" s="200"/>
      <c r="T393" s="201"/>
      <c r="AT393" s="196" t="s">
        <v>272</v>
      </c>
      <c r="AU393" s="196" t="s">
        <v>85</v>
      </c>
      <c r="AV393" s="12" t="s">
        <v>24</v>
      </c>
      <c r="AW393" s="12" t="s">
        <v>41</v>
      </c>
      <c r="AX393" s="12" t="s">
        <v>77</v>
      </c>
      <c r="AY393" s="196" t="s">
        <v>264</v>
      </c>
    </row>
    <row r="394" spans="2:65" s="13" customFormat="1">
      <c r="B394" s="202"/>
      <c r="D394" s="195" t="s">
        <v>272</v>
      </c>
      <c r="E394" s="203" t="s">
        <v>5</v>
      </c>
      <c r="F394" s="204" t="s">
        <v>24</v>
      </c>
      <c r="H394" s="205">
        <v>1</v>
      </c>
      <c r="I394" s="206"/>
      <c r="L394" s="202"/>
      <c r="M394" s="207"/>
      <c r="N394" s="208"/>
      <c r="O394" s="208"/>
      <c r="P394" s="208"/>
      <c r="Q394" s="208"/>
      <c r="R394" s="208"/>
      <c r="S394" s="208"/>
      <c r="T394" s="209"/>
      <c r="AT394" s="203" t="s">
        <v>272</v>
      </c>
      <c r="AU394" s="203" t="s">
        <v>85</v>
      </c>
      <c r="AV394" s="13" t="s">
        <v>85</v>
      </c>
      <c r="AW394" s="13" t="s">
        <v>41</v>
      </c>
      <c r="AX394" s="13" t="s">
        <v>24</v>
      </c>
      <c r="AY394" s="203" t="s">
        <v>264</v>
      </c>
    </row>
    <row r="395" spans="2:65" s="1" customFormat="1" ht="16.5" customHeight="1">
      <c r="B395" s="181"/>
      <c r="C395" s="218" t="s">
        <v>1083</v>
      </c>
      <c r="D395" s="218" t="s">
        <v>345</v>
      </c>
      <c r="E395" s="219" t="s">
        <v>1084</v>
      </c>
      <c r="F395" s="220" t="s">
        <v>1085</v>
      </c>
      <c r="G395" s="221" t="s">
        <v>1086</v>
      </c>
      <c r="H395" s="222">
        <v>1</v>
      </c>
      <c r="I395" s="223"/>
      <c r="J395" s="224">
        <f>ROUND(I395*H395,2)</f>
        <v>0</v>
      </c>
      <c r="K395" s="220" t="s">
        <v>367</v>
      </c>
      <c r="L395" s="225"/>
      <c r="M395" s="226" t="s">
        <v>5</v>
      </c>
      <c r="N395" s="227" t="s">
        <v>48</v>
      </c>
      <c r="O395" s="43"/>
      <c r="P395" s="191">
        <f>O395*H395</f>
        <v>0</v>
      </c>
      <c r="Q395" s="191">
        <v>0</v>
      </c>
      <c r="R395" s="191">
        <f>Q395*H395</f>
        <v>0</v>
      </c>
      <c r="S395" s="191">
        <v>0</v>
      </c>
      <c r="T395" s="192">
        <f>S395*H395</f>
        <v>0</v>
      </c>
      <c r="AR395" s="25" t="s">
        <v>397</v>
      </c>
      <c r="AT395" s="25" t="s">
        <v>345</v>
      </c>
      <c r="AU395" s="25" t="s">
        <v>85</v>
      </c>
      <c r="AY395" s="25" t="s">
        <v>264</v>
      </c>
      <c r="BE395" s="193">
        <f>IF(N395="základní",J395,0)</f>
        <v>0</v>
      </c>
      <c r="BF395" s="193">
        <f>IF(N395="snížená",J395,0)</f>
        <v>0</v>
      </c>
      <c r="BG395" s="193">
        <f>IF(N395="zákl. přenesená",J395,0)</f>
        <v>0</v>
      </c>
      <c r="BH395" s="193">
        <f>IF(N395="sníž. přenesená",J395,0)</f>
        <v>0</v>
      </c>
      <c r="BI395" s="193">
        <f>IF(N395="nulová",J395,0)</f>
        <v>0</v>
      </c>
      <c r="BJ395" s="25" t="s">
        <v>24</v>
      </c>
      <c r="BK395" s="193">
        <f>ROUND(I395*H395,2)</f>
        <v>0</v>
      </c>
      <c r="BL395" s="25" t="s">
        <v>372</v>
      </c>
      <c r="BM395" s="25" t="s">
        <v>1087</v>
      </c>
    </row>
    <row r="396" spans="2:65" s="1" customFormat="1" ht="25.5" customHeight="1">
      <c r="B396" s="181"/>
      <c r="C396" s="182" t="s">
        <v>1088</v>
      </c>
      <c r="D396" s="182" t="s">
        <v>266</v>
      </c>
      <c r="E396" s="183" t="s">
        <v>1089</v>
      </c>
      <c r="F396" s="184" t="s">
        <v>1090</v>
      </c>
      <c r="G396" s="185" t="s">
        <v>308</v>
      </c>
      <c r="H396" s="186">
        <v>7.5</v>
      </c>
      <c r="I396" s="187"/>
      <c r="J396" s="188">
        <f>ROUND(I396*H396,2)</f>
        <v>0</v>
      </c>
      <c r="K396" s="184" t="s">
        <v>278</v>
      </c>
      <c r="L396" s="42"/>
      <c r="M396" s="189" t="s">
        <v>5</v>
      </c>
      <c r="N396" s="190" t="s">
        <v>48</v>
      </c>
      <c r="O396" s="43"/>
      <c r="P396" s="191">
        <f>O396*H396</f>
        <v>0</v>
      </c>
      <c r="Q396" s="191">
        <v>8.8000000000000003E-4</v>
      </c>
      <c r="R396" s="191">
        <f>Q396*H396</f>
        <v>6.6E-3</v>
      </c>
      <c r="S396" s="191">
        <v>0</v>
      </c>
      <c r="T396" s="192">
        <f>S396*H396</f>
        <v>0</v>
      </c>
      <c r="AR396" s="25" t="s">
        <v>372</v>
      </c>
      <c r="AT396" s="25" t="s">
        <v>266</v>
      </c>
      <c r="AU396" s="25" t="s">
        <v>85</v>
      </c>
      <c r="AY396" s="25" t="s">
        <v>264</v>
      </c>
      <c r="BE396" s="193">
        <f>IF(N396="základní",J396,0)</f>
        <v>0</v>
      </c>
      <c r="BF396" s="193">
        <f>IF(N396="snížená",J396,0)</f>
        <v>0</v>
      </c>
      <c r="BG396" s="193">
        <f>IF(N396="zákl. přenesená",J396,0)</f>
        <v>0</v>
      </c>
      <c r="BH396" s="193">
        <f>IF(N396="sníž. přenesená",J396,0)</f>
        <v>0</v>
      </c>
      <c r="BI396" s="193">
        <f>IF(N396="nulová",J396,0)</f>
        <v>0</v>
      </c>
      <c r="BJ396" s="25" t="s">
        <v>24</v>
      </c>
      <c r="BK396" s="193">
        <f>ROUND(I396*H396,2)</f>
        <v>0</v>
      </c>
      <c r="BL396" s="25" t="s">
        <v>372</v>
      </c>
      <c r="BM396" s="25" t="s">
        <v>1091</v>
      </c>
    </row>
    <row r="397" spans="2:65" s="12" customFormat="1">
      <c r="B397" s="194"/>
      <c r="D397" s="195" t="s">
        <v>272</v>
      </c>
      <c r="E397" s="196" t="s">
        <v>5</v>
      </c>
      <c r="F397" s="197" t="s">
        <v>1092</v>
      </c>
      <c r="H397" s="196" t="s">
        <v>5</v>
      </c>
      <c r="I397" s="198"/>
      <c r="L397" s="194"/>
      <c r="M397" s="199"/>
      <c r="N397" s="200"/>
      <c r="O397" s="200"/>
      <c r="P397" s="200"/>
      <c r="Q397" s="200"/>
      <c r="R397" s="200"/>
      <c r="S397" s="200"/>
      <c r="T397" s="201"/>
      <c r="AT397" s="196" t="s">
        <v>272</v>
      </c>
      <c r="AU397" s="196" t="s">
        <v>85</v>
      </c>
      <c r="AV397" s="12" t="s">
        <v>24</v>
      </c>
      <c r="AW397" s="12" t="s">
        <v>41</v>
      </c>
      <c r="AX397" s="12" t="s">
        <v>77</v>
      </c>
      <c r="AY397" s="196" t="s">
        <v>264</v>
      </c>
    </row>
    <row r="398" spans="2:65" s="13" customFormat="1">
      <c r="B398" s="202"/>
      <c r="D398" s="195" t="s">
        <v>272</v>
      </c>
      <c r="E398" s="203" t="s">
        <v>5</v>
      </c>
      <c r="F398" s="204" t="s">
        <v>1066</v>
      </c>
      <c r="H398" s="205">
        <v>7.5</v>
      </c>
      <c r="I398" s="206"/>
      <c r="L398" s="202"/>
      <c r="M398" s="207"/>
      <c r="N398" s="208"/>
      <c r="O398" s="208"/>
      <c r="P398" s="208"/>
      <c r="Q398" s="208"/>
      <c r="R398" s="208"/>
      <c r="S398" s="208"/>
      <c r="T398" s="209"/>
      <c r="AT398" s="203" t="s">
        <v>272</v>
      </c>
      <c r="AU398" s="203" t="s">
        <v>85</v>
      </c>
      <c r="AV398" s="13" t="s">
        <v>85</v>
      </c>
      <c r="AW398" s="13" t="s">
        <v>41</v>
      </c>
      <c r="AX398" s="13" t="s">
        <v>24</v>
      </c>
      <c r="AY398" s="203" t="s">
        <v>264</v>
      </c>
    </row>
    <row r="399" spans="2:65" s="1" customFormat="1" ht="25.5" customHeight="1">
      <c r="B399" s="181"/>
      <c r="C399" s="182" t="s">
        <v>1093</v>
      </c>
      <c r="D399" s="182" t="s">
        <v>266</v>
      </c>
      <c r="E399" s="183" t="s">
        <v>1094</v>
      </c>
      <c r="F399" s="184" t="s">
        <v>1095</v>
      </c>
      <c r="G399" s="185" t="s">
        <v>341</v>
      </c>
      <c r="H399" s="186">
        <v>2</v>
      </c>
      <c r="I399" s="187"/>
      <c r="J399" s="188">
        <f>ROUND(I399*H399,2)</f>
        <v>0</v>
      </c>
      <c r="K399" s="184" t="s">
        <v>278</v>
      </c>
      <c r="L399" s="42"/>
      <c r="M399" s="189" t="s">
        <v>5</v>
      </c>
      <c r="N399" s="190" t="s">
        <v>48</v>
      </c>
      <c r="O399" s="43"/>
      <c r="P399" s="191">
        <f>O399*H399</f>
        <v>0</v>
      </c>
      <c r="Q399" s="191">
        <v>1.2E-4</v>
      </c>
      <c r="R399" s="191">
        <f>Q399*H399</f>
        <v>2.4000000000000001E-4</v>
      </c>
      <c r="S399" s="191">
        <v>0</v>
      </c>
      <c r="T399" s="192">
        <f>S399*H399</f>
        <v>0</v>
      </c>
      <c r="AR399" s="25" t="s">
        <v>372</v>
      </c>
      <c r="AT399" s="25" t="s">
        <v>266</v>
      </c>
      <c r="AU399" s="25" t="s">
        <v>85</v>
      </c>
      <c r="AY399" s="25" t="s">
        <v>264</v>
      </c>
      <c r="BE399" s="193">
        <f>IF(N399="základní",J399,0)</f>
        <v>0</v>
      </c>
      <c r="BF399" s="193">
        <f>IF(N399="snížená",J399,0)</f>
        <v>0</v>
      </c>
      <c r="BG399" s="193">
        <f>IF(N399="zákl. přenesená",J399,0)</f>
        <v>0</v>
      </c>
      <c r="BH399" s="193">
        <f>IF(N399="sníž. přenesená",J399,0)</f>
        <v>0</v>
      </c>
      <c r="BI399" s="193">
        <f>IF(N399="nulová",J399,0)</f>
        <v>0</v>
      </c>
      <c r="BJ399" s="25" t="s">
        <v>24</v>
      </c>
      <c r="BK399" s="193">
        <f>ROUND(I399*H399,2)</f>
        <v>0</v>
      </c>
      <c r="BL399" s="25" t="s">
        <v>372</v>
      </c>
      <c r="BM399" s="25" t="s">
        <v>1096</v>
      </c>
    </row>
    <row r="400" spans="2:65" s="1" customFormat="1" ht="25.5" customHeight="1">
      <c r="B400" s="181"/>
      <c r="C400" s="182" t="s">
        <v>1097</v>
      </c>
      <c r="D400" s="182" t="s">
        <v>266</v>
      </c>
      <c r="E400" s="183" t="s">
        <v>1098</v>
      </c>
      <c r="F400" s="184" t="s">
        <v>1099</v>
      </c>
      <c r="G400" s="185" t="s">
        <v>308</v>
      </c>
      <c r="H400" s="186">
        <v>5.8</v>
      </c>
      <c r="I400" s="187"/>
      <c r="J400" s="188">
        <f>ROUND(I400*H400,2)</f>
        <v>0</v>
      </c>
      <c r="K400" s="184" t="s">
        <v>278</v>
      </c>
      <c r="L400" s="42"/>
      <c r="M400" s="189" t="s">
        <v>5</v>
      </c>
      <c r="N400" s="190" t="s">
        <v>48</v>
      </c>
      <c r="O400" s="43"/>
      <c r="P400" s="191">
        <f>O400*H400</f>
        <v>0</v>
      </c>
      <c r="Q400" s="191">
        <v>1.08E-3</v>
      </c>
      <c r="R400" s="191">
        <f>Q400*H400</f>
        <v>6.2639999999999996E-3</v>
      </c>
      <c r="S400" s="191">
        <v>0</v>
      </c>
      <c r="T400" s="192">
        <f>S400*H400</f>
        <v>0</v>
      </c>
      <c r="AR400" s="25" t="s">
        <v>372</v>
      </c>
      <c r="AT400" s="25" t="s">
        <v>266</v>
      </c>
      <c r="AU400" s="25" t="s">
        <v>85</v>
      </c>
      <c r="AY400" s="25" t="s">
        <v>264</v>
      </c>
      <c r="BE400" s="193">
        <f>IF(N400="základní",J400,0)</f>
        <v>0</v>
      </c>
      <c r="BF400" s="193">
        <f>IF(N400="snížená",J400,0)</f>
        <v>0</v>
      </c>
      <c r="BG400" s="193">
        <f>IF(N400="zákl. přenesená",J400,0)</f>
        <v>0</v>
      </c>
      <c r="BH400" s="193">
        <f>IF(N400="sníž. přenesená",J400,0)</f>
        <v>0</v>
      </c>
      <c r="BI400" s="193">
        <f>IF(N400="nulová",J400,0)</f>
        <v>0</v>
      </c>
      <c r="BJ400" s="25" t="s">
        <v>24</v>
      </c>
      <c r="BK400" s="193">
        <f>ROUND(I400*H400,2)</f>
        <v>0</v>
      </c>
      <c r="BL400" s="25" t="s">
        <v>372</v>
      </c>
      <c r="BM400" s="25" t="s">
        <v>1100</v>
      </c>
    </row>
    <row r="401" spans="2:65" s="12" customFormat="1">
      <c r="B401" s="194"/>
      <c r="D401" s="195" t="s">
        <v>272</v>
      </c>
      <c r="E401" s="196" t="s">
        <v>5</v>
      </c>
      <c r="F401" s="197" t="s">
        <v>1101</v>
      </c>
      <c r="H401" s="196" t="s">
        <v>5</v>
      </c>
      <c r="I401" s="198"/>
      <c r="L401" s="194"/>
      <c r="M401" s="199"/>
      <c r="N401" s="200"/>
      <c r="O401" s="200"/>
      <c r="P401" s="200"/>
      <c r="Q401" s="200"/>
      <c r="R401" s="200"/>
      <c r="S401" s="200"/>
      <c r="T401" s="201"/>
      <c r="AT401" s="196" t="s">
        <v>272</v>
      </c>
      <c r="AU401" s="196" t="s">
        <v>85</v>
      </c>
      <c r="AV401" s="12" t="s">
        <v>24</v>
      </c>
      <c r="AW401" s="12" t="s">
        <v>41</v>
      </c>
      <c r="AX401" s="12" t="s">
        <v>77</v>
      </c>
      <c r="AY401" s="196" t="s">
        <v>264</v>
      </c>
    </row>
    <row r="402" spans="2:65" s="13" customFormat="1">
      <c r="B402" s="202"/>
      <c r="D402" s="195" t="s">
        <v>272</v>
      </c>
      <c r="E402" s="203" t="s">
        <v>5</v>
      </c>
      <c r="F402" s="204" t="s">
        <v>1102</v>
      </c>
      <c r="H402" s="205">
        <v>5.8</v>
      </c>
      <c r="I402" s="206"/>
      <c r="L402" s="202"/>
      <c r="M402" s="207"/>
      <c r="N402" s="208"/>
      <c r="O402" s="208"/>
      <c r="P402" s="208"/>
      <c r="Q402" s="208"/>
      <c r="R402" s="208"/>
      <c r="S402" s="208"/>
      <c r="T402" s="209"/>
      <c r="AT402" s="203" t="s">
        <v>272</v>
      </c>
      <c r="AU402" s="203" t="s">
        <v>85</v>
      </c>
      <c r="AV402" s="13" t="s">
        <v>85</v>
      </c>
      <c r="AW402" s="13" t="s">
        <v>41</v>
      </c>
      <c r="AX402" s="13" t="s">
        <v>24</v>
      </c>
      <c r="AY402" s="203" t="s">
        <v>264</v>
      </c>
    </row>
    <row r="403" spans="2:65" s="1" customFormat="1" ht="25.5" customHeight="1">
      <c r="B403" s="181"/>
      <c r="C403" s="182" t="s">
        <v>1103</v>
      </c>
      <c r="D403" s="182" t="s">
        <v>266</v>
      </c>
      <c r="E403" s="183" t="s">
        <v>1104</v>
      </c>
      <c r="F403" s="184" t="s">
        <v>1105</v>
      </c>
      <c r="G403" s="185" t="s">
        <v>413</v>
      </c>
      <c r="H403" s="231"/>
      <c r="I403" s="187"/>
      <c r="J403" s="188">
        <f>ROUND(I403*H403,2)</f>
        <v>0</v>
      </c>
      <c r="K403" s="184" t="s">
        <v>278</v>
      </c>
      <c r="L403" s="42"/>
      <c r="M403" s="189" t="s">
        <v>5</v>
      </c>
      <c r="N403" s="190" t="s">
        <v>48</v>
      </c>
      <c r="O403" s="43"/>
      <c r="P403" s="191">
        <f>O403*H403</f>
        <v>0</v>
      </c>
      <c r="Q403" s="191">
        <v>0</v>
      </c>
      <c r="R403" s="191">
        <f>Q403*H403</f>
        <v>0</v>
      </c>
      <c r="S403" s="191">
        <v>0</v>
      </c>
      <c r="T403" s="192">
        <f>S403*H403</f>
        <v>0</v>
      </c>
      <c r="AR403" s="25" t="s">
        <v>372</v>
      </c>
      <c r="AT403" s="25" t="s">
        <v>266</v>
      </c>
      <c r="AU403" s="25" t="s">
        <v>85</v>
      </c>
      <c r="AY403" s="25" t="s">
        <v>264</v>
      </c>
      <c r="BE403" s="193">
        <f>IF(N403="základní",J403,0)</f>
        <v>0</v>
      </c>
      <c r="BF403" s="193">
        <f>IF(N403="snížená",J403,0)</f>
        <v>0</v>
      </c>
      <c r="BG403" s="193">
        <f>IF(N403="zákl. přenesená",J403,0)</f>
        <v>0</v>
      </c>
      <c r="BH403" s="193">
        <f>IF(N403="sníž. přenesená",J403,0)</f>
        <v>0</v>
      </c>
      <c r="BI403" s="193">
        <f>IF(N403="nulová",J403,0)</f>
        <v>0</v>
      </c>
      <c r="BJ403" s="25" t="s">
        <v>24</v>
      </c>
      <c r="BK403" s="193">
        <f>ROUND(I403*H403,2)</f>
        <v>0</v>
      </c>
      <c r="BL403" s="25" t="s">
        <v>372</v>
      </c>
      <c r="BM403" s="25" t="s">
        <v>1106</v>
      </c>
    </row>
    <row r="404" spans="2:65" s="11" customFormat="1" ht="29.85" customHeight="1">
      <c r="B404" s="168"/>
      <c r="D404" s="169" t="s">
        <v>76</v>
      </c>
      <c r="E404" s="179" t="s">
        <v>1107</v>
      </c>
      <c r="F404" s="179" t="s">
        <v>1108</v>
      </c>
      <c r="I404" s="171"/>
      <c r="J404" s="180">
        <f>BK404</f>
        <v>0</v>
      </c>
      <c r="L404" s="168"/>
      <c r="M404" s="173"/>
      <c r="N404" s="174"/>
      <c r="O404" s="174"/>
      <c r="P404" s="175">
        <f>SUM(P405:P429)</f>
        <v>0</v>
      </c>
      <c r="Q404" s="174"/>
      <c r="R404" s="175">
        <f>SUM(R405:R429)</f>
        <v>1.1500071999999999</v>
      </c>
      <c r="S404" s="174"/>
      <c r="T404" s="176">
        <f>SUM(T405:T429)</f>
        <v>0</v>
      </c>
      <c r="AR404" s="169" t="s">
        <v>85</v>
      </c>
      <c r="AT404" s="177" t="s">
        <v>76</v>
      </c>
      <c r="AU404" s="177" t="s">
        <v>24</v>
      </c>
      <c r="AY404" s="169" t="s">
        <v>264</v>
      </c>
      <c r="BK404" s="178">
        <f>SUM(BK405:BK429)</f>
        <v>0</v>
      </c>
    </row>
    <row r="405" spans="2:65" s="1" customFormat="1" ht="25.5" customHeight="1">
      <c r="B405" s="181"/>
      <c r="C405" s="182" t="s">
        <v>1109</v>
      </c>
      <c r="D405" s="182" t="s">
        <v>266</v>
      </c>
      <c r="E405" s="183" t="s">
        <v>1110</v>
      </c>
      <c r="F405" s="184" t="s">
        <v>1111</v>
      </c>
      <c r="G405" s="185" t="s">
        <v>293</v>
      </c>
      <c r="H405" s="186">
        <v>18.72</v>
      </c>
      <c r="I405" s="187"/>
      <c r="J405" s="188">
        <f>ROUND(I405*H405,2)</f>
        <v>0</v>
      </c>
      <c r="K405" s="184" t="s">
        <v>278</v>
      </c>
      <c r="L405" s="42"/>
      <c r="M405" s="189" t="s">
        <v>5</v>
      </c>
      <c r="N405" s="190" t="s">
        <v>48</v>
      </c>
      <c r="O405" s="43"/>
      <c r="P405" s="191">
        <f>O405*H405</f>
        <v>0</v>
      </c>
      <c r="Q405" s="191">
        <v>4.444E-2</v>
      </c>
      <c r="R405" s="191">
        <f>Q405*H405</f>
        <v>0.8319167999999999</v>
      </c>
      <c r="S405" s="191">
        <v>0</v>
      </c>
      <c r="T405" s="192">
        <f>S405*H405</f>
        <v>0</v>
      </c>
      <c r="AR405" s="25" t="s">
        <v>372</v>
      </c>
      <c r="AT405" s="25" t="s">
        <v>266</v>
      </c>
      <c r="AU405" s="25" t="s">
        <v>85</v>
      </c>
      <c r="AY405" s="25" t="s">
        <v>264</v>
      </c>
      <c r="BE405" s="193">
        <f>IF(N405="základní",J405,0)</f>
        <v>0</v>
      </c>
      <c r="BF405" s="193">
        <f>IF(N405="snížená",J405,0)</f>
        <v>0</v>
      </c>
      <c r="BG405" s="193">
        <f>IF(N405="zákl. přenesená",J405,0)</f>
        <v>0</v>
      </c>
      <c r="BH405" s="193">
        <f>IF(N405="sníž. přenesená",J405,0)</f>
        <v>0</v>
      </c>
      <c r="BI405" s="193">
        <f>IF(N405="nulová",J405,0)</f>
        <v>0</v>
      </c>
      <c r="BJ405" s="25" t="s">
        <v>24</v>
      </c>
      <c r="BK405" s="193">
        <f>ROUND(I405*H405,2)</f>
        <v>0</v>
      </c>
      <c r="BL405" s="25" t="s">
        <v>372</v>
      </c>
      <c r="BM405" s="25" t="s">
        <v>1112</v>
      </c>
    </row>
    <row r="406" spans="2:65" s="1" customFormat="1" ht="40.5">
      <c r="B406" s="42"/>
      <c r="D406" s="195" t="s">
        <v>369</v>
      </c>
      <c r="F406" s="228" t="s">
        <v>1113</v>
      </c>
      <c r="I406" s="229"/>
      <c r="L406" s="42"/>
      <c r="M406" s="230"/>
      <c r="N406" s="43"/>
      <c r="O406" s="43"/>
      <c r="P406" s="43"/>
      <c r="Q406" s="43"/>
      <c r="R406" s="43"/>
      <c r="S406" s="43"/>
      <c r="T406" s="71"/>
      <c r="AT406" s="25" t="s">
        <v>369</v>
      </c>
      <c r="AU406" s="25" t="s">
        <v>85</v>
      </c>
    </row>
    <row r="407" spans="2:65" s="13" customFormat="1">
      <c r="B407" s="202"/>
      <c r="D407" s="195" t="s">
        <v>272</v>
      </c>
      <c r="E407" s="203" t="s">
        <v>5</v>
      </c>
      <c r="F407" s="204" t="s">
        <v>976</v>
      </c>
      <c r="H407" s="205">
        <v>18.72</v>
      </c>
      <c r="I407" s="206"/>
      <c r="L407" s="202"/>
      <c r="M407" s="207"/>
      <c r="N407" s="208"/>
      <c r="O407" s="208"/>
      <c r="P407" s="208"/>
      <c r="Q407" s="208"/>
      <c r="R407" s="208"/>
      <c r="S407" s="208"/>
      <c r="T407" s="209"/>
      <c r="AT407" s="203" t="s">
        <v>272</v>
      </c>
      <c r="AU407" s="203" t="s">
        <v>85</v>
      </c>
      <c r="AV407" s="13" t="s">
        <v>85</v>
      </c>
      <c r="AW407" s="13" t="s">
        <v>41</v>
      </c>
      <c r="AX407" s="13" t="s">
        <v>24</v>
      </c>
      <c r="AY407" s="203" t="s">
        <v>264</v>
      </c>
    </row>
    <row r="408" spans="2:65" s="1" customFormat="1" ht="25.5" customHeight="1">
      <c r="B408" s="181"/>
      <c r="C408" s="182" t="s">
        <v>1114</v>
      </c>
      <c r="D408" s="182" t="s">
        <v>266</v>
      </c>
      <c r="E408" s="183" t="s">
        <v>1115</v>
      </c>
      <c r="F408" s="184" t="s">
        <v>1116</v>
      </c>
      <c r="G408" s="185" t="s">
        <v>308</v>
      </c>
      <c r="H408" s="186">
        <v>7.2</v>
      </c>
      <c r="I408" s="187"/>
      <c r="J408" s="188">
        <f>ROUND(I408*H408,2)</f>
        <v>0</v>
      </c>
      <c r="K408" s="184" t="s">
        <v>278</v>
      </c>
      <c r="L408" s="42"/>
      <c r="M408" s="189" t="s">
        <v>5</v>
      </c>
      <c r="N408" s="190" t="s">
        <v>48</v>
      </c>
      <c r="O408" s="43"/>
      <c r="P408" s="191">
        <f>O408*H408</f>
        <v>0</v>
      </c>
      <c r="Q408" s="191">
        <v>1.1E-4</v>
      </c>
      <c r="R408" s="191">
        <f>Q408*H408</f>
        <v>7.9200000000000006E-4</v>
      </c>
      <c r="S408" s="191">
        <v>0</v>
      </c>
      <c r="T408" s="192">
        <f>S408*H408</f>
        <v>0</v>
      </c>
      <c r="AR408" s="25" t="s">
        <v>372</v>
      </c>
      <c r="AT408" s="25" t="s">
        <v>266</v>
      </c>
      <c r="AU408" s="25" t="s">
        <v>85</v>
      </c>
      <c r="AY408" s="25" t="s">
        <v>264</v>
      </c>
      <c r="BE408" s="193">
        <f>IF(N408="základní",J408,0)</f>
        <v>0</v>
      </c>
      <c r="BF408" s="193">
        <f>IF(N408="snížená",J408,0)</f>
        <v>0</v>
      </c>
      <c r="BG408" s="193">
        <f>IF(N408="zákl. přenesená",J408,0)</f>
        <v>0</v>
      </c>
      <c r="BH408" s="193">
        <f>IF(N408="sníž. přenesená",J408,0)</f>
        <v>0</v>
      </c>
      <c r="BI408" s="193">
        <f>IF(N408="nulová",J408,0)</f>
        <v>0</v>
      </c>
      <c r="BJ408" s="25" t="s">
        <v>24</v>
      </c>
      <c r="BK408" s="193">
        <f>ROUND(I408*H408,2)</f>
        <v>0</v>
      </c>
      <c r="BL408" s="25" t="s">
        <v>372</v>
      </c>
      <c r="BM408" s="25" t="s">
        <v>1117</v>
      </c>
    </row>
    <row r="409" spans="2:65" s="1" customFormat="1" ht="40.5">
      <c r="B409" s="42"/>
      <c r="D409" s="195" t="s">
        <v>369</v>
      </c>
      <c r="F409" s="228" t="s">
        <v>1113</v>
      </c>
      <c r="I409" s="229"/>
      <c r="L409" s="42"/>
      <c r="M409" s="230"/>
      <c r="N409" s="43"/>
      <c r="O409" s="43"/>
      <c r="P409" s="43"/>
      <c r="Q409" s="43"/>
      <c r="R409" s="43"/>
      <c r="S409" s="43"/>
      <c r="T409" s="71"/>
      <c r="AT409" s="25" t="s">
        <v>369</v>
      </c>
      <c r="AU409" s="25" t="s">
        <v>85</v>
      </c>
    </row>
    <row r="410" spans="2:65" s="13" customFormat="1">
      <c r="B410" s="202"/>
      <c r="D410" s="195" t="s">
        <v>272</v>
      </c>
      <c r="E410" s="203" t="s">
        <v>5</v>
      </c>
      <c r="F410" s="204" t="s">
        <v>1118</v>
      </c>
      <c r="H410" s="205">
        <v>7.2</v>
      </c>
      <c r="I410" s="206"/>
      <c r="L410" s="202"/>
      <c r="M410" s="207"/>
      <c r="N410" s="208"/>
      <c r="O410" s="208"/>
      <c r="P410" s="208"/>
      <c r="Q410" s="208"/>
      <c r="R410" s="208"/>
      <c r="S410" s="208"/>
      <c r="T410" s="209"/>
      <c r="AT410" s="203" t="s">
        <v>272</v>
      </c>
      <c r="AU410" s="203" t="s">
        <v>85</v>
      </c>
      <c r="AV410" s="13" t="s">
        <v>85</v>
      </c>
      <c r="AW410" s="13" t="s">
        <v>41</v>
      </c>
      <c r="AX410" s="13" t="s">
        <v>24</v>
      </c>
      <c r="AY410" s="203" t="s">
        <v>264</v>
      </c>
    </row>
    <row r="411" spans="2:65" s="1" customFormat="1" ht="25.5" customHeight="1">
      <c r="B411" s="181"/>
      <c r="C411" s="182" t="s">
        <v>1119</v>
      </c>
      <c r="D411" s="182" t="s">
        <v>266</v>
      </c>
      <c r="E411" s="183" t="s">
        <v>1120</v>
      </c>
      <c r="F411" s="184" t="s">
        <v>1121</v>
      </c>
      <c r="G411" s="185" t="s">
        <v>308</v>
      </c>
      <c r="H411" s="186">
        <v>3.6</v>
      </c>
      <c r="I411" s="187"/>
      <c r="J411" s="188">
        <f>ROUND(I411*H411,2)</f>
        <v>0</v>
      </c>
      <c r="K411" s="184" t="s">
        <v>278</v>
      </c>
      <c r="L411" s="42"/>
      <c r="M411" s="189" t="s">
        <v>5</v>
      </c>
      <c r="N411" s="190" t="s">
        <v>48</v>
      </c>
      <c r="O411" s="43"/>
      <c r="P411" s="191">
        <f>O411*H411</f>
        <v>0</v>
      </c>
      <c r="Q411" s="191">
        <v>1.422E-2</v>
      </c>
      <c r="R411" s="191">
        <f>Q411*H411</f>
        <v>5.1192000000000001E-2</v>
      </c>
      <c r="S411" s="191">
        <v>0</v>
      </c>
      <c r="T411" s="192">
        <f>S411*H411</f>
        <v>0</v>
      </c>
      <c r="AR411" s="25" t="s">
        <v>372</v>
      </c>
      <c r="AT411" s="25" t="s">
        <v>266</v>
      </c>
      <c r="AU411" s="25" t="s">
        <v>85</v>
      </c>
      <c r="AY411" s="25" t="s">
        <v>264</v>
      </c>
      <c r="BE411" s="193">
        <f>IF(N411="základní",J411,0)</f>
        <v>0</v>
      </c>
      <c r="BF411" s="193">
        <f>IF(N411="snížená",J411,0)</f>
        <v>0</v>
      </c>
      <c r="BG411" s="193">
        <f>IF(N411="zákl. přenesená",J411,0)</f>
        <v>0</v>
      </c>
      <c r="BH411" s="193">
        <f>IF(N411="sníž. přenesená",J411,0)</f>
        <v>0</v>
      </c>
      <c r="BI411" s="193">
        <f>IF(N411="nulová",J411,0)</f>
        <v>0</v>
      </c>
      <c r="BJ411" s="25" t="s">
        <v>24</v>
      </c>
      <c r="BK411" s="193">
        <f>ROUND(I411*H411,2)</f>
        <v>0</v>
      </c>
      <c r="BL411" s="25" t="s">
        <v>372</v>
      </c>
      <c r="BM411" s="25" t="s">
        <v>1122</v>
      </c>
    </row>
    <row r="412" spans="2:65" s="1" customFormat="1" ht="40.5">
      <c r="B412" s="42"/>
      <c r="D412" s="195" t="s">
        <v>369</v>
      </c>
      <c r="F412" s="228" t="s">
        <v>1113</v>
      </c>
      <c r="I412" s="229"/>
      <c r="L412" s="42"/>
      <c r="M412" s="230"/>
      <c r="N412" s="43"/>
      <c r="O412" s="43"/>
      <c r="P412" s="43"/>
      <c r="Q412" s="43"/>
      <c r="R412" s="43"/>
      <c r="S412" s="43"/>
      <c r="T412" s="71"/>
      <c r="AT412" s="25" t="s">
        <v>369</v>
      </c>
      <c r="AU412" s="25" t="s">
        <v>85</v>
      </c>
    </row>
    <row r="413" spans="2:65" s="1" customFormat="1" ht="25.5" customHeight="1">
      <c r="B413" s="181"/>
      <c r="C413" s="182" t="s">
        <v>1123</v>
      </c>
      <c r="D413" s="182" t="s">
        <v>266</v>
      </c>
      <c r="E413" s="183" t="s">
        <v>1124</v>
      </c>
      <c r="F413" s="184" t="s">
        <v>1125</v>
      </c>
      <c r="G413" s="185" t="s">
        <v>308</v>
      </c>
      <c r="H413" s="186">
        <v>10.4</v>
      </c>
      <c r="I413" s="187"/>
      <c r="J413" s="188">
        <f>ROUND(I413*H413,2)</f>
        <v>0</v>
      </c>
      <c r="K413" s="184" t="s">
        <v>278</v>
      </c>
      <c r="L413" s="42"/>
      <c r="M413" s="189" t="s">
        <v>5</v>
      </c>
      <c r="N413" s="190" t="s">
        <v>48</v>
      </c>
      <c r="O413" s="43"/>
      <c r="P413" s="191">
        <f>O413*H413</f>
        <v>0</v>
      </c>
      <c r="Q413" s="191">
        <v>2.3029999999999998E-2</v>
      </c>
      <c r="R413" s="191">
        <f>Q413*H413</f>
        <v>0.239512</v>
      </c>
      <c r="S413" s="191">
        <v>0</v>
      </c>
      <c r="T413" s="192">
        <f>S413*H413</f>
        <v>0</v>
      </c>
      <c r="AR413" s="25" t="s">
        <v>372</v>
      </c>
      <c r="AT413" s="25" t="s">
        <v>266</v>
      </c>
      <c r="AU413" s="25" t="s">
        <v>85</v>
      </c>
      <c r="AY413" s="25" t="s">
        <v>264</v>
      </c>
      <c r="BE413" s="193">
        <f>IF(N413="základní",J413,0)</f>
        <v>0</v>
      </c>
      <c r="BF413" s="193">
        <f>IF(N413="snížená",J413,0)</f>
        <v>0</v>
      </c>
      <c r="BG413" s="193">
        <f>IF(N413="zákl. přenesená",J413,0)</f>
        <v>0</v>
      </c>
      <c r="BH413" s="193">
        <f>IF(N413="sníž. přenesená",J413,0)</f>
        <v>0</v>
      </c>
      <c r="BI413" s="193">
        <f>IF(N413="nulová",J413,0)</f>
        <v>0</v>
      </c>
      <c r="BJ413" s="25" t="s">
        <v>24</v>
      </c>
      <c r="BK413" s="193">
        <f>ROUND(I413*H413,2)</f>
        <v>0</v>
      </c>
      <c r="BL413" s="25" t="s">
        <v>372</v>
      </c>
      <c r="BM413" s="25" t="s">
        <v>1126</v>
      </c>
    </row>
    <row r="414" spans="2:65" s="1" customFormat="1" ht="40.5">
      <c r="B414" s="42"/>
      <c r="D414" s="195" t="s">
        <v>369</v>
      </c>
      <c r="F414" s="228" t="s">
        <v>1113</v>
      </c>
      <c r="I414" s="229"/>
      <c r="L414" s="42"/>
      <c r="M414" s="230"/>
      <c r="N414" s="43"/>
      <c r="O414" s="43"/>
      <c r="P414" s="43"/>
      <c r="Q414" s="43"/>
      <c r="R414" s="43"/>
      <c r="S414" s="43"/>
      <c r="T414" s="71"/>
      <c r="AT414" s="25" t="s">
        <v>369</v>
      </c>
      <c r="AU414" s="25" t="s">
        <v>85</v>
      </c>
    </row>
    <row r="415" spans="2:65" s="13" customFormat="1">
      <c r="B415" s="202"/>
      <c r="D415" s="195" t="s">
        <v>272</v>
      </c>
      <c r="E415" s="203" t="s">
        <v>5</v>
      </c>
      <c r="F415" s="204" t="s">
        <v>1127</v>
      </c>
      <c r="H415" s="205">
        <v>10.4</v>
      </c>
      <c r="I415" s="206"/>
      <c r="L415" s="202"/>
      <c r="M415" s="207"/>
      <c r="N415" s="208"/>
      <c r="O415" s="208"/>
      <c r="P415" s="208"/>
      <c r="Q415" s="208"/>
      <c r="R415" s="208"/>
      <c r="S415" s="208"/>
      <c r="T415" s="209"/>
      <c r="AT415" s="203" t="s">
        <v>272</v>
      </c>
      <c r="AU415" s="203" t="s">
        <v>85</v>
      </c>
      <c r="AV415" s="13" t="s">
        <v>85</v>
      </c>
      <c r="AW415" s="13" t="s">
        <v>41</v>
      </c>
      <c r="AX415" s="13" t="s">
        <v>24</v>
      </c>
      <c r="AY415" s="203" t="s">
        <v>264</v>
      </c>
    </row>
    <row r="416" spans="2:65" s="1" customFormat="1" ht="25.5" customHeight="1">
      <c r="B416" s="181"/>
      <c r="C416" s="182" t="s">
        <v>1128</v>
      </c>
      <c r="D416" s="182" t="s">
        <v>266</v>
      </c>
      <c r="E416" s="183" t="s">
        <v>1129</v>
      </c>
      <c r="F416" s="184" t="s">
        <v>1130</v>
      </c>
      <c r="G416" s="185" t="s">
        <v>293</v>
      </c>
      <c r="H416" s="186">
        <v>18.72</v>
      </c>
      <c r="I416" s="187"/>
      <c r="J416" s="188">
        <f>ROUND(I416*H416,2)</f>
        <v>0</v>
      </c>
      <c r="K416" s="184" t="s">
        <v>278</v>
      </c>
      <c r="L416" s="42"/>
      <c r="M416" s="189" t="s">
        <v>5</v>
      </c>
      <c r="N416" s="190" t="s">
        <v>48</v>
      </c>
      <c r="O416" s="43"/>
      <c r="P416" s="191">
        <f>O416*H416</f>
        <v>0</v>
      </c>
      <c r="Q416" s="191">
        <v>3.0000000000000001E-5</v>
      </c>
      <c r="R416" s="191">
        <f>Q416*H416</f>
        <v>5.6159999999999999E-4</v>
      </c>
      <c r="S416" s="191">
        <v>0</v>
      </c>
      <c r="T416" s="192">
        <f>S416*H416</f>
        <v>0</v>
      </c>
      <c r="AR416" s="25" t="s">
        <v>372</v>
      </c>
      <c r="AT416" s="25" t="s">
        <v>266</v>
      </c>
      <c r="AU416" s="25" t="s">
        <v>85</v>
      </c>
      <c r="AY416" s="25" t="s">
        <v>264</v>
      </c>
      <c r="BE416" s="193">
        <f>IF(N416="základní",J416,0)</f>
        <v>0</v>
      </c>
      <c r="BF416" s="193">
        <f>IF(N416="snížená",J416,0)</f>
        <v>0</v>
      </c>
      <c r="BG416" s="193">
        <f>IF(N416="zákl. přenesená",J416,0)</f>
        <v>0</v>
      </c>
      <c r="BH416" s="193">
        <f>IF(N416="sníž. přenesená",J416,0)</f>
        <v>0</v>
      </c>
      <c r="BI416" s="193">
        <f>IF(N416="nulová",J416,0)</f>
        <v>0</v>
      </c>
      <c r="BJ416" s="25" t="s">
        <v>24</v>
      </c>
      <c r="BK416" s="193">
        <f>ROUND(I416*H416,2)</f>
        <v>0</v>
      </c>
      <c r="BL416" s="25" t="s">
        <v>372</v>
      </c>
      <c r="BM416" s="25" t="s">
        <v>1131</v>
      </c>
    </row>
    <row r="417" spans="2:65" s="1" customFormat="1" ht="38.25" customHeight="1">
      <c r="B417" s="181"/>
      <c r="C417" s="182" t="s">
        <v>1132</v>
      </c>
      <c r="D417" s="182" t="s">
        <v>266</v>
      </c>
      <c r="E417" s="183" t="s">
        <v>1133</v>
      </c>
      <c r="F417" s="184" t="s">
        <v>1134</v>
      </c>
      <c r="G417" s="185" t="s">
        <v>341</v>
      </c>
      <c r="H417" s="186">
        <v>4</v>
      </c>
      <c r="I417" s="187"/>
      <c r="J417" s="188">
        <f>ROUND(I417*H417,2)</f>
        <v>0</v>
      </c>
      <c r="K417" s="184" t="s">
        <v>278</v>
      </c>
      <c r="L417" s="42"/>
      <c r="M417" s="189" t="s">
        <v>5</v>
      </c>
      <c r="N417" s="190" t="s">
        <v>48</v>
      </c>
      <c r="O417" s="43"/>
      <c r="P417" s="191">
        <f>O417*H417</f>
        <v>0</v>
      </c>
      <c r="Q417" s="191">
        <v>0</v>
      </c>
      <c r="R417" s="191">
        <f>Q417*H417</f>
        <v>0</v>
      </c>
      <c r="S417" s="191">
        <v>0</v>
      </c>
      <c r="T417" s="192">
        <f>S417*H417</f>
        <v>0</v>
      </c>
      <c r="AR417" s="25" t="s">
        <v>372</v>
      </c>
      <c r="AT417" s="25" t="s">
        <v>266</v>
      </c>
      <c r="AU417" s="25" t="s">
        <v>85</v>
      </c>
      <c r="AY417" s="25" t="s">
        <v>264</v>
      </c>
      <c r="BE417" s="193">
        <f>IF(N417="základní",J417,0)</f>
        <v>0</v>
      </c>
      <c r="BF417" s="193">
        <f>IF(N417="snížená",J417,0)</f>
        <v>0</v>
      </c>
      <c r="BG417" s="193">
        <f>IF(N417="zákl. přenesená",J417,0)</f>
        <v>0</v>
      </c>
      <c r="BH417" s="193">
        <f>IF(N417="sníž. přenesená",J417,0)</f>
        <v>0</v>
      </c>
      <c r="BI417" s="193">
        <f>IF(N417="nulová",J417,0)</f>
        <v>0</v>
      </c>
      <c r="BJ417" s="25" t="s">
        <v>24</v>
      </c>
      <c r="BK417" s="193">
        <f>ROUND(I417*H417,2)</f>
        <v>0</v>
      </c>
      <c r="BL417" s="25" t="s">
        <v>372</v>
      </c>
      <c r="BM417" s="25" t="s">
        <v>1135</v>
      </c>
    </row>
    <row r="418" spans="2:65" s="12" customFormat="1">
      <c r="B418" s="194"/>
      <c r="D418" s="195" t="s">
        <v>272</v>
      </c>
      <c r="E418" s="196" t="s">
        <v>5</v>
      </c>
      <c r="F418" s="197" t="s">
        <v>1136</v>
      </c>
      <c r="H418" s="196" t="s">
        <v>5</v>
      </c>
      <c r="I418" s="198"/>
      <c r="L418" s="194"/>
      <c r="M418" s="199"/>
      <c r="N418" s="200"/>
      <c r="O418" s="200"/>
      <c r="P418" s="200"/>
      <c r="Q418" s="200"/>
      <c r="R418" s="200"/>
      <c r="S418" s="200"/>
      <c r="T418" s="201"/>
      <c r="AT418" s="196" t="s">
        <v>272</v>
      </c>
      <c r="AU418" s="196" t="s">
        <v>85</v>
      </c>
      <c r="AV418" s="12" t="s">
        <v>24</v>
      </c>
      <c r="AW418" s="12" t="s">
        <v>41</v>
      </c>
      <c r="AX418" s="12" t="s">
        <v>77</v>
      </c>
      <c r="AY418" s="196" t="s">
        <v>264</v>
      </c>
    </row>
    <row r="419" spans="2:65" s="13" customFormat="1">
      <c r="B419" s="202"/>
      <c r="D419" s="195" t="s">
        <v>272</v>
      </c>
      <c r="E419" s="203" t="s">
        <v>5</v>
      </c>
      <c r="F419" s="204" t="s">
        <v>270</v>
      </c>
      <c r="H419" s="205">
        <v>4</v>
      </c>
      <c r="I419" s="206"/>
      <c r="L419" s="202"/>
      <c r="M419" s="207"/>
      <c r="N419" s="208"/>
      <c r="O419" s="208"/>
      <c r="P419" s="208"/>
      <c r="Q419" s="208"/>
      <c r="R419" s="208"/>
      <c r="S419" s="208"/>
      <c r="T419" s="209"/>
      <c r="AT419" s="203" t="s">
        <v>272</v>
      </c>
      <c r="AU419" s="203" t="s">
        <v>85</v>
      </c>
      <c r="AV419" s="13" t="s">
        <v>85</v>
      </c>
      <c r="AW419" s="13" t="s">
        <v>41</v>
      </c>
      <c r="AX419" s="13" t="s">
        <v>24</v>
      </c>
      <c r="AY419" s="203" t="s">
        <v>264</v>
      </c>
    </row>
    <row r="420" spans="2:65" s="1" customFormat="1" ht="16.5" customHeight="1">
      <c r="B420" s="181"/>
      <c r="C420" s="218" t="s">
        <v>1137</v>
      </c>
      <c r="D420" s="218" t="s">
        <v>345</v>
      </c>
      <c r="E420" s="219" t="s">
        <v>1138</v>
      </c>
      <c r="F420" s="220" t="s">
        <v>1139</v>
      </c>
      <c r="G420" s="221" t="s">
        <v>341</v>
      </c>
      <c r="H420" s="222">
        <v>4</v>
      </c>
      <c r="I420" s="223"/>
      <c r="J420" s="224">
        <f>ROUND(I420*H420,2)</f>
        <v>0</v>
      </c>
      <c r="K420" s="220" t="s">
        <v>278</v>
      </c>
      <c r="L420" s="225"/>
      <c r="M420" s="226" t="s">
        <v>5</v>
      </c>
      <c r="N420" s="227" t="s">
        <v>48</v>
      </c>
      <c r="O420" s="43"/>
      <c r="P420" s="191">
        <f>O420*H420</f>
        <v>0</v>
      </c>
      <c r="Q420" s="191">
        <v>5.8999999999999999E-3</v>
      </c>
      <c r="R420" s="191">
        <f>Q420*H420</f>
        <v>2.3599999999999999E-2</v>
      </c>
      <c r="S420" s="191">
        <v>0</v>
      </c>
      <c r="T420" s="192">
        <f>S420*H420</f>
        <v>0</v>
      </c>
      <c r="AR420" s="25" t="s">
        <v>397</v>
      </c>
      <c r="AT420" s="25" t="s">
        <v>345</v>
      </c>
      <c r="AU420" s="25" t="s">
        <v>85</v>
      </c>
      <c r="AY420" s="25" t="s">
        <v>264</v>
      </c>
      <c r="BE420" s="193">
        <f>IF(N420="základní",J420,0)</f>
        <v>0</v>
      </c>
      <c r="BF420" s="193">
        <f>IF(N420="snížená",J420,0)</f>
        <v>0</v>
      </c>
      <c r="BG420" s="193">
        <f>IF(N420="zákl. přenesená",J420,0)</f>
        <v>0</v>
      </c>
      <c r="BH420" s="193">
        <f>IF(N420="sníž. přenesená",J420,0)</f>
        <v>0</v>
      </c>
      <c r="BI420" s="193">
        <f>IF(N420="nulová",J420,0)</f>
        <v>0</v>
      </c>
      <c r="BJ420" s="25" t="s">
        <v>24</v>
      </c>
      <c r="BK420" s="193">
        <f>ROUND(I420*H420,2)</f>
        <v>0</v>
      </c>
      <c r="BL420" s="25" t="s">
        <v>372</v>
      </c>
      <c r="BM420" s="25" t="s">
        <v>1140</v>
      </c>
    </row>
    <row r="421" spans="2:65" s="1" customFormat="1" ht="25.5" customHeight="1">
      <c r="B421" s="181"/>
      <c r="C421" s="182" t="s">
        <v>1141</v>
      </c>
      <c r="D421" s="182" t="s">
        <v>266</v>
      </c>
      <c r="E421" s="183" t="s">
        <v>1142</v>
      </c>
      <c r="F421" s="184" t="s">
        <v>1143</v>
      </c>
      <c r="G421" s="185" t="s">
        <v>341</v>
      </c>
      <c r="H421" s="186">
        <v>2</v>
      </c>
      <c r="I421" s="187"/>
      <c r="J421" s="188">
        <f>ROUND(I421*H421,2)</f>
        <v>0</v>
      </c>
      <c r="K421" s="184" t="s">
        <v>278</v>
      </c>
      <c r="L421" s="42"/>
      <c r="M421" s="189" t="s">
        <v>5</v>
      </c>
      <c r="N421" s="190" t="s">
        <v>48</v>
      </c>
      <c r="O421" s="43"/>
      <c r="P421" s="191">
        <f>O421*H421</f>
        <v>0</v>
      </c>
      <c r="Q421" s="191">
        <v>4.0000000000000003E-5</v>
      </c>
      <c r="R421" s="191">
        <f>Q421*H421</f>
        <v>8.0000000000000007E-5</v>
      </c>
      <c r="S421" s="191">
        <v>0</v>
      </c>
      <c r="T421" s="192">
        <f>S421*H421</f>
        <v>0</v>
      </c>
      <c r="AR421" s="25" t="s">
        <v>372</v>
      </c>
      <c r="AT421" s="25" t="s">
        <v>266</v>
      </c>
      <c r="AU421" s="25" t="s">
        <v>85</v>
      </c>
      <c r="AY421" s="25" t="s">
        <v>264</v>
      </c>
      <c r="BE421" s="193">
        <f>IF(N421="základní",J421,0)</f>
        <v>0</v>
      </c>
      <c r="BF421" s="193">
        <f>IF(N421="snížená",J421,0)</f>
        <v>0</v>
      </c>
      <c r="BG421" s="193">
        <f>IF(N421="zákl. přenesená",J421,0)</f>
        <v>0</v>
      </c>
      <c r="BH421" s="193">
        <f>IF(N421="sníž. přenesená",J421,0)</f>
        <v>0</v>
      </c>
      <c r="BI421" s="193">
        <f>IF(N421="nulová",J421,0)</f>
        <v>0</v>
      </c>
      <c r="BJ421" s="25" t="s">
        <v>24</v>
      </c>
      <c r="BK421" s="193">
        <f>ROUND(I421*H421,2)</f>
        <v>0</v>
      </c>
      <c r="BL421" s="25" t="s">
        <v>372</v>
      </c>
      <c r="BM421" s="25" t="s">
        <v>1144</v>
      </c>
    </row>
    <row r="422" spans="2:65" s="1" customFormat="1" ht="16.5" customHeight="1">
      <c r="B422" s="181"/>
      <c r="C422" s="218" t="s">
        <v>1145</v>
      </c>
      <c r="D422" s="218" t="s">
        <v>345</v>
      </c>
      <c r="E422" s="219" t="s">
        <v>1146</v>
      </c>
      <c r="F422" s="220" t="s">
        <v>1147</v>
      </c>
      <c r="G422" s="221" t="s">
        <v>341</v>
      </c>
      <c r="H422" s="222">
        <v>2</v>
      </c>
      <c r="I422" s="223"/>
      <c r="J422" s="224">
        <f>ROUND(I422*H422,2)</f>
        <v>0</v>
      </c>
      <c r="K422" s="220" t="s">
        <v>278</v>
      </c>
      <c r="L422" s="225"/>
      <c r="M422" s="226" t="s">
        <v>5</v>
      </c>
      <c r="N422" s="227" t="s">
        <v>48</v>
      </c>
      <c r="O422" s="43"/>
      <c r="P422" s="191">
        <f>O422*H422</f>
        <v>0</v>
      </c>
      <c r="Q422" s="191">
        <v>1E-4</v>
      </c>
      <c r="R422" s="191">
        <f>Q422*H422</f>
        <v>2.0000000000000001E-4</v>
      </c>
      <c r="S422" s="191">
        <v>0</v>
      </c>
      <c r="T422" s="192">
        <f>S422*H422</f>
        <v>0</v>
      </c>
      <c r="AR422" s="25" t="s">
        <v>397</v>
      </c>
      <c r="AT422" s="25" t="s">
        <v>345</v>
      </c>
      <c r="AU422" s="25" t="s">
        <v>85</v>
      </c>
      <c r="AY422" s="25" t="s">
        <v>264</v>
      </c>
      <c r="BE422" s="193">
        <f>IF(N422="základní",J422,0)</f>
        <v>0</v>
      </c>
      <c r="BF422" s="193">
        <f>IF(N422="snížená",J422,0)</f>
        <v>0</v>
      </c>
      <c r="BG422" s="193">
        <f>IF(N422="zákl. přenesená",J422,0)</f>
        <v>0</v>
      </c>
      <c r="BH422" s="193">
        <f>IF(N422="sníž. přenesená",J422,0)</f>
        <v>0</v>
      </c>
      <c r="BI422" s="193">
        <f>IF(N422="nulová",J422,0)</f>
        <v>0</v>
      </c>
      <c r="BJ422" s="25" t="s">
        <v>24</v>
      </c>
      <c r="BK422" s="193">
        <f>ROUND(I422*H422,2)</f>
        <v>0</v>
      </c>
      <c r="BL422" s="25" t="s">
        <v>372</v>
      </c>
      <c r="BM422" s="25" t="s">
        <v>1148</v>
      </c>
    </row>
    <row r="423" spans="2:65" s="1" customFormat="1" ht="25.5" customHeight="1">
      <c r="B423" s="181"/>
      <c r="C423" s="182" t="s">
        <v>1149</v>
      </c>
      <c r="D423" s="182" t="s">
        <v>266</v>
      </c>
      <c r="E423" s="183" t="s">
        <v>1150</v>
      </c>
      <c r="F423" s="184" t="s">
        <v>1151</v>
      </c>
      <c r="G423" s="185" t="s">
        <v>293</v>
      </c>
      <c r="H423" s="186">
        <v>18.72</v>
      </c>
      <c r="I423" s="187"/>
      <c r="J423" s="188">
        <f>ROUND(I423*H423,2)</f>
        <v>0</v>
      </c>
      <c r="K423" s="184" t="s">
        <v>278</v>
      </c>
      <c r="L423" s="42"/>
      <c r="M423" s="189" t="s">
        <v>5</v>
      </c>
      <c r="N423" s="190" t="s">
        <v>48</v>
      </c>
      <c r="O423" s="43"/>
      <c r="P423" s="191">
        <f>O423*H423</f>
        <v>0</v>
      </c>
      <c r="Q423" s="191">
        <v>0</v>
      </c>
      <c r="R423" s="191">
        <f>Q423*H423</f>
        <v>0</v>
      </c>
      <c r="S423" s="191">
        <v>0</v>
      </c>
      <c r="T423" s="192">
        <f>S423*H423</f>
        <v>0</v>
      </c>
      <c r="AR423" s="25" t="s">
        <v>372</v>
      </c>
      <c r="AT423" s="25" t="s">
        <v>266</v>
      </c>
      <c r="AU423" s="25" t="s">
        <v>85</v>
      </c>
      <c r="AY423" s="25" t="s">
        <v>264</v>
      </c>
      <c r="BE423" s="193">
        <f>IF(N423="základní",J423,0)</f>
        <v>0</v>
      </c>
      <c r="BF423" s="193">
        <f>IF(N423="snížená",J423,0)</f>
        <v>0</v>
      </c>
      <c r="BG423" s="193">
        <f>IF(N423="zákl. přenesená",J423,0)</f>
        <v>0</v>
      </c>
      <c r="BH423" s="193">
        <f>IF(N423="sníž. přenesená",J423,0)</f>
        <v>0</v>
      </c>
      <c r="BI423" s="193">
        <f>IF(N423="nulová",J423,0)</f>
        <v>0</v>
      </c>
      <c r="BJ423" s="25" t="s">
        <v>24</v>
      </c>
      <c r="BK423" s="193">
        <f>ROUND(I423*H423,2)</f>
        <v>0</v>
      </c>
      <c r="BL423" s="25" t="s">
        <v>372</v>
      </c>
      <c r="BM423" s="25" t="s">
        <v>1152</v>
      </c>
    </row>
    <row r="424" spans="2:65" s="13" customFormat="1">
      <c r="B424" s="202"/>
      <c r="D424" s="195" t="s">
        <v>272</v>
      </c>
      <c r="E424" s="203" t="s">
        <v>5</v>
      </c>
      <c r="F424" s="204" t="s">
        <v>976</v>
      </c>
      <c r="H424" s="205">
        <v>18.72</v>
      </c>
      <c r="I424" s="206"/>
      <c r="L424" s="202"/>
      <c r="M424" s="207"/>
      <c r="N424" s="208"/>
      <c r="O424" s="208"/>
      <c r="P424" s="208"/>
      <c r="Q424" s="208"/>
      <c r="R424" s="208"/>
      <c r="S424" s="208"/>
      <c r="T424" s="209"/>
      <c r="AT424" s="203" t="s">
        <v>272</v>
      </c>
      <c r="AU424" s="203" t="s">
        <v>85</v>
      </c>
      <c r="AV424" s="13" t="s">
        <v>85</v>
      </c>
      <c r="AW424" s="13" t="s">
        <v>41</v>
      </c>
      <c r="AX424" s="13" t="s">
        <v>24</v>
      </c>
      <c r="AY424" s="203" t="s">
        <v>264</v>
      </c>
    </row>
    <row r="425" spans="2:65" s="1" customFormat="1" ht="16.5" customHeight="1">
      <c r="B425" s="181"/>
      <c r="C425" s="218" t="s">
        <v>1153</v>
      </c>
      <c r="D425" s="218" t="s">
        <v>345</v>
      </c>
      <c r="E425" s="219" t="s">
        <v>1154</v>
      </c>
      <c r="F425" s="220" t="s">
        <v>1155</v>
      </c>
      <c r="G425" s="221" t="s">
        <v>293</v>
      </c>
      <c r="H425" s="222">
        <v>21.527999999999999</v>
      </c>
      <c r="I425" s="223"/>
      <c r="J425" s="224">
        <f>ROUND(I425*H425,2)</f>
        <v>0</v>
      </c>
      <c r="K425" s="220" t="s">
        <v>278</v>
      </c>
      <c r="L425" s="225"/>
      <c r="M425" s="226" t="s">
        <v>5</v>
      </c>
      <c r="N425" s="227" t="s">
        <v>48</v>
      </c>
      <c r="O425" s="43"/>
      <c r="P425" s="191">
        <f>O425*H425</f>
        <v>0</v>
      </c>
      <c r="Q425" s="191">
        <v>1E-4</v>
      </c>
      <c r="R425" s="191">
        <f>Q425*H425</f>
        <v>2.1527999999999999E-3</v>
      </c>
      <c r="S425" s="191">
        <v>0</v>
      </c>
      <c r="T425" s="192">
        <f>S425*H425</f>
        <v>0</v>
      </c>
      <c r="AR425" s="25" t="s">
        <v>397</v>
      </c>
      <c r="AT425" s="25" t="s">
        <v>345</v>
      </c>
      <c r="AU425" s="25" t="s">
        <v>85</v>
      </c>
      <c r="AY425" s="25" t="s">
        <v>264</v>
      </c>
      <c r="BE425" s="193">
        <f>IF(N425="základní",J425,0)</f>
        <v>0</v>
      </c>
      <c r="BF425" s="193">
        <f>IF(N425="snížená",J425,0)</f>
        <v>0</v>
      </c>
      <c r="BG425" s="193">
        <f>IF(N425="zákl. přenesená",J425,0)</f>
        <v>0</v>
      </c>
      <c r="BH425" s="193">
        <f>IF(N425="sníž. přenesená",J425,0)</f>
        <v>0</v>
      </c>
      <c r="BI425" s="193">
        <f>IF(N425="nulová",J425,0)</f>
        <v>0</v>
      </c>
      <c r="BJ425" s="25" t="s">
        <v>24</v>
      </c>
      <c r="BK425" s="193">
        <f>ROUND(I425*H425,2)</f>
        <v>0</v>
      </c>
      <c r="BL425" s="25" t="s">
        <v>372</v>
      </c>
      <c r="BM425" s="25" t="s">
        <v>1156</v>
      </c>
    </row>
    <row r="426" spans="2:65" s="1" customFormat="1" ht="27">
      <c r="B426" s="42"/>
      <c r="D426" s="195" t="s">
        <v>369</v>
      </c>
      <c r="F426" s="228" t="s">
        <v>1157</v>
      </c>
      <c r="I426" s="229"/>
      <c r="L426" s="42"/>
      <c r="M426" s="230"/>
      <c r="N426" s="43"/>
      <c r="O426" s="43"/>
      <c r="P426" s="43"/>
      <c r="Q426" s="43"/>
      <c r="R426" s="43"/>
      <c r="S426" s="43"/>
      <c r="T426" s="71"/>
      <c r="AT426" s="25" t="s">
        <v>369</v>
      </c>
      <c r="AU426" s="25" t="s">
        <v>85</v>
      </c>
    </row>
    <row r="427" spans="2:65" s="13" customFormat="1">
      <c r="B427" s="202"/>
      <c r="D427" s="195" t="s">
        <v>272</v>
      </c>
      <c r="F427" s="204" t="s">
        <v>1158</v>
      </c>
      <c r="H427" s="205">
        <v>21.527999999999999</v>
      </c>
      <c r="I427" s="206"/>
      <c r="L427" s="202"/>
      <c r="M427" s="207"/>
      <c r="N427" s="208"/>
      <c r="O427" s="208"/>
      <c r="P427" s="208"/>
      <c r="Q427" s="208"/>
      <c r="R427" s="208"/>
      <c r="S427" s="208"/>
      <c r="T427" s="209"/>
      <c r="AT427" s="203" t="s">
        <v>272</v>
      </c>
      <c r="AU427" s="203" t="s">
        <v>85</v>
      </c>
      <c r="AV427" s="13" t="s">
        <v>85</v>
      </c>
      <c r="AW427" s="13" t="s">
        <v>6</v>
      </c>
      <c r="AX427" s="13" t="s">
        <v>24</v>
      </c>
      <c r="AY427" s="203" t="s">
        <v>264</v>
      </c>
    </row>
    <row r="428" spans="2:65" s="1" customFormat="1" ht="25.5" customHeight="1">
      <c r="B428" s="181"/>
      <c r="C428" s="182" t="s">
        <v>1159</v>
      </c>
      <c r="D428" s="182" t="s">
        <v>266</v>
      </c>
      <c r="E428" s="183" t="s">
        <v>1160</v>
      </c>
      <c r="F428" s="184" t="s">
        <v>1161</v>
      </c>
      <c r="G428" s="185" t="s">
        <v>293</v>
      </c>
      <c r="H428" s="186">
        <v>18.72</v>
      </c>
      <c r="I428" s="187"/>
      <c r="J428" s="188">
        <f>ROUND(I428*H428,2)</f>
        <v>0</v>
      </c>
      <c r="K428" s="184" t="s">
        <v>278</v>
      </c>
      <c r="L428" s="42"/>
      <c r="M428" s="189" t="s">
        <v>5</v>
      </c>
      <c r="N428" s="190" t="s">
        <v>48</v>
      </c>
      <c r="O428" s="43"/>
      <c r="P428" s="191">
        <f>O428*H428</f>
        <v>0</v>
      </c>
      <c r="Q428" s="191">
        <v>0</v>
      </c>
      <c r="R428" s="191">
        <f>Q428*H428</f>
        <v>0</v>
      </c>
      <c r="S428" s="191">
        <v>0</v>
      </c>
      <c r="T428" s="192">
        <f>S428*H428</f>
        <v>0</v>
      </c>
      <c r="AR428" s="25" t="s">
        <v>372</v>
      </c>
      <c r="AT428" s="25" t="s">
        <v>266</v>
      </c>
      <c r="AU428" s="25" t="s">
        <v>85</v>
      </c>
      <c r="AY428" s="25" t="s">
        <v>264</v>
      </c>
      <c r="BE428" s="193">
        <f>IF(N428="základní",J428,0)</f>
        <v>0</v>
      </c>
      <c r="BF428" s="193">
        <f>IF(N428="snížená",J428,0)</f>
        <v>0</v>
      </c>
      <c r="BG428" s="193">
        <f>IF(N428="zákl. přenesená",J428,0)</f>
        <v>0</v>
      </c>
      <c r="BH428" s="193">
        <f>IF(N428="sníž. přenesená",J428,0)</f>
        <v>0</v>
      </c>
      <c r="BI428" s="193">
        <f>IF(N428="nulová",J428,0)</f>
        <v>0</v>
      </c>
      <c r="BJ428" s="25" t="s">
        <v>24</v>
      </c>
      <c r="BK428" s="193">
        <f>ROUND(I428*H428,2)</f>
        <v>0</v>
      </c>
      <c r="BL428" s="25" t="s">
        <v>372</v>
      </c>
      <c r="BM428" s="25" t="s">
        <v>1162</v>
      </c>
    </row>
    <row r="429" spans="2:65" s="1" customFormat="1" ht="25.5" customHeight="1">
      <c r="B429" s="181"/>
      <c r="C429" s="182" t="s">
        <v>30</v>
      </c>
      <c r="D429" s="182" t="s">
        <v>266</v>
      </c>
      <c r="E429" s="183" t="s">
        <v>1163</v>
      </c>
      <c r="F429" s="184" t="s">
        <v>1164</v>
      </c>
      <c r="G429" s="185" t="s">
        <v>413</v>
      </c>
      <c r="H429" s="231"/>
      <c r="I429" s="187"/>
      <c r="J429" s="188">
        <f>ROUND(I429*H429,2)</f>
        <v>0</v>
      </c>
      <c r="K429" s="184" t="s">
        <v>278</v>
      </c>
      <c r="L429" s="42"/>
      <c r="M429" s="189" t="s">
        <v>5</v>
      </c>
      <c r="N429" s="190" t="s">
        <v>48</v>
      </c>
      <c r="O429" s="43"/>
      <c r="P429" s="191">
        <f>O429*H429</f>
        <v>0</v>
      </c>
      <c r="Q429" s="191">
        <v>0</v>
      </c>
      <c r="R429" s="191">
        <f>Q429*H429</f>
        <v>0</v>
      </c>
      <c r="S429" s="191">
        <v>0</v>
      </c>
      <c r="T429" s="192">
        <f>S429*H429</f>
        <v>0</v>
      </c>
      <c r="AR429" s="25" t="s">
        <v>372</v>
      </c>
      <c r="AT429" s="25" t="s">
        <v>266</v>
      </c>
      <c r="AU429" s="25" t="s">
        <v>85</v>
      </c>
      <c r="AY429" s="25" t="s">
        <v>264</v>
      </c>
      <c r="BE429" s="193">
        <f>IF(N429="základní",J429,0)</f>
        <v>0</v>
      </c>
      <c r="BF429" s="193">
        <f>IF(N429="snížená",J429,0)</f>
        <v>0</v>
      </c>
      <c r="BG429" s="193">
        <f>IF(N429="zákl. přenesená",J429,0)</f>
        <v>0</v>
      </c>
      <c r="BH429" s="193">
        <f>IF(N429="sníž. přenesená",J429,0)</f>
        <v>0</v>
      </c>
      <c r="BI429" s="193">
        <f>IF(N429="nulová",J429,0)</f>
        <v>0</v>
      </c>
      <c r="BJ429" s="25" t="s">
        <v>24</v>
      </c>
      <c r="BK429" s="193">
        <f>ROUND(I429*H429,2)</f>
        <v>0</v>
      </c>
      <c r="BL429" s="25" t="s">
        <v>372</v>
      </c>
      <c r="BM429" s="25" t="s">
        <v>1165</v>
      </c>
    </row>
    <row r="430" spans="2:65" s="11" customFormat="1" ht="29.85" customHeight="1">
      <c r="B430" s="168"/>
      <c r="D430" s="169" t="s">
        <v>76</v>
      </c>
      <c r="E430" s="179" t="s">
        <v>461</v>
      </c>
      <c r="F430" s="179" t="s">
        <v>462</v>
      </c>
      <c r="I430" s="171"/>
      <c r="J430" s="180">
        <f>BK430</f>
        <v>0</v>
      </c>
      <c r="L430" s="168"/>
      <c r="M430" s="173"/>
      <c r="N430" s="174"/>
      <c r="O430" s="174"/>
      <c r="P430" s="175">
        <f>SUM(P431:P457)</f>
        <v>0</v>
      </c>
      <c r="Q430" s="174"/>
      <c r="R430" s="175">
        <f>SUM(R431:R457)</f>
        <v>0.114569</v>
      </c>
      <c r="S430" s="174"/>
      <c r="T430" s="176">
        <f>SUM(T431:T457)</f>
        <v>0</v>
      </c>
      <c r="AR430" s="169" t="s">
        <v>85</v>
      </c>
      <c r="AT430" s="177" t="s">
        <v>76</v>
      </c>
      <c r="AU430" s="177" t="s">
        <v>24</v>
      </c>
      <c r="AY430" s="169" t="s">
        <v>264</v>
      </c>
      <c r="BK430" s="178">
        <f>SUM(BK431:BK457)</f>
        <v>0</v>
      </c>
    </row>
    <row r="431" spans="2:65" s="1" customFormat="1" ht="25.5" customHeight="1">
      <c r="B431" s="181"/>
      <c r="C431" s="182" t="s">
        <v>86</v>
      </c>
      <c r="D431" s="182" t="s">
        <v>266</v>
      </c>
      <c r="E431" s="183" t="s">
        <v>1166</v>
      </c>
      <c r="F431" s="184" t="s">
        <v>1167</v>
      </c>
      <c r="G431" s="185" t="s">
        <v>341</v>
      </c>
      <c r="H431" s="186">
        <v>1</v>
      </c>
      <c r="I431" s="187"/>
      <c r="J431" s="188">
        <f>ROUND(I431*H431,2)</f>
        <v>0</v>
      </c>
      <c r="K431" s="184" t="s">
        <v>278</v>
      </c>
      <c r="L431" s="42"/>
      <c r="M431" s="189" t="s">
        <v>5</v>
      </c>
      <c r="N431" s="190" t="s">
        <v>48</v>
      </c>
      <c r="O431" s="43"/>
      <c r="P431" s="191">
        <f>O431*H431</f>
        <v>0</v>
      </c>
      <c r="Q431" s="191">
        <v>2.5000000000000001E-4</v>
      </c>
      <c r="R431" s="191">
        <f>Q431*H431</f>
        <v>2.5000000000000001E-4</v>
      </c>
      <c r="S431" s="191">
        <v>0</v>
      </c>
      <c r="T431" s="192">
        <f>S431*H431</f>
        <v>0</v>
      </c>
      <c r="AR431" s="25" t="s">
        <v>372</v>
      </c>
      <c r="AT431" s="25" t="s">
        <v>266</v>
      </c>
      <c r="AU431" s="25" t="s">
        <v>85</v>
      </c>
      <c r="AY431" s="25" t="s">
        <v>264</v>
      </c>
      <c r="BE431" s="193">
        <f>IF(N431="základní",J431,0)</f>
        <v>0</v>
      </c>
      <c r="BF431" s="193">
        <f>IF(N431="snížená",J431,0)</f>
        <v>0</v>
      </c>
      <c r="BG431" s="193">
        <f>IF(N431="zákl. přenesená",J431,0)</f>
        <v>0</v>
      </c>
      <c r="BH431" s="193">
        <f>IF(N431="sníž. přenesená",J431,0)</f>
        <v>0</v>
      </c>
      <c r="BI431" s="193">
        <f>IF(N431="nulová",J431,0)</f>
        <v>0</v>
      </c>
      <c r="BJ431" s="25" t="s">
        <v>24</v>
      </c>
      <c r="BK431" s="193">
        <f>ROUND(I431*H431,2)</f>
        <v>0</v>
      </c>
      <c r="BL431" s="25" t="s">
        <v>372</v>
      </c>
      <c r="BM431" s="25" t="s">
        <v>1168</v>
      </c>
    </row>
    <row r="432" spans="2:65" s="12" customFormat="1">
      <c r="B432" s="194"/>
      <c r="D432" s="195" t="s">
        <v>272</v>
      </c>
      <c r="E432" s="196" t="s">
        <v>5</v>
      </c>
      <c r="F432" s="197" t="s">
        <v>1169</v>
      </c>
      <c r="H432" s="196" t="s">
        <v>5</v>
      </c>
      <c r="I432" s="198"/>
      <c r="L432" s="194"/>
      <c r="M432" s="199"/>
      <c r="N432" s="200"/>
      <c r="O432" s="200"/>
      <c r="P432" s="200"/>
      <c r="Q432" s="200"/>
      <c r="R432" s="200"/>
      <c r="S432" s="200"/>
      <c r="T432" s="201"/>
      <c r="AT432" s="196" t="s">
        <v>272</v>
      </c>
      <c r="AU432" s="196" t="s">
        <v>85</v>
      </c>
      <c r="AV432" s="12" t="s">
        <v>24</v>
      </c>
      <c r="AW432" s="12" t="s">
        <v>41</v>
      </c>
      <c r="AX432" s="12" t="s">
        <v>77</v>
      </c>
      <c r="AY432" s="196" t="s">
        <v>264</v>
      </c>
    </row>
    <row r="433" spans="2:65" s="13" customFormat="1">
      <c r="B433" s="202"/>
      <c r="D433" s="195" t="s">
        <v>272</v>
      </c>
      <c r="E433" s="203" t="s">
        <v>5</v>
      </c>
      <c r="F433" s="204" t="s">
        <v>24</v>
      </c>
      <c r="H433" s="205">
        <v>1</v>
      </c>
      <c r="I433" s="206"/>
      <c r="L433" s="202"/>
      <c r="M433" s="207"/>
      <c r="N433" s="208"/>
      <c r="O433" s="208"/>
      <c r="P433" s="208"/>
      <c r="Q433" s="208"/>
      <c r="R433" s="208"/>
      <c r="S433" s="208"/>
      <c r="T433" s="209"/>
      <c r="AT433" s="203" t="s">
        <v>272</v>
      </c>
      <c r="AU433" s="203" t="s">
        <v>85</v>
      </c>
      <c r="AV433" s="13" t="s">
        <v>85</v>
      </c>
      <c r="AW433" s="13" t="s">
        <v>41</v>
      </c>
      <c r="AX433" s="13" t="s">
        <v>24</v>
      </c>
      <c r="AY433" s="203" t="s">
        <v>264</v>
      </c>
    </row>
    <row r="434" spans="2:65" s="1" customFormat="1" ht="16.5" customHeight="1">
      <c r="B434" s="181"/>
      <c r="C434" s="218" t="s">
        <v>107</v>
      </c>
      <c r="D434" s="218" t="s">
        <v>345</v>
      </c>
      <c r="E434" s="219" t="s">
        <v>1170</v>
      </c>
      <c r="F434" s="220" t="s">
        <v>1171</v>
      </c>
      <c r="G434" s="221" t="s">
        <v>341</v>
      </c>
      <c r="H434" s="222">
        <v>1</v>
      </c>
      <c r="I434" s="223"/>
      <c r="J434" s="224">
        <f>ROUND(I434*H434,2)</f>
        <v>0</v>
      </c>
      <c r="K434" s="220" t="s">
        <v>367</v>
      </c>
      <c r="L434" s="225"/>
      <c r="M434" s="226" t="s">
        <v>5</v>
      </c>
      <c r="N434" s="227" t="s">
        <v>48</v>
      </c>
      <c r="O434" s="43"/>
      <c r="P434" s="191">
        <f>O434*H434</f>
        <v>0</v>
      </c>
      <c r="Q434" s="191">
        <v>1.7500000000000002E-2</v>
      </c>
      <c r="R434" s="191">
        <f>Q434*H434</f>
        <v>1.7500000000000002E-2</v>
      </c>
      <c r="S434" s="191">
        <v>0</v>
      </c>
      <c r="T434" s="192">
        <f>S434*H434</f>
        <v>0</v>
      </c>
      <c r="AR434" s="25" t="s">
        <v>397</v>
      </c>
      <c r="AT434" s="25" t="s">
        <v>345</v>
      </c>
      <c r="AU434" s="25" t="s">
        <v>85</v>
      </c>
      <c r="AY434" s="25" t="s">
        <v>264</v>
      </c>
      <c r="BE434" s="193">
        <f>IF(N434="základní",J434,0)</f>
        <v>0</v>
      </c>
      <c r="BF434" s="193">
        <f>IF(N434="snížená",J434,0)</f>
        <v>0</v>
      </c>
      <c r="BG434" s="193">
        <f>IF(N434="zákl. přenesená",J434,0)</f>
        <v>0</v>
      </c>
      <c r="BH434" s="193">
        <f>IF(N434="sníž. přenesená",J434,0)</f>
        <v>0</v>
      </c>
      <c r="BI434" s="193">
        <f>IF(N434="nulová",J434,0)</f>
        <v>0</v>
      </c>
      <c r="BJ434" s="25" t="s">
        <v>24</v>
      </c>
      <c r="BK434" s="193">
        <f>ROUND(I434*H434,2)</f>
        <v>0</v>
      </c>
      <c r="BL434" s="25" t="s">
        <v>372</v>
      </c>
      <c r="BM434" s="25" t="s">
        <v>1172</v>
      </c>
    </row>
    <row r="435" spans="2:65" s="1" customFormat="1" ht="94.5">
      <c r="B435" s="42"/>
      <c r="D435" s="195" t="s">
        <v>369</v>
      </c>
      <c r="F435" s="228" t="s">
        <v>1173</v>
      </c>
      <c r="I435" s="229"/>
      <c r="L435" s="42"/>
      <c r="M435" s="230"/>
      <c r="N435" s="43"/>
      <c r="O435" s="43"/>
      <c r="P435" s="43"/>
      <c r="Q435" s="43"/>
      <c r="R435" s="43"/>
      <c r="S435" s="43"/>
      <c r="T435" s="71"/>
      <c r="AT435" s="25" t="s">
        <v>369</v>
      </c>
      <c r="AU435" s="25" t="s">
        <v>85</v>
      </c>
    </row>
    <row r="436" spans="2:65" s="12" customFormat="1">
      <c r="B436" s="194"/>
      <c r="D436" s="195" t="s">
        <v>272</v>
      </c>
      <c r="E436" s="196" t="s">
        <v>5</v>
      </c>
      <c r="F436" s="197" t="s">
        <v>1174</v>
      </c>
      <c r="H436" s="196" t="s">
        <v>5</v>
      </c>
      <c r="I436" s="198"/>
      <c r="L436" s="194"/>
      <c r="M436" s="199"/>
      <c r="N436" s="200"/>
      <c r="O436" s="200"/>
      <c r="P436" s="200"/>
      <c r="Q436" s="200"/>
      <c r="R436" s="200"/>
      <c r="S436" s="200"/>
      <c r="T436" s="201"/>
      <c r="AT436" s="196" t="s">
        <v>272</v>
      </c>
      <c r="AU436" s="196" t="s">
        <v>85</v>
      </c>
      <c r="AV436" s="12" t="s">
        <v>24</v>
      </c>
      <c r="AW436" s="12" t="s">
        <v>41</v>
      </c>
      <c r="AX436" s="12" t="s">
        <v>77</v>
      </c>
      <c r="AY436" s="196" t="s">
        <v>264</v>
      </c>
    </row>
    <row r="437" spans="2:65" s="13" customFormat="1">
      <c r="B437" s="202"/>
      <c r="D437" s="195" t="s">
        <v>272</v>
      </c>
      <c r="E437" s="203" t="s">
        <v>5</v>
      </c>
      <c r="F437" s="204" t="s">
        <v>24</v>
      </c>
      <c r="H437" s="205">
        <v>1</v>
      </c>
      <c r="I437" s="206"/>
      <c r="L437" s="202"/>
      <c r="M437" s="207"/>
      <c r="N437" s="208"/>
      <c r="O437" s="208"/>
      <c r="P437" s="208"/>
      <c r="Q437" s="208"/>
      <c r="R437" s="208"/>
      <c r="S437" s="208"/>
      <c r="T437" s="209"/>
      <c r="AT437" s="203" t="s">
        <v>272</v>
      </c>
      <c r="AU437" s="203" t="s">
        <v>85</v>
      </c>
      <c r="AV437" s="13" t="s">
        <v>85</v>
      </c>
      <c r="AW437" s="13" t="s">
        <v>41</v>
      </c>
      <c r="AX437" s="13" t="s">
        <v>24</v>
      </c>
      <c r="AY437" s="203" t="s">
        <v>264</v>
      </c>
    </row>
    <row r="438" spans="2:65" s="1" customFormat="1" ht="25.5" customHeight="1">
      <c r="B438" s="181"/>
      <c r="C438" s="182" t="s">
        <v>110</v>
      </c>
      <c r="D438" s="182" t="s">
        <v>266</v>
      </c>
      <c r="E438" s="183" t="s">
        <v>1175</v>
      </c>
      <c r="F438" s="184" t="s">
        <v>1176</v>
      </c>
      <c r="G438" s="185" t="s">
        <v>341</v>
      </c>
      <c r="H438" s="186">
        <v>1</v>
      </c>
      <c r="I438" s="187"/>
      <c r="J438" s="188">
        <f>ROUND(I438*H438,2)</f>
        <v>0</v>
      </c>
      <c r="K438" s="184" t="s">
        <v>278</v>
      </c>
      <c r="L438" s="42"/>
      <c r="M438" s="189" t="s">
        <v>5</v>
      </c>
      <c r="N438" s="190" t="s">
        <v>48</v>
      </c>
      <c r="O438" s="43"/>
      <c r="P438" s="191">
        <f>O438*H438</f>
        <v>0</v>
      </c>
      <c r="Q438" s="191">
        <v>8.7000000000000001E-4</v>
      </c>
      <c r="R438" s="191">
        <f>Q438*H438</f>
        <v>8.7000000000000001E-4</v>
      </c>
      <c r="S438" s="191">
        <v>0</v>
      </c>
      <c r="T438" s="192">
        <f>S438*H438</f>
        <v>0</v>
      </c>
      <c r="AR438" s="25" t="s">
        <v>372</v>
      </c>
      <c r="AT438" s="25" t="s">
        <v>266</v>
      </c>
      <c r="AU438" s="25" t="s">
        <v>85</v>
      </c>
      <c r="AY438" s="25" t="s">
        <v>264</v>
      </c>
      <c r="BE438" s="193">
        <f>IF(N438="základní",J438,0)</f>
        <v>0</v>
      </c>
      <c r="BF438" s="193">
        <f>IF(N438="snížená",J438,0)</f>
        <v>0</v>
      </c>
      <c r="BG438" s="193">
        <f>IF(N438="zákl. přenesená",J438,0)</f>
        <v>0</v>
      </c>
      <c r="BH438" s="193">
        <f>IF(N438="sníž. přenesená",J438,0)</f>
        <v>0</v>
      </c>
      <c r="BI438" s="193">
        <f>IF(N438="nulová",J438,0)</f>
        <v>0</v>
      </c>
      <c r="BJ438" s="25" t="s">
        <v>24</v>
      </c>
      <c r="BK438" s="193">
        <f>ROUND(I438*H438,2)</f>
        <v>0</v>
      </c>
      <c r="BL438" s="25" t="s">
        <v>372</v>
      </c>
      <c r="BM438" s="25" t="s">
        <v>1177</v>
      </c>
    </row>
    <row r="439" spans="2:65" s="12" customFormat="1">
      <c r="B439" s="194"/>
      <c r="D439" s="195" t="s">
        <v>272</v>
      </c>
      <c r="E439" s="196" t="s">
        <v>5</v>
      </c>
      <c r="F439" s="197" t="s">
        <v>1178</v>
      </c>
      <c r="H439" s="196" t="s">
        <v>5</v>
      </c>
      <c r="I439" s="198"/>
      <c r="L439" s="194"/>
      <c r="M439" s="199"/>
      <c r="N439" s="200"/>
      <c r="O439" s="200"/>
      <c r="P439" s="200"/>
      <c r="Q439" s="200"/>
      <c r="R439" s="200"/>
      <c r="S439" s="200"/>
      <c r="T439" s="201"/>
      <c r="AT439" s="196" t="s">
        <v>272</v>
      </c>
      <c r="AU439" s="196" t="s">
        <v>85</v>
      </c>
      <c r="AV439" s="12" t="s">
        <v>24</v>
      </c>
      <c r="AW439" s="12" t="s">
        <v>41</v>
      </c>
      <c r="AX439" s="12" t="s">
        <v>77</v>
      </c>
      <c r="AY439" s="196" t="s">
        <v>264</v>
      </c>
    </row>
    <row r="440" spans="2:65" s="13" customFormat="1">
      <c r="B440" s="202"/>
      <c r="D440" s="195" t="s">
        <v>272</v>
      </c>
      <c r="E440" s="203" t="s">
        <v>5</v>
      </c>
      <c r="F440" s="204" t="s">
        <v>24</v>
      </c>
      <c r="H440" s="205">
        <v>1</v>
      </c>
      <c r="I440" s="206"/>
      <c r="L440" s="202"/>
      <c r="M440" s="207"/>
      <c r="N440" s="208"/>
      <c r="O440" s="208"/>
      <c r="P440" s="208"/>
      <c r="Q440" s="208"/>
      <c r="R440" s="208"/>
      <c r="S440" s="208"/>
      <c r="T440" s="209"/>
      <c r="AT440" s="203" t="s">
        <v>272</v>
      </c>
      <c r="AU440" s="203" t="s">
        <v>85</v>
      </c>
      <c r="AV440" s="13" t="s">
        <v>85</v>
      </c>
      <c r="AW440" s="13" t="s">
        <v>41</v>
      </c>
      <c r="AX440" s="13" t="s">
        <v>24</v>
      </c>
      <c r="AY440" s="203" t="s">
        <v>264</v>
      </c>
    </row>
    <row r="441" spans="2:65" s="1" customFormat="1" ht="16.5" customHeight="1">
      <c r="B441" s="181"/>
      <c r="C441" s="218" t="s">
        <v>114</v>
      </c>
      <c r="D441" s="218" t="s">
        <v>345</v>
      </c>
      <c r="E441" s="219" t="s">
        <v>1179</v>
      </c>
      <c r="F441" s="220" t="s">
        <v>1180</v>
      </c>
      <c r="G441" s="221" t="s">
        <v>341</v>
      </c>
      <c r="H441" s="222">
        <v>1</v>
      </c>
      <c r="I441" s="223"/>
      <c r="J441" s="224">
        <f>ROUND(I441*H441,2)</f>
        <v>0</v>
      </c>
      <c r="K441" s="220" t="s">
        <v>367</v>
      </c>
      <c r="L441" s="225"/>
      <c r="M441" s="226" t="s">
        <v>5</v>
      </c>
      <c r="N441" s="227" t="s">
        <v>48</v>
      </c>
      <c r="O441" s="43"/>
      <c r="P441" s="191">
        <f>O441*H441</f>
        <v>0</v>
      </c>
      <c r="Q441" s="191">
        <v>9.4500000000000001E-2</v>
      </c>
      <c r="R441" s="191">
        <f>Q441*H441</f>
        <v>9.4500000000000001E-2</v>
      </c>
      <c r="S441" s="191">
        <v>0</v>
      </c>
      <c r="T441" s="192">
        <f>S441*H441</f>
        <v>0</v>
      </c>
      <c r="AR441" s="25" t="s">
        <v>397</v>
      </c>
      <c r="AT441" s="25" t="s">
        <v>345</v>
      </c>
      <c r="AU441" s="25" t="s">
        <v>85</v>
      </c>
      <c r="AY441" s="25" t="s">
        <v>264</v>
      </c>
      <c r="BE441" s="193">
        <f>IF(N441="základní",J441,0)</f>
        <v>0</v>
      </c>
      <c r="BF441" s="193">
        <f>IF(N441="snížená",J441,0)</f>
        <v>0</v>
      </c>
      <c r="BG441" s="193">
        <f>IF(N441="zákl. přenesená",J441,0)</f>
        <v>0</v>
      </c>
      <c r="BH441" s="193">
        <f>IF(N441="sníž. přenesená",J441,0)</f>
        <v>0</v>
      </c>
      <c r="BI441" s="193">
        <f>IF(N441="nulová",J441,0)</f>
        <v>0</v>
      </c>
      <c r="BJ441" s="25" t="s">
        <v>24</v>
      </c>
      <c r="BK441" s="193">
        <f>ROUND(I441*H441,2)</f>
        <v>0</v>
      </c>
      <c r="BL441" s="25" t="s">
        <v>372</v>
      </c>
      <c r="BM441" s="25" t="s">
        <v>1181</v>
      </c>
    </row>
    <row r="442" spans="2:65" s="1" customFormat="1" ht="135">
      <c r="B442" s="42"/>
      <c r="D442" s="195" t="s">
        <v>369</v>
      </c>
      <c r="F442" s="228" t="s">
        <v>1182</v>
      </c>
      <c r="I442" s="229"/>
      <c r="L442" s="42"/>
      <c r="M442" s="230"/>
      <c r="N442" s="43"/>
      <c r="O442" s="43"/>
      <c r="P442" s="43"/>
      <c r="Q442" s="43"/>
      <c r="R442" s="43"/>
      <c r="S442" s="43"/>
      <c r="T442" s="71"/>
      <c r="AT442" s="25" t="s">
        <v>369</v>
      </c>
      <c r="AU442" s="25" t="s">
        <v>85</v>
      </c>
    </row>
    <row r="443" spans="2:65" s="12" customFormat="1">
      <c r="B443" s="194"/>
      <c r="D443" s="195" t="s">
        <v>272</v>
      </c>
      <c r="E443" s="196" t="s">
        <v>5</v>
      </c>
      <c r="F443" s="197" t="s">
        <v>1183</v>
      </c>
      <c r="H443" s="196" t="s">
        <v>5</v>
      </c>
      <c r="I443" s="198"/>
      <c r="L443" s="194"/>
      <c r="M443" s="199"/>
      <c r="N443" s="200"/>
      <c r="O443" s="200"/>
      <c r="P443" s="200"/>
      <c r="Q443" s="200"/>
      <c r="R443" s="200"/>
      <c r="S443" s="200"/>
      <c r="T443" s="201"/>
      <c r="AT443" s="196" t="s">
        <v>272</v>
      </c>
      <c r="AU443" s="196" t="s">
        <v>85</v>
      </c>
      <c r="AV443" s="12" t="s">
        <v>24</v>
      </c>
      <c r="AW443" s="12" t="s">
        <v>41</v>
      </c>
      <c r="AX443" s="12" t="s">
        <v>77</v>
      </c>
      <c r="AY443" s="196" t="s">
        <v>264</v>
      </c>
    </row>
    <row r="444" spans="2:65" s="13" customFormat="1">
      <c r="B444" s="202"/>
      <c r="D444" s="195" t="s">
        <v>272</v>
      </c>
      <c r="E444" s="203" t="s">
        <v>5</v>
      </c>
      <c r="F444" s="204" t="s">
        <v>24</v>
      </c>
      <c r="H444" s="205">
        <v>1</v>
      </c>
      <c r="I444" s="206"/>
      <c r="L444" s="202"/>
      <c r="M444" s="207"/>
      <c r="N444" s="208"/>
      <c r="O444" s="208"/>
      <c r="P444" s="208"/>
      <c r="Q444" s="208"/>
      <c r="R444" s="208"/>
      <c r="S444" s="208"/>
      <c r="T444" s="209"/>
      <c r="AT444" s="203" t="s">
        <v>272</v>
      </c>
      <c r="AU444" s="203" t="s">
        <v>85</v>
      </c>
      <c r="AV444" s="13" t="s">
        <v>85</v>
      </c>
      <c r="AW444" s="13" t="s">
        <v>41</v>
      </c>
      <c r="AX444" s="13" t="s">
        <v>24</v>
      </c>
      <c r="AY444" s="203" t="s">
        <v>264</v>
      </c>
    </row>
    <row r="445" spans="2:65" s="1" customFormat="1" ht="25.5" customHeight="1">
      <c r="B445" s="181"/>
      <c r="C445" s="182" t="s">
        <v>117</v>
      </c>
      <c r="D445" s="182" t="s">
        <v>266</v>
      </c>
      <c r="E445" s="183" t="s">
        <v>1184</v>
      </c>
      <c r="F445" s="184" t="s">
        <v>1185</v>
      </c>
      <c r="G445" s="185" t="s">
        <v>341</v>
      </c>
      <c r="H445" s="186">
        <v>1</v>
      </c>
      <c r="I445" s="187"/>
      <c r="J445" s="188">
        <f>ROUND(I445*H445,2)</f>
        <v>0</v>
      </c>
      <c r="K445" s="184" t="s">
        <v>278</v>
      </c>
      <c r="L445" s="42"/>
      <c r="M445" s="189" t="s">
        <v>5</v>
      </c>
      <c r="N445" s="190" t="s">
        <v>48</v>
      </c>
      <c r="O445" s="43"/>
      <c r="P445" s="191">
        <f>O445*H445</f>
        <v>0</v>
      </c>
      <c r="Q445" s="191">
        <v>0</v>
      </c>
      <c r="R445" s="191">
        <f>Q445*H445</f>
        <v>0</v>
      </c>
      <c r="S445" s="191">
        <v>0</v>
      </c>
      <c r="T445" s="192">
        <f>S445*H445</f>
        <v>0</v>
      </c>
      <c r="AR445" s="25" t="s">
        <v>372</v>
      </c>
      <c r="AT445" s="25" t="s">
        <v>266</v>
      </c>
      <c r="AU445" s="25" t="s">
        <v>85</v>
      </c>
      <c r="AY445" s="25" t="s">
        <v>264</v>
      </c>
      <c r="BE445" s="193">
        <f>IF(N445="základní",J445,0)</f>
        <v>0</v>
      </c>
      <c r="BF445" s="193">
        <f>IF(N445="snížená",J445,0)</f>
        <v>0</v>
      </c>
      <c r="BG445" s="193">
        <f>IF(N445="zákl. přenesená",J445,0)</f>
        <v>0</v>
      </c>
      <c r="BH445" s="193">
        <f>IF(N445="sníž. přenesená",J445,0)</f>
        <v>0</v>
      </c>
      <c r="BI445" s="193">
        <f>IF(N445="nulová",J445,0)</f>
        <v>0</v>
      </c>
      <c r="BJ445" s="25" t="s">
        <v>24</v>
      </c>
      <c r="BK445" s="193">
        <f>ROUND(I445*H445,2)</f>
        <v>0</v>
      </c>
      <c r="BL445" s="25" t="s">
        <v>372</v>
      </c>
      <c r="BM445" s="25" t="s">
        <v>1186</v>
      </c>
    </row>
    <row r="446" spans="2:65" s="12" customFormat="1">
      <c r="B446" s="194"/>
      <c r="D446" s="195" t="s">
        <v>272</v>
      </c>
      <c r="E446" s="196" t="s">
        <v>5</v>
      </c>
      <c r="F446" s="197" t="s">
        <v>1187</v>
      </c>
      <c r="H446" s="196" t="s">
        <v>5</v>
      </c>
      <c r="I446" s="198"/>
      <c r="L446" s="194"/>
      <c r="M446" s="199"/>
      <c r="N446" s="200"/>
      <c r="O446" s="200"/>
      <c r="P446" s="200"/>
      <c r="Q446" s="200"/>
      <c r="R446" s="200"/>
      <c r="S446" s="200"/>
      <c r="T446" s="201"/>
      <c r="AT446" s="196" t="s">
        <v>272</v>
      </c>
      <c r="AU446" s="196" t="s">
        <v>85</v>
      </c>
      <c r="AV446" s="12" t="s">
        <v>24</v>
      </c>
      <c r="AW446" s="12" t="s">
        <v>41</v>
      </c>
      <c r="AX446" s="12" t="s">
        <v>77</v>
      </c>
      <c r="AY446" s="196" t="s">
        <v>264</v>
      </c>
    </row>
    <row r="447" spans="2:65" s="13" customFormat="1">
      <c r="B447" s="202"/>
      <c r="D447" s="195" t="s">
        <v>272</v>
      </c>
      <c r="E447" s="203" t="s">
        <v>5</v>
      </c>
      <c r="F447" s="204" t="s">
        <v>24</v>
      </c>
      <c r="H447" s="205">
        <v>1</v>
      </c>
      <c r="I447" s="206"/>
      <c r="L447" s="202"/>
      <c r="M447" s="207"/>
      <c r="N447" s="208"/>
      <c r="O447" s="208"/>
      <c r="P447" s="208"/>
      <c r="Q447" s="208"/>
      <c r="R447" s="208"/>
      <c r="S447" s="208"/>
      <c r="T447" s="209"/>
      <c r="AT447" s="203" t="s">
        <v>272</v>
      </c>
      <c r="AU447" s="203" t="s">
        <v>85</v>
      </c>
      <c r="AV447" s="13" t="s">
        <v>85</v>
      </c>
      <c r="AW447" s="13" t="s">
        <v>41</v>
      </c>
      <c r="AX447" s="13" t="s">
        <v>24</v>
      </c>
      <c r="AY447" s="203" t="s">
        <v>264</v>
      </c>
    </row>
    <row r="448" spans="2:65" s="1" customFormat="1" ht="16.5" customHeight="1">
      <c r="B448" s="181"/>
      <c r="C448" s="218" t="s">
        <v>120</v>
      </c>
      <c r="D448" s="218" t="s">
        <v>345</v>
      </c>
      <c r="E448" s="219" t="s">
        <v>1188</v>
      </c>
      <c r="F448" s="220" t="s">
        <v>1189</v>
      </c>
      <c r="G448" s="221" t="s">
        <v>308</v>
      </c>
      <c r="H448" s="222">
        <v>1.05</v>
      </c>
      <c r="I448" s="223"/>
      <c r="J448" s="224">
        <f>ROUND(I448*H448,2)</f>
        <v>0</v>
      </c>
      <c r="K448" s="220" t="s">
        <v>278</v>
      </c>
      <c r="L448" s="225"/>
      <c r="M448" s="226" t="s">
        <v>5</v>
      </c>
      <c r="N448" s="227" t="s">
        <v>48</v>
      </c>
      <c r="O448" s="43"/>
      <c r="P448" s="191">
        <f>O448*H448</f>
        <v>0</v>
      </c>
      <c r="Q448" s="191">
        <v>1.1000000000000001E-3</v>
      </c>
      <c r="R448" s="191">
        <f>Q448*H448</f>
        <v>1.1550000000000002E-3</v>
      </c>
      <c r="S448" s="191">
        <v>0</v>
      </c>
      <c r="T448" s="192">
        <f>S448*H448</f>
        <v>0</v>
      </c>
      <c r="AR448" s="25" t="s">
        <v>397</v>
      </c>
      <c r="AT448" s="25" t="s">
        <v>345</v>
      </c>
      <c r="AU448" s="25" t="s">
        <v>85</v>
      </c>
      <c r="AY448" s="25" t="s">
        <v>264</v>
      </c>
      <c r="BE448" s="193">
        <f>IF(N448="základní",J448,0)</f>
        <v>0</v>
      </c>
      <c r="BF448" s="193">
        <f>IF(N448="snížená",J448,0)</f>
        <v>0</v>
      </c>
      <c r="BG448" s="193">
        <f>IF(N448="zákl. přenesená",J448,0)</f>
        <v>0</v>
      </c>
      <c r="BH448" s="193">
        <f>IF(N448="sníž. přenesená",J448,0)</f>
        <v>0</v>
      </c>
      <c r="BI448" s="193">
        <f>IF(N448="nulová",J448,0)</f>
        <v>0</v>
      </c>
      <c r="BJ448" s="25" t="s">
        <v>24</v>
      </c>
      <c r="BK448" s="193">
        <f>ROUND(I448*H448,2)</f>
        <v>0</v>
      </c>
      <c r="BL448" s="25" t="s">
        <v>372</v>
      </c>
      <c r="BM448" s="25" t="s">
        <v>1190</v>
      </c>
    </row>
    <row r="449" spans="2:65" s="1" customFormat="1" ht="27">
      <c r="B449" s="42"/>
      <c r="D449" s="195" t="s">
        <v>369</v>
      </c>
      <c r="F449" s="228" t="s">
        <v>1191</v>
      </c>
      <c r="I449" s="229"/>
      <c r="L449" s="42"/>
      <c r="M449" s="230"/>
      <c r="N449" s="43"/>
      <c r="O449" s="43"/>
      <c r="P449" s="43"/>
      <c r="Q449" s="43"/>
      <c r="R449" s="43"/>
      <c r="S449" s="43"/>
      <c r="T449" s="71"/>
      <c r="AT449" s="25" t="s">
        <v>369</v>
      </c>
      <c r="AU449" s="25" t="s">
        <v>85</v>
      </c>
    </row>
    <row r="450" spans="2:65" s="12" customFormat="1">
      <c r="B450" s="194"/>
      <c r="D450" s="195" t="s">
        <v>272</v>
      </c>
      <c r="E450" s="196" t="s">
        <v>5</v>
      </c>
      <c r="F450" s="197" t="s">
        <v>1192</v>
      </c>
      <c r="H450" s="196" t="s">
        <v>5</v>
      </c>
      <c r="I450" s="198"/>
      <c r="L450" s="194"/>
      <c r="M450" s="199"/>
      <c r="N450" s="200"/>
      <c r="O450" s="200"/>
      <c r="P450" s="200"/>
      <c r="Q450" s="200"/>
      <c r="R450" s="200"/>
      <c r="S450" s="200"/>
      <c r="T450" s="201"/>
      <c r="AT450" s="196" t="s">
        <v>272</v>
      </c>
      <c r="AU450" s="196" t="s">
        <v>85</v>
      </c>
      <c r="AV450" s="12" t="s">
        <v>24</v>
      </c>
      <c r="AW450" s="12" t="s">
        <v>41</v>
      </c>
      <c r="AX450" s="12" t="s">
        <v>77</v>
      </c>
      <c r="AY450" s="196" t="s">
        <v>264</v>
      </c>
    </row>
    <row r="451" spans="2:65" s="12" customFormat="1">
      <c r="B451" s="194"/>
      <c r="D451" s="195" t="s">
        <v>272</v>
      </c>
      <c r="E451" s="196" t="s">
        <v>5</v>
      </c>
      <c r="F451" s="197" t="s">
        <v>1193</v>
      </c>
      <c r="H451" s="196" t="s">
        <v>5</v>
      </c>
      <c r="I451" s="198"/>
      <c r="L451" s="194"/>
      <c r="M451" s="199"/>
      <c r="N451" s="200"/>
      <c r="O451" s="200"/>
      <c r="P451" s="200"/>
      <c r="Q451" s="200"/>
      <c r="R451" s="200"/>
      <c r="S451" s="200"/>
      <c r="T451" s="201"/>
      <c r="AT451" s="196" t="s">
        <v>272</v>
      </c>
      <c r="AU451" s="196" t="s">
        <v>85</v>
      </c>
      <c r="AV451" s="12" t="s">
        <v>24</v>
      </c>
      <c r="AW451" s="12" t="s">
        <v>41</v>
      </c>
      <c r="AX451" s="12" t="s">
        <v>77</v>
      </c>
      <c r="AY451" s="196" t="s">
        <v>264</v>
      </c>
    </row>
    <row r="452" spans="2:65" s="13" customFormat="1">
      <c r="B452" s="202"/>
      <c r="D452" s="195" t="s">
        <v>272</v>
      </c>
      <c r="E452" s="203" t="s">
        <v>5</v>
      </c>
      <c r="F452" s="204" t="s">
        <v>1194</v>
      </c>
      <c r="H452" s="205">
        <v>1.05</v>
      </c>
      <c r="I452" s="206"/>
      <c r="L452" s="202"/>
      <c r="M452" s="207"/>
      <c r="N452" s="208"/>
      <c r="O452" s="208"/>
      <c r="P452" s="208"/>
      <c r="Q452" s="208"/>
      <c r="R452" s="208"/>
      <c r="S452" s="208"/>
      <c r="T452" s="209"/>
      <c r="AT452" s="203" t="s">
        <v>272</v>
      </c>
      <c r="AU452" s="203" t="s">
        <v>85</v>
      </c>
      <c r="AV452" s="13" t="s">
        <v>85</v>
      </c>
      <c r="AW452" s="13" t="s">
        <v>41</v>
      </c>
      <c r="AX452" s="13" t="s">
        <v>24</v>
      </c>
      <c r="AY452" s="203" t="s">
        <v>264</v>
      </c>
    </row>
    <row r="453" spans="2:65" s="1" customFormat="1" ht="16.5" customHeight="1">
      <c r="B453" s="181"/>
      <c r="C453" s="218" t="s">
        <v>124</v>
      </c>
      <c r="D453" s="218" t="s">
        <v>345</v>
      </c>
      <c r="E453" s="219" t="s">
        <v>1195</v>
      </c>
      <c r="F453" s="220" t="s">
        <v>1196</v>
      </c>
      <c r="G453" s="221" t="s">
        <v>341</v>
      </c>
      <c r="H453" s="222">
        <v>1</v>
      </c>
      <c r="I453" s="223"/>
      <c r="J453" s="224">
        <f>ROUND(I453*H453,2)</f>
        <v>0</v>
      </c>
      <c r="K453" s="220" t="s">
        <v>278</v>
      </c>
      <c r="L453" s="225"/>
      <c r="M453" s="226" t="s">
        <v>5</v>
      </c>
      <c r="N453" s="227" t="s">
        <v>48</v>
      </c>
      <c r="O453" s="43"/>
      <c r="P453" s="191">
        <f>O453*H453</f>
        <v>0</v>
      </c>
      <c r="Q453" s="191">
        <v>2.0000000000000001E-4</v>
      </c>
      <c r="R453" s="191">
        <f>Q453*H453</f>
        <v>2.0000000000000001E-4</v>
      </c>
      <c r="S453" s="191">
        <v>0</v>
      </c>
      <c r="T453" s="192">
        <f>S453*H453</f>
        <v>0</v>
      </c>
      <c r="AR453" s="25" t="s">
        <v>397</v>
      </c>
      <c r="AT453" s="25" t="s">
        <v>345</v>
      </c>
      <c r="AU453" s="25" t="s">
        <v>85</v>
      </c>
      <c r="AY453" s="25" t="s">
        <v>264</v>
      </c>
      <c r="BE453" s="193">
        <f>IF(N453="základní",J453,0)</f>
        <v>0</v>
      </c>
      <c r="BF453" s="193">
        <f>IF(N453="snížená",J453,0)</f>
        <v>0</v>
      </c>
      <c r="BG453" s="193">
        <f>IF(N453="zákl. přenesená",J453,0)</f>
        <v>0</v>
      </c>
      <c r="BH453" s="193">
        <f>IF(N453="sníž. přenesená",J453,0)</f>
        <v>0</v>
      </c>
      <c r="BI453" s="193">
        <f>IF(N453="nulová",J453,0)</f>
        <v>0</v>
      </c>
      <c r="BJ453" s="25" t="s">
        <v>24</v>
      </c>
      <c r="BK453" s="193">
        <f>ROUND(I453*H453,2)</f>
        <v>0</v>
      </c>
      <c r="BL453" s="25" t="s">
        <v>372</v>
      </c>
      <c r="BM453" s="25" t="s">
        <v>1197</v>
      </c>
    </row>
    <row r="454" spans="2:65" s="1" customFormat="1" ht="16.5" customHeight="1">
      <c r="B454" s="181"/>
      <c r="C454" s="218" t="s">
        <v>128</v>
      </c>
      <c r="D454" s="218" t="s">
        <v>345</v>
      </c>
      <c r="E454" s="219" t="s">
        <v>1198</v>
      </c>
      <c r="F454" s="220" t="s">
        <v>1199</v>
      </c>
      <c r="G454" s="221" t="s">
        <v>341</v>
      </c>
      <c r="H454" s="222">
        <v>0.1</v>
      </c>
      <c r="I454" s="223"/>
      <c r="J454" s="224">
        <f>ROUND(I454*H454,2)</f>
        <v>0</v>
      </c>
      <c r="K454" s="220" t="s">
        <v>278</v>
      </c>
      <c r="L454" s="225"/>
      <c r="M454" s="226" t="s">
        <v>5</v>
      </c>
      <c r="N454" s="227" t="s">
        <v>48</v>
      </c>
      <c r="O454" s="43"/>
      <c r="P454" s="191">
        <f>O454*H454</f>
        <v>0</v>
      </c>
      <c r="Q454" s="191">
        <v>9.3999999999999997E-4</v>
      </c>
      <c r="R454" s="191">
        <f>Q454*H454</f>
        <v>9.4000000000000008E-5</v>
      </c>
      <c r="S454" s="191">
        <v>0</v>
      </c>
      <c r="T454" s="192">
        <f>S454*H454</f>
        <v>0</v>
      </c>
      <c r="AR454" s="25" t="s">
        <v>397</v>
      </c>
      <c r="AT454" s="25" t="s">
        <v>345</v>
      </c>
      <c r="AU454" s="25" t="s">
        <v>85</v>
      </c>
      <c r="AY454" s="25" t="s">
        <v>264</v>
      </c>
      <c r="BE454" s="193">
        <f>IF(N454="základní",J454,0)</f>
        <v>0</v>
      </c>
      <c r="BF454" s="193">
        <f>IF(N454="snížená",J454,0)</f>
        <v>0</v>
      </c>
      <c r="BG454" s="193">
        <f>IF(N454="zákl. přenesená",J454,0)</f>
        <v>0</v>
      </c>
      <c r="BH454" s="193">
        <f>IF(N454="sníž. přenesená",J454,0)</f>
        <v>0</v>
      </c>
      <c r="BI454" s="193">
        <f>IF(N454="nulová",J454,0)</f>
        <v>0</v>
      </c>
      <c r="BJ454" s="25" t="s">
        <v>24</v>
      </c>
      <c r="BK454" s="193">
        <f>ROUND(I454*H454,2)</f>
        <v>0</v>
      </c>
      <c r="BL454" s="25" t="s">
        <v>372</v>
      </c>
      <c r="BM454" s="25" t="s">
        <v>1200</v>
      </c>
    </row>
    <row r="455" spans="2:65" s="12" customFormat="1">
      <c r="B455" s="194"/>
      <c r="D455" s="195" t="s">
        <v>272</v>
      </c>
      <c r="E455" s="196" t="s">
        <v>5</v>
      </c>
      <c r="F455" s="197" t="s">
        <v>1201</v>
      </c>
      <c r="H455" s="196" t="s">
        <v>5</v>
      </c>
      <c r="I455" s="198"/>
      <c r="L455" s="194"/>
      <c r="M455" s="199"/>
      <c r="N455" s="200"/>
      <c r="O455" s="200"/>
      <c r="P455" s="200"/>
      <c r="Q455" s="200"/>
      <c r="R455" s="200"/>
      <c r="S455" s="200"/>
      <c r="T455" s="201"/>
      <c r="AT455" s="196" t="s">
        <v>272</v>
      </c>
      <c r="AU455" s="196" t="s">
        <v>85</v>
      </c>
      <c r="AV455" s="12" t="s">
        <v>24</v>
      </c>
      <c r="AW455" s="12" t="s">
        <v>41</v>
      </c>
      <c r="AX455" s="12" t="s">
        <v>77</v>
      </c>
      <c r="AY455" s="196" t="s">
        <v>264</v>
      </c>
    </row>
    <row r="456" spans="2:65" s="13" customFormat="1">
      <c r="B456" s="202"/>
      <c r="D456" s="195" t="s">
        <v>272</v>
      </c>
      <c r="E456" s="203" t="s">
        <v>5</v>
      </c>
      <c r="F456" s="204" t="s">
        <v>1202</v>
      </c>
      <c r="H456" s="205">
        <v>0.1</v>
      </c>
      <c r="I456" s="206"/>
      <c r="L456" s="202"/>
      <c r="M456" s="207"/>
      <c r="N456" s="208"/>
      <c r="O456" s="208"/>
      <c r="P456" s="208"/>
      <c r="Q456" s="208"/>
      <c r="R456" s="208"/>
      <c r="S456" s="208"/>
      <c r="T456" s="209"/>
      <c r="AT456" s="203" t="s">
        <v>272</v>
      </c>
      <c r="AU456" s="203" t="s">
        <v>85</v>
      </c>
      <c r="AV456" s="13" t="s">
        <v>85</v>
      </c>
      <c r="AW456" s="13" t="s">
        <v>41</v>
      </c>
      <c r="AX456" s="13" t="s">
        <v>24</v>
      </c>
      <c r="AY456" s="203" t="s">
        <v>264</v>
      </c>
    </row>
    <row r="457" spans="2:65" s="1" customFormat="1" ht="25.5" customHeight="1">
      <c r="B457" s="181"/>
      <c r="C457" s="182" t="s">
        <v>138</v>
      </c>
      <c r="D457" s="182" t="s">
        <v>266</v>
      </c>
      <c r="E457" s="183" t="s">
        <v>469</v>
      </c>
      <c r="F457" s="184" t="s">
        <v>470</v>
      </c>
      <c r="G457" s="185" t="s">
        <v>413</v>
      </c>
      <c r="H457" s="231"/>
      <c r="I457" s="187"/>
      <c r="J457" s="188">
        <f>ROUND(I457*H457,2)</f>
        <v>0</v>
      </c>
      <c r="K457" s="184" t="s">
        <v>278</v>
      </c>
      <c r="L457" s="42"/>
      <c r="M457" s="189" t="s">
        <v>5</v>
      </c>
      <c r="N457" s="190" t="s">
        <v>48</v>
      </c>
      <c r="O457" s="43"/>
      <c r="P457" s="191">
        <f>O457*H457</f>
        <v>0</v>
      </c>
      <c r="Q457" s="191">
        <v>0</v>
      </c>
      <c r="R457" s="191">
        <f>Q457*H457</f>
        <v>0</v>
      </c>
      <c r="S457" s="191">
        <v>0</v>
      </c>
      <c r="T457" s="192">
        <f>S457*H457</f>
        <v>0</v>
      </c>
      <c r="AR457" s="25" t="s">
        <v>372</v>
      </c>
      <c r="AT457" s="25" t="s">
        <v>266</v>
      </c>
      <c r="AU457" s="25" t="s">
        <v>85</v>
      </c>
      <c r="AY457" s="25" t="s">
        <v>264</v>
      </c>
      <c r="BE457" s="193">
        <f>IF(N457="základní",J457,0)</f>
        <v>0</v>
      </c>
      <c r="BF457" s="193">
        <f>IF(N457="snížená",J457,0)</f>
        <v>0</v>
      </c>
      <c r="BG457" s="193">
        <f>IF(N457="zákl. přenesená",J457,0)</f>
        <v>0</v>
      </c>
      <c r="BH457" s="193">
        <f>IF(N457="sníž. přenesená",J457,0)</f>
        <v>0</v>
      </c>
      <c r="BI457" s="193">
        <f>IF(N457="nulová",J457,0)</f>
        <v>0</v>
      </c>
      <c r="BJ457" s="25" t="s">
        <v>24</v>
      </c>
      <c r="BK457" s="193">
        <f>ROUND(I457*H457,2)</f>
        <v>0</v>
      </c>
      <c r="BL457" s="25" t="s">
        <v>372</v>
      </c>
      <c r="BM457" s="25" t="s">
        <v>1203</v>
      </c>
    </row>
    <row r="458" spans="2:65" s="11" customFormat="1" ht="29.85" customHeight="1">
      <c r="B458" s="168"/>
      <c r="D458" s="169" t="s">
        <v>76</v>
      </c>
      <c r="E458" s="179" t="s">
        <v>1204</v>
      </c>
      <c r="F458" s="179" t="s">
        <v>1205</v>
      </c>
      <c r="I458" s="171"/>
      <c r="J458" s="180">
        <f>BK458</f>
        <v>0</v>
      </c>
      <c r="L458" s="168"/>
      <c r="M458" s="173"/>
      <c r="N458" s="174"/>
      <c r="O458" s="174"/>
      <c r="P458" s="175">
        <f>SUM(P459:P466)</f>
        <v>0</v>
      </c>
      <c r="Q458" s="174"/>
      <c r="R458" s="175">
        <f>SUM(R459:R466)</f>
        <v>1.1009999999999999E-2</v>
      </c>
      <c r="S458" s="174"/>
      <c r="T458" s="176">
        <f>SUM(T459:T466)</f>
        <v>0</v>
      </c>
      <c r="AR458" s="169" t="s">
        <v>85</v>
      </c>
      <c r="AT458" s="177" t="s">
        <v>76</v>
      </c>
      <c r="AU458" s="177" t="s">
        <v>24</v>
      </c>
      <c r="AY458" s="169" t="s">
        <v>264</v>
      </c>
      <c r="BK458" s="178">
        <f>SUM(BK459:BK466)</f>
        <v>0</v>
      </c>
    </row>
    <row r="459" spans="2:65" s="1" customFormat="1" ht="16.5" customHeight="1">
      <c r="B459" s="181"/>
      <c r="C459" s="182" t="s">
        <v>142</v>
      </c>
      <c r="D459" s="182" t="s">
        <v>266</v>
      </c>
      <c r="E459" s="183" t="s">
        <v>1206</v>
      </c>
      <c r="F459" s="184" t="s">
        <v>1207</v>
      </c>
      <c r="G459" s="185" t="s">
        <v>293</v>
      </c>
      <c r="H459" s="186">
        <v>1</v>
      </c>
      <c r="I459" s="187"/>
      <c r="J459" s="188">
        <f>ROUND(I459*H459,2)</f>
        <v>0</v>
      </c>
      <c r="K459" s="184" t="s">
        <v>278</v>
      </c>
      <c r="L459" s="42"/>
      <c r="M459" s="189" t="s">
        <v>5</v>
      </c>
      <c r="N459" s="190" t="s">
        <v>48</v>
      </c>
      <c r="O459" s="43"/>
      <c r="P459" s="191">
        <f>O459*H459</f>
        <v>0</v>
      </c>
      <c r="Q459" s="191">
        <v>1.0000000000000001E-5</v>
      </c>
      <c r="R459" s="191">
        <f>Q459*H459</f>
        <v>1.0000000000000001E-5</v>
      </c>
      <c r="S459" s="191">
        <v>0</v>
      </c>
      <c r="T459" s="192">
        <f>S459*H459</f>
        <v>0</v>
      </c>
      <c r="AR459" s="25" t="s">
        <v>372</v>
      </c>
      <c r="AT459" s="25" t="s">
        <v>266</v>
      </c>
      <c r="AU459" s="25" t="s">
        <v>85</v>
      </c>
      <c r="AY459" s="25" t="s">
        <v>264</v>
      </c>
      <c r="BE459" s="193">
        <f>IF(N459="základní",J459,0)</f>
        <v>0</v>
      </c>
      <c r="BF459" s="193">
        <f>IF(N459="snížená",J459,0)</f>
        <v>0</v>
      </c>
      <c r="BG459" s="193">
        <f>IF(N459="zákl. přenesená",J459,0)</f>
        <v>0</v>
      </c>
      <c r="BH459" s="193">
        <f>IF(N459="sníž. přenesená",J459,0)</f>
        <v>0</v>
      </c>
      <c r="BI459" s="193">
        <f>IF(N459="nulová",J459,0)</f>
        <v>0</v>
      </c>
      <c r="BJ459" s="25" t="s">
        <v>24</v>
      </c>
      <c r="BK459" s="193">
        <f>ROUND(I459*H459,2)</f>
        <v>0</v>
      </c>
      <c r="BL459" s="25" t="s">
        <v>372</v>
      </c>
      <c r="BM459" s="25" t="s">
        <v>1208</v>
      </c>
    </row>
    <row r="460" spans="2:65" s="12" customFormat="1">
      <c r="B460" s="194"/>
      <c r="D460" s="195" t="s">
        <v>272</v>
      </c>
      <c r="E460" s="196" t="s">
        <v>5</v>
      </c>
      <c r="F460" s="197" t="s">
        <v>1209</v>
      </c>
      <c r="H460" s="196" t="s">
        <v>5</v>
      </c>
      <c r="I460" s="198"/>
      <c r="L460" s="194"/>
      <c r="M460" s="199"/>
      <c r="N460" s="200"/>
      <c r="O460" s="200"/>
      <c r="P460" s="200"/>
      <c r="Q460" s="200"/>
      <c r="R460" s="200"/>
      <c r="S460" s="200"/>
      <c r="T460" s="201"/>
      <c r="AT460" s="196" t="s">
        <v>272</v>
      </c>
      <c r="AU460" s="196" t="s">
        <v>85</v>
      </c>
      <c r="AV460" s="12" t="s">
        <v>24</v>
      </c>
      <c r="AW460" s="12" t="s">
        <v>41</v>
      </c>
      <c r="AX460" s="12" t="s">
        <v>77</v>
      </c>
      <c r="AY460" s="196" t="s">
        <v>264</v>
      </c>
    </row>
    <row r="461" spans="2:65" s="13" customFormat="1">
      <c r="B461" s="202"/>
      <c r="D461" s="195" t="s">
        <v>272</v>
      </c>
      <c r="E461" s="203" t="s">
        <v>5</v>
      </c>
      <c r="F461" s="204" t="s">
        <v>1210</v>
      </c>
      <c r="H461" s="205">
        <v>1</v>
      </c>
      <c r="I461" s="206"/>
      <c r="L461" s="202"/>
      <c r="M461" s="207"/>
      <c r="N461" s="208"/>
      <c r="O461" s="208"/>
      <c r="P461" s="208"/>
      <c r="Q461" s="208"/>
      <c r="R461" s="208"/>
      <c r="S461" s="208"/>
      <c r="T461" s="209"/>
      <c r="AT461" s="203" t="s">
        <v>272</v>
      </c>
      <c r="AU461" s="203" t="s">
        <v>85</v>
      </c>
      <c r="AV461" s="13" t="s">
        <v>85</v>
      </c>
      <c r="AW461" s="13" t="s">
        <v>41</v>
      </c>
      <c r="AX461" s="13" t="s">
        <v>24</v>
      </c>
      <c r="AY461" s="203" t="s">
        <v>264</v>
      </c>
    </row>
    <row r="462" spans="2:65" s="1" customFormat="1" ht="25.5" customHeight="1">
      <c r="B462" s="181"/>
      <c r="C462" s="218" t="s">
        <v>1211</v>
      </c>
      <c r="D462" s="218" t="s">
        <v>345</v>
      </c>
      <c r="E462" s="219" t="s">
        <v>1212</v>
      </c>
      <c r="F462" s="220" t="s">
        <v>1213</v>
      </c>
      <c r="G462" s="221" t="s">
        <v>341</v>
      </c>
      <c r="H462" s="222">
        <v>1</v>
      </c>
      <c r="I462" s="223"/>
      <c r="J462" s="224">
        <f>ROUND(I462*H462,2)</f>
        <v>0</v>
      </c>
      <c r="K462" s="220" t="s">
        <v>367</v>
      </c>
      <c r="L462" s="225"/>
      <c r="M462" s="226" t="s">
        <v>5</v>
      </c>
      <c r="N462" s="227" t="s">
        <v>48</v>
      </c>
      <c r="O462" s="43"/>
      <c r="P462" s="191">
        <f>O462*H462</f>
        <v>0</v>
      </c>
      <c r="Q462" s="191">
        <v>1.0999999999999999E-2</v>
      </c>
      <c r="R462" s="191">
        <f>Q462*H462</f>
        <v>1.0999999999999999E-2</v>
      </c>
      <c r="S462" s="191">
        <v>0</v>
      </c>
      <c r="T462" s="192">
        <f>S462*H462</f>
        <v>0</v>
      </c>
      <c r="AR462" s="25" t="s">
        <v>397</v>
      </c>
      <c r="AT462" s="25" t="s">
        <v>345</v>
      </c>
      <c r="AU462" s="25" t="s">
        <v>85</v>
      </c>
      <c r="AY462" s="25" t="s">
        <v>264</v>
      </c>
      <c r="BE462" s="193">
        <f>IF(N462="základní",J462,0)</f>
        <v>0</v>
      </c>
      <c r="BF462" s="193">
        <f>IF(N462="snížená",J462,0)</f>
        <v>0</v>
      </c>
      <c r="BG462" s="193">
        <f>IF(N462="zákl. přenesená",J462,0)</f>
        <v>0</v>
      </c>
      <c r="BH462" s="193">
        <f>IF(N462="sníž. přenesená",J462,0)</f>
        <v>0</v>
      </c>
      <c r="BI462" s="193">
        <f>IF(N462="nulová",J462,0)</f>
        <v>0</v>
      </c>
      <c r="BJ462" s="25" t="s">
        <v>24</v>
      </c>
      <c r="BK462" s="193">
        <f>ROUND(I462*H462,2)</f>
        <v>0</v>
      </c>
      <c r="BL462" s="25" t="s">
        <v>372</v>
      </c>
      <c r="BM462" s="25" t="s">
        <v>1214</v>
      </c>
    </row>
    <row r="463" spans="2:65" s="1" customFormat="1" ht="27">
      <c r="B463" s="42"/>
      <c r="D463" s="195" t="s">
        <v>369</v>
      </c>
      <c r="F463" s="228" t="s">
        <v>1215</v>
      </c>
      <c r="I463" s="229"/>
      <c r="L463" s="42"/>
      <c r="M463" s="230"/>
      <c r="N463" s="43"/>
      <c r="O463" s="43"/>
      <c r="P463" s="43"/>
      <c r="Q463" s="43"/>
      <c r="R463" s="43"/>
      <c r="S463" s="43"/>
      <c r="T463" s="71"/>
      <c r="AT463" s="25" t="s">
        <v>369</v>
      </c>
      <c r="AU463" s="25" t="s">
        <v>85</v>
      </c>
    </row>
    <row r="464" spans="2:65" s="12" customFormat="1">
      <c r="B464" s="194"/>
      <c r="D464" s="195" t="s">
        <v>272</v>
      </c>
      <c r="E464" s="196" t="s">
        <v>5</v>
      </c>
      <c r="F464" s="197" t="s">
        <v>1216</v>
      </c>
      <c r="H464" s="196" t="s">
        <v>5</v>
      </c>
      <c r="I464" s="198"/>
      <c r="L464" s="194"/>
      <c r="M464" s="199"/>
      <c r="N464" s="200"/>
      <c r="O464" s="200"/>
      <c r="P464" s="200"/>
      <c r="Q464" s="200"/>
      <c r="R464" s="200"/>
      <c r="S464" s="200"/>
      <c r="T464" s="201"/>
      <c r="AT464" s="196" t="s">
        <v>272</v>
      </c>
      <c r="AU464" s="196" t="s">
        <v>85</v>
      </c>
      <c r="AV464" s="12" t="s">
        <v>24</v>
      </c>
      <c r="AW464" s="12" t="s">
        <v>41</v>
      </c>
      <c r="AX464" s="12" t="s">
        <v>77</v>
      </c>
      <c r="AY464" s="196" t="s">
        <v>264</v>
      </c>
    </row>
    <row r="465" spans="2:65" s="13" customFormat="1">
      <c r="B465" s="202"/>
      <c r="D465" s="195" t="s">
        <v>272</v>
      </c>
      <c r="E465" s="203" t="s">
        <v>5</v>
      </c>
      <c r="F465" s="204" t="s">
        <v>24</v>
      </c>
      <c r="H465" s="205">
        <v>1</v>
      </c>
      <c r="I465" s="206"/>
      <c r="L465" s="202"/>
      <c r="M465" s="207"/>
      <c r="N465" s="208"/>
      <c r="O465" s="208"/>
      <c r="P465" s="208"/>
      <c r="Q465" s="208"/>
      <c r="R465" s="208"/>
      <c r="S465" s="208"/>
      <c r="T465" s="209"/>
      <c r="AT465" s="203" t="s">
        <v>272</v>
      </c>
      <c r="AU465" s="203" t="s">
        <v>85</v>
      </c>
      <c r="AV465" s="13" t="s">
        <v>85</v>
      </c>
      <c r="AW465" s="13" t="s">
        <v>41</v>
      </c>
      <c r="AX465" s="13" t="s">
        <v>24</v>
      </c>
      <c r="AY465" s="203" t="s">
        <v>264</v>
      </c>
    </row>
    <row r="466" spans="2:65" s="1" customFormat="1" ht="25.5" customHeight="1">
      <c r="B466" s="181"/>
      <c r="C466" s="182" t="s">
        <v>1217</v>
      </c>
      <c r="D466" s="182" t="s">
        <v>266</v>
      </c>
      <c r="E466" s="183" t="s">
        <v>1218</v>
      </c>
      <c r="F466" s="184" t="s">
        <v>1219</v>
      </c>
      <c r="G466" s="185" t="s">
        <v>413</v>
      </c>
      <c r="H466" s="231"/>
      <c r="I466" s="187"/>
      <c r="J466" s="188">
        <f>ROUND(I466*H466,2)</f>
        <v>0</v>
      </c>
      <c r="K466" s="184" t="s">
        <v>278</v>
      </c>
      <c r="L466" s="42"/>
      <c r="M466" s="189" t="s">
        <v>5</v>
      </c>
      <c r="N466" s="190" t="s">
        <v>48</v>
      </c>
      <c r="O466" s="43"/>
      <c r="P466" s="191">
        <f>O466*H466</f>
        <v>0</v>
      </c>
      <c r="Q466" s="191">
        <v>0</v>
      </c>
      <c r="R466" s="191">
        <f>Q466*H466</f>
        <v>0</v>
      </c>
      <c r="S466" s="191">
        <v>0</v>
      </c>
      <c r="T466" s="192">
        <f>S466*H466</f>
        <v>0</v>
      </c>
      <c r="AR466" s="25" t="s">
        <v>372</v>
      </c>
      <c r="AT466" s="25" t="s">
        <v>266</v>
      </c>
      <c r="AU466" s="25" t="s">
        <v>85</v>
      </c>
      <c r="AY466" s="25" t="s">
        <v>264</v>
      </c>
      <c r="BE466" s="193">
        <f>IF(N466="základní",J466,0)</f>
        <v>0</v>
      </c>
      <c r="BF466" s="193">
        <f>IF(N466="snížená",J466,0)</f>
        <v>0</v>
      </c>
      <c r="BG466" s="193">
        <f>IF(N466="zákl. přenesená",J466,0)</f>
        <v>0</v>
      </c>
      <c r="BH466" s="193">
        <f>IF(N466="sníž. přenesená",J466,0)</f>
        <v>0</v>
      </c>
      <c r="BI466" s="193">
        <f>IF(N466="nulová",J466,0)</f>
        <v>0</v>
      </c>
      <c r="BJ466" s="25" t="s">
        <v>24</v>
      </c>
      <c r="BK466" s="193">
        <f>ROUND(I466*H466,2)</f>
        <v>0</v>
      </c>
      <c r="BL466" s="25" t="s">
        <v>372</v>
      </c>
      <c r="BM466" s="25" t="s">
        <v>1220</v>
      </c>
    </row>
    <row r="467" spans="2:65" s="11" customFormat="1" ht="29.85" customHeight="1">
      <c r="B467" s="168"/>
      <c r="D467" s="169" t="s">
        <v>76</v>
      </c>
      <c r="E467" s="179" t="s">
        <v>1221</v>
      </c>
      <c r="F467" s="179" t="s">
        <v>1222</v>
      </c>
      <c r="I467" s="171"/>
      <c r="J467" s="180">
        <f>BK467</f>
        <v>0</v>
      </c>
      <c r="L467" s="168"/>
      <c r="M467" s="173"/>
      <c r="N467" s="174"/>
      <c r="O467" s="174"/>
      <c r="P467" s="175">
        <f>SUM(P468:P470)</f>
        <v>0</v>
      </c>
      <c r="Q467" s="174"/>
      <c r="R467" s="175">
        <f>SUM(R468:R470)</f>
        <v>6.5087999999999993E-2</v>
      </c>
      <c r="S467" s="174"/>
      <c r="T467" s="176">
        <f>SUM(T468:T470)</f>
        <v>0</v>
      </c>
      <c r="AR467" s="169" t="s">
        <v>85</v>
      </c>
      <c r="AT467" s="177" t="s">
        <v>76</v>
      </c>
      <c r="AU467" s="177" t="s">
        <v>24</v>
      </c>
      <c r="AY467" s="169" t="s">
        <v>264</v>
      </c>
      <c r="BK467" s="178">
        <f>SUM(BK468:BK470)</f>
        <v>0</v>
      </c>
    </row>
    <row r="468" spans="2:65" s="1" customFormat="1" ht="16.5" customHeight="1">
      <c r="B468" s="181"/>
      <c r="C468" s="182" t="s">
        <v>1223</v>
      </c>
      <c r="D468" s="182" t="s">
        <v>266</v>
      </c>
      <c r="E468" s="183" t="s">
        <v>1224</v>
      </c>
      <c r="F468" s="184" t="s">
        <v>1225</v>
      </c>
      <c r="G468" s="185" t="s">
        <v>293</v>
      </c>
      <c r="H468" s="186">
        <v>5.76</v>
      </c>
      <c r="I468" s="187"/>
      <c r="J468" s="188">
        <f>ROUND(I468*H468,2)</f>
        <v>0</v>
      </c>
      <c r="K468" s="184" t="s">
        <v>367</v>
      </c>
      <c r="L468" s="42"/>
      <c r="M468" s="189" t="s">
        <v>5</v>
      </c>
      <c r="N468" s="190" t="s">
        <v>48</v>
      </c>
      <c r="O468" s="43"/>
      <c r="P468" s="191">
        <f>O468*H468</f>
        <v>0</v>
      </c>
      <c r="Q468" s="191">
        <v>1.1299999999999999E-2</v>
      </c>
      <c r="R468" s="191">
        <f>Q468*H468</f>
        <v>6.5087999999999993E-2</v>
      </c>
      <c r="S468" s="191">
        <v>0</v>
      </c>
      <c r="T468" s="192">
        <f>S468*H468</f>
        <v>0</v>
      </c>
      <c r="AR468" s="25" t="s">
        <v>372</v>
      </c>
      <c r="AT468" s="25" t="s">
        <v>266</v>
      </c>
      <c r="AU468" s="25" t="s">
        <v>85</v>
      </c>
      <c r="AY468" s="25" t="s">
        <v>264</v>
      </c>
      <c r="BE468" s="193">
        <f>IF(N468="základní",J468,0)</f>
        <v>0</v>
      </c>
      <c r="BF468" s="193">
        <f>IF(N468="snížená",J468,0)</f>
        <v>0</v>
      </c>
      <c r="BG468" s="193">
        <f>IF(N468="zákl. přenesená",J468,0)</f>
        <v>0</v>
      </c>
      <c r="BH468" s="193">
        <f>IF(N468="sníž. přenesená",J468,0)</f>
        <v>0</v>
      </c>
      <c r="BI468" s="193">
        <f>IF(N468="nulová",J468,0)</f>
        <v>0</v>
      </c>
      <c r="BJ468" s="25" t="s">
        <v>24</v>
      </c>
      <c r="BK468" s="193">
        <f>ROUND(I468*H468,2)</f>
        <v>0</v>
      </c>
      <c r="BL468" s="25" t="s">
        <v>372</v>
      </c>
      <c r="BM468" s="25" t="s">
        <v>1226</v>
      </c>
    </row>
    <row r="469" spans="2:65" s="13" customFormat="1">
      <c r="B469" s="202"/>
      <c r="D469" s="195" t="s">
        <v>272</v>
      </c>
      <c r="E469" s="203" t="s">
        <v>5</v>
      </c>
      <c r="F469" s="204" t="s">
        <v>563</v>
      </c>
      <c r="H469" s="205">
        <v>5.76</v>
      </c>
      <c r="I469" s="206"/>
      <c r="L469" s="202"/>
      <c r="M469" s="207"/>
      <c r="N469" s="208"/>
      <c r="O469" s="208"/>
      <c r="P469" s="208"/>
      <c r="Q469" s="208"/>
      <c r="R469" s="208"/>
      <c r="S469" s="208"/>
      <c r="T469" s="209"/>
      <c r="AT469" s="203" t="s">
        <v>272</v>
      </c>
      <c r="AU469" s="203" t="s">
        <v>85</v>
      </c>
      <c r="AV469" s="13" t="s">
        <v>85</v>
      </c>
      <c r="AW469" s="13" t="s">
        <v>41</v>
      </c>
      <c r="AX469" s="13" t="s">
        <v>24</v>
      </c>
      <c r="AY469" s="203" t="s">
        <v>264</v>
      </c>
    </row>
    <row r="470" spans="2:65" s="1" customFormat="1" ht="25.5" customHeight="1">
      <c r="B470" s="181"/>
      <c r="C470" s="182" t="s">
        <v>1227</v>
      </c>
      <c r="D470" s="182" t="s">
        <v>266</v>
      </c>
      <c r="E470" s="183" t="s">
        <v>1228</v>
      </c>
      <c r="F470" s="184" t="s">
        <v>1229</v>
      </c>
      <c r="G470" s="185" t="s">
        <v>413</v>
      </c>
      <c r="H470" s="231"/>
      <c r="I470" s="187"/>
      <c r="J470" s="188">
        <f>ROUND(I470*H470,2)</f>
        <v>0</v>
      </c>
      <c r="K470" s="184" t="s">
        <v>278</v>
      </c>
      <c r="L470" s="42"/>
      <c r="M470" s="189" t="s">
        <v>5</v>
      </c>
      <c r="N470" s="190" t="s">
        <v>48</v>
      </c>
      <c r="O470" s="43"/>
      <c r="P470" s="191">
        <f>O470*H470</f>
        <v>0</v>
      </c>
      <c r="Q470" s="191">
        <v>0</v>
      </c>
      <c r="R470" s="191">
        <f>Q470*H470</f>
        <v>0</v>
      </c>
      <c r="S470" s="191">
        <v>0</v>
      </c>
      <c r="T470" s="192">
        <f>S470*H470</f>
        <v>0</v>
      </c>
      <c r="AR470" s="25" t="s">
        <v>372</v>
      </c>
      <c r="AT470" s="25" t="s">
        <v>266</v>
      </c>
      <c r="AU470" s="25" t="s">
        <v>85</v>
      </c>
      <c r="AY470" s="25" t="s">
        <v>264</v>
      </c>
      <c r="BE470" s="193">
        <f>IF(N470="základní",J470,0)</f>
        <v>0</v>
      </c>
      <c r="BF470" s="193">
        <f>IF(N470="snížená",J470,0)</f>
        <v>0</v>
      </c>
      <c r="BG470" s="193">
        <f>IF(N470="zákl. přenesená",J470,0)</f>
        <v>0</v>
      </c>
      <c r="BH470" s="193">
        <f>IF(N470="sníž. přenesená",J470,0)</f>
        <v>0</v>
      </c>
      <c r="BI470" s="193">
        <f>IF(N470="nulová",J470,0)</f>
        <v>0</v>
      </c>
      <c r="BJ470" s="25" t="s">
        <v>24</v>
      </c>
      <c r="BK470" s="193">
        <f>ROUND(I470*H470,2)</f>
        <v>0</v>
      </c>
      <c r="BL470" s="25" t="s">
        <v>372</v>
      </c>
      <c r="BM470" s="25" t="s">
        <v>1230</v>
      </c>
    </row>
    <row r="471" spans="2:65" s="11" customFormat="1" ht="29.85" customHeight="1">
      <c r="B471" s="168"/>
      <c r="D471" s="169" t="s">
        <v>76</v>
      </c>
      <c r="E471" s="179" t="s">
        <v>1231</v>
      </c>
      <c r="F471" s="179" t="s">
        <v>1232</v>
      </c>
      <c r="I471" s="171"/>
      <c r="J471" s="180">
        <f>BK471</f>
        <v>0</v>
      </c>
      <c r="L471" s="168"/>
      <c r="M471" s="173"/>
      <c r="N471" s="174"/>
      <c r="O471" s="174"/>
      <c r="P471" s="175">
        <f>SUM(P472:P481)</f>
        <v>0</v>
      </c>
      <c r="Q471" s="174"/>
      <c r="R471" s="175">
        <f>SUM(R472:R481)</f>
        <v>3.3260000000000005E-2</v>
      </c>
      <c r="S471" s="174"/>
      <c r="T471" s="176">
        <f>SUM(T472:T481)</f>
        <v>0</v>
      </c>
      <c r="AR471" s="169" t="s">
        <v>85</v>
      </c>
      <c r="AT471" s="177" t="s">
        <v>76</v>
      </c>
      <c r="AU471" s="177" t="s">
        <v>24</v>
      </c>
      <c r="AY471" s="169" t="s">
        <v>264</v>
      </c>
      <c r="BK471" s="178">
        <f>SUM(BK472:BK481)</f>
        <v>0</v>
      </c>
    </row>
    <row r="472" spans="2:65" s="1" customFormat="1" ht="25.5" customHeight="1">
      <c r="B472" s="181"/>
      <c r="C472" s="182" t="s">
        <v>1233</v>
      </c>
      <c r="D472" s="182" t="s">
        <v>266</v>
      </c>
      <c r="E472" s="183" t="s">
        <v>1234</v>
      </c>
      <c r="F472" s="184" t="s">
        <v>1235</v>
      </c>
      <c r="G472" s="185" t="s">
        <v>293</v>
      </c>
      <c r="H472" s="186">
        <v>2</v>
      </c>
      <c r="I472" s="187"/>
      <c r="J472" s="188">
        <f>ROUND(I472*H472,2)</f>
        <v>0</v>
      </c>
      <c r="K472" s="184" t="s">
        <v>278</v>
      </c>
      <c r="L472" s="42"/>
      <c r="M472" s="189" t="s">
        <v>5</v>
      </c>
      <c r="N472" s="190" t="s">
        <v>48</v>
      </c>
      <c r="O472" s="43"/>
      <c r="P472" s="191">
        <f>O472*H472</f>
        <v>0</v>
      </c>
      <c r="Q472" s="191">
        <v>3.0000000000000001E-3</v>
      </c>
      <c r="R472" s="191">
        <f>Q472*H472</f>
        <v>6.0000000000000001E-3</v>
      </c>
      <c r="S472" s="191">
        <v>0</v>
      </c>
      <c r="T472" s="192">
        <f>S472*H472</f>
        <v>0</v>
      </c>
      <c r="AR472" s="25" t="s">
        <v>372</v>
      </c>
      <c r="AT472" s="25" t="s">
        <v>266</v>
      </c>
      <c r="AU472" s="25" t="s">
        <v>85</v>
      </c>
      <c r="AY472" s="25" t="s">
        <v>264</v>
      </c>
      <c r="BE472" s="193">
        <f>IF(N472="základní",J472,0)</f>
        <v>0</v>
      </c>
      <c r="BF472" s="193">
        <f>IF(N472="snížená",J472,0)</f>
        <v>0</v>
      </c>
      <c r="BG472" s="193">
        <f>IF(N472="zákl. přenesená",J472,0)</f>
        <v>0</v>
      </c>
      <c r="BH472" s="193">
        <f>IF(N472="sníž. přenesená",J472,0)</f>
        <v>0</v>
      </c>
      <c r="BI472" s="193">
        <f>IF(N472="nulová",J472,0)</f>
        <v>0</v>
      </c>
      <c r="BJ472" s="25" t="s">
        <v>24</v>
      </c>
      <c r="BK472" s="193">
        <f>ROUND(I472*H472,2)</f>
        <v>0</v>
      </c>
      <c r="BL472" s="25" t="s">
        <v>372</v>
      </c>
      <c r="BM472" s="25" t="s">
        <v>1236</v>
      </c>
    </row>
    <row r="473" spans="2:65" s="1" customFormat="1" ht="40.5">
      <c r="B473" s="42"/>
      <c r="D473" s="195" t="s">
        <v>369</v>
      </c>
      <c r="F473" s="228" t="s">
        <v>1237</v>
      </c>
      <c r="I473" s="229"/>
      <c r="L473" s="42"/>
      <c r="M473" s="230"/>
      <c r="N473" s="43"/>
      <c r="O473" s="43"/>
      <c r="P473" s="43"/>
      <c r="Q473" s="43"/>
      <c r="R473" s="43"/>
      <c r="S473" s="43"/>
      <c r="T473" s="71"/>
      <c r="AT473" s="25" t="s">
        <v>369</v>
      </c>
      <c r="AU473" s="25" t="s">
        <v>85</v>
      </c>
    </row>
    <row r="474" spans="2:65" s="12" customFormat="1">
      <c r="B474" s="194"/>
      <c r="D474" s="195" t="s">
        <v>272</v>
      </c>
      <c r="E474" s="196" t="s">
        <v>5</v>
      </c>
      <c r="F474" s="197" t="s">
        <v>1238</v>
      </c>
      <c r="H474" s="196" t="s">
        <v>5</v>
      </c>
      <c r="I474" s="198"/>
      <c r="L474" s="194"/>
      <c r="M474" s="199"/>
      <c r="N474" s="200"/>
      <c r="O474" s="200"/>
      <c r="P474" s="200"/>
      <c r="Q474" s="200"/>
      <c r="R474" s="200"/>
      <c r="S474" s="200"/>
      <c r="T474" s="201"/>
      <c r="AT474" s="196" t="s">
        <v>272</v>
      </c>
      <c r="AU474" s="196" t="s">
        <v>85</v>
      </c>
      <c r="AV474" s="12" t="s">
        <v>24</v>
      </c>
      <c r="AW474" s="12" t="s">
        <v>41</v>
      </c>
      <c r="AX474" s="12" t="s">
        <v>77</v>
      </c>
      <c r="AY474" s="196" t="s">
        <v>264</v>
      </c>
    </row>
    <row r="475" spans="2:65" s="13" customFormat="1">
      <c r="B475" s="202"/>
      <c r="D475" s="195" t="s">
        <v>272</v>
      </c>
      <c r="E475" s="203" t="s">
        <v>5</v>
      </c>
      <c r="F475" s="204" t="s">
        <v>1239</v>
      </c>
      <c r="H475" s="205">
        <v>2</v>
      </c>
      <c r="I475" s="206"/>
      <c r="L475" s="202"/>
      <c r="M475" s="207"/>
      <c r="N475" s="208"/>
      <c r="O475" s="208"/>
      <c r="P475" s="208"/>
      <c r="Q475" s="208"/>
      <c r="R475" s="208"/>
      <c r="S475" s="208"/>
      <c r="T475" s="209"/>
      <c r="AT475" s="203" t="s">
        <v>272</v>
      </c>
      <c r="AU475" s="203" t="s">
        <v>85</v>
      </c>
      <c r="AV475" s="13" t="s">
        <v>85</v>
      </c>
      <c r="AW475" s="13" t="s">
        <v>41</v>
      </c>
      <c r="AX475" s="13" t="s">
        <v>24</v>
      </c>
      <c r="AY475" s="203" t="s">
        <v>264</v>
      </c>
    </row>
    <row r="476" spans="2:65" s="1" customFormat="1" ht="16.5" customHeight="1">
      <c r="B476" s="181"/>
      <c r="C476" s="218" t="s">
        <v>1240</v>
      </c>
      <c r="D476" s="218" t="s">
        <v>345</v>
      </c>
      <c r="E476" s="219" t="s">
        <v>1241</v>
      </c>
      <c r="F476" s="220" t="s">
        <v>1242</v>
      </c>
      <c r="G476" s="221" t="s">
        <v>293</v>
      </c>
      <c r="H476" s="222">
        <v>2.2000000000000002</v>
      </c>
      <c r="I476" s="223"/>
      <c r="J476" s="224">
        <f>ROUND(I476*H476,2)</f>
        <v>0</v>
      </c>
      <c r="K476" s="220" t="s">
        <v>278</v>
      </c>
      <c r="L476" s="225"/>
      <c r="M476" s="226" t="s">
        <v>5</v>
      </c>
      <c r="N476" s="227" t="s">
        <v>48</v>
      </c>
      <c r="O476" s="43"/>
      <c r="P476" s="191">
        <f>O476*H476</f>
        <v>0</v>
      </c>
      <c r="Q476" s="191">
        <v>1.18E-2</v>
      </c>
      <c r="R476" s="191">
        <f>Q476*H476</f>
        <v>2.596E-2</v>
      </c>
      <c r="S476" s="191">
        <v>0</v>
      </c>
      <c r="T476" s="192">
        <f>S476*H476</f>
        <v>0</v>
      </c>
      <c r="AR476" s="25" t="s">
        <v>397</v>
      </c>
      <c r="AT476" s="25" t="s">
        <v>345</v>
      </c>
      <c r="AU476" s="25" t="s">
        <v>85</v>
      </c>
      <c r="AY476" s="25" t="s">
        <v>264</v>
      </c>
      <c r="BE476" s="193">
        <f>IF(N476="základní",J476,0)</f>
        <v>0</v>
      </c>
      <c r="BF476" s="193">
        <f>IF(N476="snížená",J476,0)</f>
        <v>0</v>
      </c>
      <c r="BG476" s="193">
        <f>IF(N476="zákl. přenesená",J476,0)</f>
        <v>0</v>
      </c>
      <c r="BH476" s="193">
        <f>IF(N476="sníž. přenesená",J476,0)</f>
        <v>0</v>
      </c>
      <c r="BI476" s="193">
        <f>IF(N476="nulová",J476,0)</f>
        <v>0</v>
      </c>
      <c r="BJ476" s="25" t="s">
        <v>24</v>
      </c>
      <c r="BK476" s="193">
        <f>ROUND(I476*H476,2)</f>
        <v>0</v>
      </c>
      <c r="BL476" s="25" t="s">
        <v>372</v>
      </c>
      <c r="BM476" s="25" t="s">
        <v>1243</v>
      </c>
    </row>
    <row r="477" spans="2:65" s="13" customFormat="1">
      <c r="B477" s="202"/>
      <c r="D477" s="195" t="s">
        <v>272</v>
      </c>
      <c r="F477" s="204" t="s">
        <v>1244</v>
      </c>
      <c r="H477" s="205">
        <v>2.2000000000000002</v>
      </c>
      <c r="I477" s="206"/>
      <c r="L477" s="202"/>
      <c r="M477" s="207"/>
      <c r="N477" s="208"/>
      <c r="O477" s="208"/>
      <c r="P477" s="208"/>
      <c r="Q477" s="208"/>
      <c r="R477" s="208"/>
      <c r="S477" s="208"/>
      <c r="T477" s="209"/>
      <c r="AT477" s="203" t="s">
        <v>272</v>
      </c>
      <c r="AU477" s="203" t="s">
        <v>85</v>
      </c>
      <c r="AV477" s="13" t="s">
        <v>85</v>
      </c>
      <c r="AW477" s="13" t="s">
        <v>6</v>
      </c>
      <c r="AX477" s="13" t="s">
        <v>24</v>
      </c>
      <c r="AY477" s="203" t="s">
        <v>264</v>
      </c>
    </row>
    <row r="478" spans="2:65" s="1" customFormat="1" ht="25.5" customHeight="1">
      <c r="B478" s="181"/>
      <c r="C478" s="182" t="s">
        <v>1245</v>
      </c>
      <c r="D478" s="182" t="s">
        <v>266</v>
      </c>
      <c r="E478" s="183" t="s">
        <v>1246</v>
      </c>
      <c r="F478" s="184" t="s">
        <v>1247</v>
      </c>
      <c r="G478" s="185" t="s">
        <v>308</v>
      </c>
      <c r="H478" s="186">
        <v>5</v>
      </c>
      <c r="I478" s="187"/>
      <c r="J478" s="188">
        <f>ROUND(I478*H478,2)</f>
        <v>0</v>
      </c>
      <c r="K478" s="184" t="s">
        <v>278</v>
      </c>
      <c r="L478" s="42"/>
      <c r="M478" s="189" t="s">
        <v>5</v>
      </c>
      <c r="N478" s="190" t="s">
        <v>48</v>
      </c>
      <c r="O478" s="43"/>
      <c r="P478" s="191">
        <f>O478*H478</f>
        <v>0</v>
      </c>
      <c r="Q478" s="191">
        <v>2.5999999999999998E-4</v>
      </c>
      <c r="R478" s="191">
        <f>Q478*H478</f>
        <v>1.2999999999999999E-3</v>
      </c>
      <c r="S478" s="191">
        <v>0</v>
      </c>
      <c r="T478" s="192">
        <f>S478*H478</f>
        <v>0</v>
      </c>
      <c r="AR478" s="25" t="s">
        <v>372</v>
      </c>
      <c r="AT478" s="25" t="s">
        <v>266</v>
      </c>
      <c r="AU478" s="25" t="s">
        <v>85</v>
      </c>
      <c r="AY478" s="25" t="s">
        <v>264</v>
      </c>
      <c r="BE478" s="193">
        <f>IF(N478="základní",J478,0)</f>
        <v>0</v>
      </c>
      <c r="BF478" s="193">
        <f>IF(N478="snížená",J478,0)</f>
        <v>0</v>
      </c>
      <c r="BG478" s="193">
        <f>IF(N478="zákl. přenesená",J478,0)</f>
        <v>0</v>
      </c>
      <c r="BH478" s="193">
        <f>IF(N478="sníž. přenesená",J478,0)</f>
        <v>0</v>
      </c>
      <c r="BI478" s="193">
        <f>IF(N478="nulová",J478,0)</f>
        <v>0</v>
      </c>
      <c r="BJ478" s="25" t="s">
        <v>24</v>
      </c>
      <c r="BK478" s="193">
        <f>ROUND(I478*H478,2)</f>
        <v>0</v>
      </c>
      <c r="BL478" s="25" t="s">
        <v>372</v>
      </c>
      <c r="BM478" s="25" t="s">
        <v>1248</v>
      </c>
    </row>
    <row r="479" spans="2:65" s="12" customFormat="1">
      <c r="B479" s="194"/>
      <c r="D479" s="195" t="s">
        <v>272</v>
      </c>
      <c r="E479" s="196" t="s">
        <v>5</v>
      </c>
      <c r="F479" s="197" t="s">
        <v>1238</v>
      </c>
      <c r="H479" s="196" t="s">
        <v>5</v>
      </c>
      <c r="I479" s="198"/>
      <c r="L479" s="194"/>
      <c r="M479" s="199"/>
      <c r="N479" s="200"/>
      <c r="O479" s="200"/>
      <c r="P479" s="200"/>
      <c r="Q479" s="200"/>
      <c r="R479" s="200"/>
      <c r="S479" s="200"/>
      <c r="T479" s="201"/>
      <c r="AT479" s="196" t="s">
        <v>272</v>
      </c>
      <c r="AU479" s="196" t="s">
        <v>85</v>
      </c>
      <c r="AV479" s="12" t="s">
        <v>24</v>
      </c>
      <c r="AW479" s="12" t="s">
        <v>41</v>
      </c>
      <c r="AX479" s="12" t="s">
        <v>77</v>
      </c>
      <c r="AY479" s="196" t="s">
        <v>264</v>
      </c>
    </row>
    <row r="480" spans="2:65" s="13" customFormat="1">
      <c r="B480" s="202"/>
      <c r="D480" s="195" t="s">
        <v>272</v>
      </c>
      <c r="E480" s="203" t="s">
        <v>5</v>
      </c>
      <c r="F480" s="204" t="s">
        <v>749</v>
      </c>
      <c r="H480" s="205">
        <v>5</v>
      </c>
      <c r="I480" s="206"/>
      <c r="L480" s="202"/>
      <c r="M480" s="207"/>
      <c r="N480" s="208"/>
      <c r="O480" s="208"/>
      <c r="P480" s="208"/>
      <c r="Q480" s="208"/>
      <c r="R480" s="208"/>
      <c r="S480" s="208"/>
      <c r="T480" s="209"/>
      <c r="AT480" s="203" t="s">
        <v>272</v>
      </c>
      <c r="AU480" s="203" t="s">
        <v>85</v>
      </c>
      <c r="AV480" s="13" t="s">
        <v>85</v>
      </c>
      <c r="AW480" s="13" t="s">
        <v>41</v>
      </c>
      <c r="AX480" s="13" t="s">
        <v>24</v>
      </c>
      <c r="AY480" s="203" t="s">
        <v>264</v>
      </c>
    </row>
    <row r="481" spans="2:65" s="1" customFormat="1" ht="25.5" customHeight="1">
      <c r="B481" s="181"/>
      <c r="C481" s="182" t="s">
        <v>1249</v>
      </c>
      <c r="D481" s="182" t="s">
        <v>266</v>
      </c>
      <c r="E481" s="183" t="s">
        <v>1250</v>
      </c>
      <c r="F481" s="184" t="s">
        <v>1251</v>
      </c>
      <c r="G481" s="185" t="s">
        <v>413</v>
      </c>
      <c r="H481" s="231"/>
      <c r="I481" s="187"/>
      <c r="J481" s="188">
        <f>ROUND(I481*H481,2)</f>
        <v>0</v>
      </c>
      <c r="K481" s="184" t="s">
        <v>278</v>
      </c>
      <c r="L481" s="42"/>
      <c r="M481" s="189" t="s">
        <v>5</v>
      </c>
      <c r="N481" s="190" t="s">
        <v>48</v>
      </c>
      <c r="O481" s="43"/>
      <c r="P481" s="191">
        <f>O481*H481</f>
        <v>0</v>
      </c>
      <c r="Q481" s="191">
        <v>0</v>
      </c>
      <c r="R481" s="191">
        <f>Q481*H481</f>
        <v>0</v>
      </c>
      <c r="S481" s="191">
        <v>0</v>
      </c>
      <c r="T481" s="192">
        <f>S481*H481</f>
        <v>0</v>
      </c>
      <c r="AR481" s="25" t="s">
        <v>372</v>
      </c>
      <c r="AT481" s="25" t="s">
        <v>266</v>
      </c>
      <c r="AU481" s="25" t="s">
        <v>85</v>
      </c>
      <c r="AY481" s="25" t="s">
        <v>264</v>
      </c>
      <c r="BE481" s="193">
        <f>IF(N481="základní",J481,0)</f>
        <v>0</v>
      </c>
      <c r="BF481" s="193">
        <f>IF(N481="snížená",J481,0)</f>
        <v>0</v>
      </c>
      <c r="BG481" s="193">
        <f>IF(N481="zákl. přenesená",J481,0)</f>
        <v>0</v>
      </c>
      <c r="BH481" s="193">
        <f>IF(N481="sníž. přenesená",J481,0)</f>
        <v>0</v>
      </c>
      <c r="BI481" s="193">
        <f>IF(N481="nulová",J481,0)</f>
        <v>0</v>
      </c>
      <c r="BJ481" s="25" t="s">
        <v>24</v>
      </c>
      <c r="BK481" s="193">
        <f>ROUND(I481*H481,2)</f>
        <v>0</v>
      </c>
      <c r="BL481" s="25" t="s">
        <v>372</v>
      </c>
      <c r="BM481" s="25" t="s">
        <v>1252</v>
      </c>
    </row>
    <row r="482" spans="2:65" s="11" customFormat="1" ht="29.85" customHeight="1">
      <c r="B482" s="168"/>
      <c r="D482" s="169" t="s">
        <v>76</v>
      </c>
      <c r="E482" s="179" t="s">
        <v>1253</v>
      </c>
      <c r="F482" s="179" t="s">
        <v>1254</v>
      </c>
      <c r="I482" s="171"/>
      <c r="J482" s="180">
        <f>BK482</f>
        <v>0</v>
      </c>
      <c r="L482" s="168"/>
      <c r="M482" s="173"/>
      <c r="N482" s="174"/>
      <c r="O482" s="174"/>
      <c r="P482" s="175">
        <f>SUM(P483:P514)</f>
        <v>0</v>
      </c>
      <c r="Q482" s="174"/>
      <c r="R482" s="175">
        <f>SUM(R483:R514)</f>
        <v>5.8073399999999997E-2</v>
      </c>
      <c r="S482" s="174"/>
      <c r="T482" s="176">
        <f>SUM(T483:T514)</f>
        <v>0</v>
      </c>
      <c r="AR482" s="169" t="s">
        <v>85</v>
      </c>
      <c r="AT482" s="177" t="s">
        <v>76</v>
      </c>
      <c r="AU482" s="177" t="s">
        <v>24</v>
      </c>
      <c r="AY482" s="169" t="s">
        <v>264</v>
      </c>
      <c r="BK482" s="178">
        <f>SUM(BK483:BK514)</f>
        <v>0</v>
      </c>
    </row>
    <row r="483" spans="2:65" s="1" customFormat="1" ht="25.5" customHeight="1">
      <c r="B483" s="181"/>
      <c r="C483" s="182" t="s">
        <v>1255</v>
      </c>
      <c r="D483" s="182" t="s">
        <v>266</v>
      </c>
      <c r="E483" s="183" t="s">
        <v>1256</v>
      </c>
      <c r="F483" s="184" t="s">
        <v>1257</v>
      </c>
      <c r="G483" s="185" t="s">
        <v>293</v>
      </c>
      <c r="H483" s="186">
        <v>67.66</v>
      </c>
      <c r="I483" s="187"/>
      <c r="J483" s="188">
        <f>ROUND(I483*H483,2)</f>
        <v>0</v>
      </c>
      <c r="K483" s="184" t="s">
        <v>278</v>
      </c>
      <c r="L483" s="42"/>
      <c r="M483" s="189" t="s">
        <v>5</v>
      </c>
      <c r="N483" s="190" t="s">
        <v>48</v>
      </c>
      <c r="O483" s="43"/>
      <c r="P483" s="191">
        <f>O483*H483</f>
        <v>0</v>
      </c>
      <c r="Q483" s="191">
        <v>4.4000000000000002E-4</v>
      </c>
      <c r="R483" s="191">
        <f>Q483*H483</f>
        <v>2.9770399999999999E-2</v>
      </c>
      <c r="S483" s="191">
        <v>0</v>
      </c>
      <c r="T483" s="192">
        <f>S483*H483</f>
        <v>0</v>
      </c>
      <c r="AR483" s="25" t="s">
        <v>372</v>
      </c>
      <c r="AT483" s="25" t="s">
        <v>266</v>
      </c>
      <c r="AU483" s="25" t="s">
        <v>85</v>
      </c>
      <c r="AY483" s="25" t="s">
        <v>264</v>
      </c>
      <c r="BE483" s="193">
        <f>IF(N483="základní",J483,0)</f>
        <v>0</v>
      </c>
      <c r="BF483" s="193">
        <f>IF(N483="snížená",J483,0)</f>
        <v>0</v>
      </c>
      <c r="BG483" s="193">
        <f>IF(N483="zákl. přenesená",J483,0)</f>
        <v>0</v>
      </c>
      <c r="BH483" s="193">
        <f>IF(N483="sníž. přenesená",J483,0)</f>
        <v>0</v>
      </c>
      <c r="BI483" s="193">
        <f>IF(N483="nulová",J483,0)</f>
        <v>0</v>
      </c>
      <c r="BJ483" s="25" t="s">
        <v>24</v>
      </c>
      <c r="BK483" s="193">
        <f>ROUND(I483*H483,2)</f>
        <v>0</v>
      </c>
      <c r="BL483" s="25" t="s">
        <v>372</v>
      </c>
      <c r="BM483" s="25" t="s">
        <v>1258</v>
      </c>
    </row>
    <row r="484" spans="2:65" s="12" customFormat="1">
      <c r="B484" s="194"/>
      <c r="D484" s="195" t="s">
        <v>272</v>
      </c>
      <c r="E484" s="196" t="s">
        <v>5</v>
      </c>
      <c r="F484" s="197" t="s">
        <v>1019</v>
      </c>
      <c r="H484" s="196" t="s">
        <v>5</v>
      </c>
      <c r="I484" s="198"/>
      <c r="L484" s="194"/>
      <c r="M484" s="199"/>
      <c r="N484" s="200"/>
      <c r="O484" s="200"/>
      <c r="P484" s="200"/>
      <c r="Q484" s="200"/>
      <c r="R484" s="200"/>
      <c r="S484" s="200"/>
      <c r="T484" s="201"/>
      <c r="AT484" s="196" t="s">
        <v>272</v>
      </c>
      <c r="AU484" s="196" t="s">
        <v>85</v>
      </c>
      <c r="AV484" s="12" t="s">
        <v>24</v>
      </c>
      <c r="AW484" s="12" t="s">
        <v>41</v>
      </c>
      <c r="AX484" s="12" t="s">
        <v>77</v>
      </c>
      <c r="AY484" s="196" t="s">
        <v>264</v>
      </c>
    </row>
    <row r="485" spans="2:65" s="12" customFormat="1">
      <c r="B485" s="194"/>
      <c r="D485" s="195" t="s">
        <v>272</v>
      </c>
      <c r="E485" s="196" t="s">
        <v>5</v>
      </c>
      <c r="F485" s="197" t="s">
        <v>950</v>
      </c>
      <c r="H485" s="196" t="s">
        <v>5</v>
      </c>
      <c r="I485" s="198"/>
      <c r="L485" s="194"/>
      <c r="M485" s="199"/>
      <c r="N485" s="200"/>
      <c r="O485" s="200"/>
      <c r="P485" s="200"/>
      <c r="Q485" s="200"/>
      <c r="R485" s="200"/>
      <c r="S485" s="200"/>
      <c r="T485" s="201"/>
      <c r="AT485" s="196" t="s">
        <v>272</v>
      </c>
      <c r="AU485" s="196" t="s">
        <v>85</v>
      </c>
      <c r="AV485" s="12" t="s">
        <v>24</v>
      </c>
      <c r="AW485" s="12" t="s">
        <v>41</v>
      </c>
      <c r="AX485" s="12" t="s">
        <v>77</v>
      </c>
      <c r="AY485" s="196" t="s">
        <v>264</v>
      </c>
    </row>
    <row r="486" spans="2:65" s="13" customFormat="1">
      <c r="B486" s="202"/>
      <c r="D486" s="195" t="s">
        <v>272</v>
      </c>
      <c r="E486" s="203" t="s">
        <v>5</v>
      </c>
      <c r="F486" s="204" t="s">
        <v>1259</v>
      </c>
      <c r="H486" s="205">
        <v>10.4</v>
      </c>
      <c r="I486" s="206"/>
      <c r="L486" s="202"/>
      <c r="M486" s="207"/>
      <c r="N486" s="208"/>
      <c r="O486" s="208"/>
      <c r="P486" s="208"/>
      <c r="Q486" s="208"/>
      <c r="R486" s="208"/>
      <c r="S486" s="208"/>
      <c r="T486" s="209"/>
      <c r="AT486" s="203" t="s">
        <v>272</v>
      </c>
      <c r="AU486" s="203" t="s">
        <v>85</v>
      </c>
      <c r="AV486" s="13" t="s">
        <v>85</v>
      </c>
      <c r="AW486" s="13" t="s">
        <v>41</v>
      </c>
      <c r="AX486" s="13" t="s">
        <v>77</v>
      </c>
      <c r="AY486" s="203" t="s">
        <v>264</v>
      </c>
    </row>
    <row r="487" spans="2:65" s="12" customFormat="1">
      <c r="B487" s="194"/>
      <c r="D487" s="195" t="s">
        <v>272</v>
      </c>
      <c r="E487" s="196" t="s">
        <v>5</v>
      </c>
      <c r="F487" s="197" t="s">
        <v>952</v>
      </c>
      <c r="H487" s="196" t="s">
        <v>5</v>
      </c>
      <c r="I487" s="198"/>
      <c r="L487" s="194"/>
      <c r="M487" s="199"/>
      <c r="N487" s="200"/>
      <c r="O487" s="200"/>
      <c r="P487" s="200"/>
      <c r="Q487" s="200"/>
      <c r="R487" s="200"/>
      <c r="S487" s="200"/>
      <c r="T487" s="201"/>
      <c r="AT487" s="196" t="s">
        <v>272</v>
      </c>
      <c r="AU487" s="196" t="s">
        <v>85</v>
      </c>
      <c r="AV487" s="12" t="s">
        <v>24</v>
      </c>
      <c r="AW487" s="12" t="s">
        <v>41</v>
      </c>
      <c r="AX487" s="12" t="s">
        <v>77</v>
      </c>
      <c r="AY487" s="196" t="s">
        <v>264</v>
      </c>
    </row>
    <row r="488" spans="2:65" s="13" customFormat="1">
      <c r="B488" s="202"/>
      <c r="D488" s="195" t="s">
        <v>272</v>
      </c>
      <c r="E488" s="203" t="s">
        <v>5</v>
      </c>
      <c r="F488" s="204" t="s">
        <v>1260</v>
      </c>
      <c r="H488" s="205">
        <v>8.1839999999999993</v>
      </c>
      <c r="I488" s="206"/>
      <c r="L488" s="202"/>
      <c r="M488" s="207"/>
      <c r="N488" s="208"/>
      <c r="O488" s="208"/>
      <c r="P488" s="208"/>
      <c r="Q488" s="208"/>
      <c r="R488" s="208"/>
      <c r="S488" s="208"/>
      <c r="T488" s="209"/>
      <c r="AT488" s="203" t="s">
        <v>272</v>
      </c>
      <c r="AU488" s="203" t="s">
        <v>85</v>
      </c>
      <c r="AV488" s="13" t="s">
        <v>85</v>
      </c>
      <c r="AW488" s="13" t="s">
        <v>41</v>
      </c>
      <c r="AX488" s="13" t="s">
        <v>77</v>
      </c>
      <c r="AY488" s="203" t="s">
        <v>264</v>
      </c>
    </row>
    <row r="489" spans="2:65" s="12" customFormat="1">
      <c r="B489" s="194"/>
      <c r="D489" s="195" t="s">
        <v>272</v>
      </c>
      <c r="E489" s="196" t="s">
        <v>5</v>
      </c>
      <c r="F489" s="197" t="s">
        <v>958</v>
      </c>
      <c r="H489" s="196" t="s">
        <v>5</v>
      </c>
      <c r="I489" s="198"/>
      <c r="L489" s="194"/>
      <c r="M489" s="199"/>
      <c r="N489" s="200"/>
      <c r="O489" s="200"/>
      <c r="P489" s="200"/>
      <c r="Q489" s="200"/>
      <c r="R489" s="200"/>
      <c r="S489" s="200"/>
      <c r="T489" s="201"/>
      <c r="AT489" s="196" t="s">
        <v>272</v>
      </c>
      <c r="AU489" s="196" t="s">
        <v>85</v>
      </c>
      <c r="AV489" s="12" t="s">
        <v>24</v>
      </c>
      <c r="AW489" s="12" t="s">
        <v>41</v>
      </c>
      <c r="AX489" s="12" t="s">
        <v>77</v>
      </c>
      <c r="AY489" s="196" t="s">
        <v>264</v>
      </c>
    </row>
    <row r="490" spans="2:65" s="13" customFormat="1">
      <c r="B490" s="202"/>
      <c r="D490" s="195" t="s">
        <v>272</v>
      </c>
      <c r="E490" s="203" t="s">
        <v>5</v>
      </c>
      <c r="F490" s="204" t="s">
        <v>1261</v>
      </c>
      <c r="H490" s="205">
        <v>2.1</v>
      </c>
      <c r="I490" s="206"/>
      <c r="L490" s="202"/>
      <c r="M490" s="207"/>
      <c r="N490" s="208"/>
      <c r="O490" s="208"/>
      <c r="P490" s="208"/>
      <c r="Q490" s="208"/>
      <c r="R490" s="208"/>
      <c r="S490" s="208"/>
      <c r="T490" s="209"/>
      <c r="AT490" s="203" t="s">
        <v>272</v>
      </c>
      <c r="AU490" s="203" t="s">
        <v>85</v>
      </c>
      <c r="AV490" s="13" t="s">
        <v>85</v>
      </c>
      <c r="AW490" s="13" t="s">
        <v>41</v>
      </c>
      <c r="AX490" s="13" t="s">
        <v>77</v>
      </c>
      <c r="AY490" s="203" t="s">
        <v>264</v>
      </c>
    </row>
    <row r="491" spans="2:65" s="12" customFormat="1">
      <c r="B491" s="194"/>
      <c r="D491" s="195" t="s">
        <v>272</v>
      </c>
      <c r="E491" s="196" t="s">
        <v>5</v>
      </c>
      <c r="F491" s="197" t="s">
        <v>960</v>
      </c>
      <c r="H491" s="196" t="s">
        <v>5</v>
      </c>
      <c r="I491" s="198"/>
      <c r="L491" s="194"/>
      <c r="M491" s="199"/>
      <c r="N491" s="200"/>
      <c r="O491" s="200"/>
      <c r="P491" s="200"/>
      <c r="Q491" s="200"/>
      <c r="R491" s="200"/>
      <c r="S491" s="200"/>
      <c r="T491" s="201"/>
      <c r="AT491" s="196" t="s">
        <v>272</v>
      </c>
      <c r="AU491" s="196" t="s">
        <v>85</v>
      </c>
      <c r="AV491" s="12" t="s">
        <v>24</v>
      </c>
      <c r="AW491" s="12" t="s">
        <v>41</v>
      </c>
      <c r="AX491" s="12" t="s">
        <v>77</v>
      </c>
      <c r="AY491" s="196" t="s">
        <v>264</v>
      </c>
    </row>
    <row r="492" spans="2:65" s="13" customFormat="1">
      <c r="B492" s="202"/>
      <c r="D492" s="195" t="s">
        <v>272</v>
      </c>
      <c r="E492" s="203" t="s">
        <v>5</v>
      </c>
      <c r="F492" s="204" t="s">
        <v>1262</v>
      </c>
      <c r="H492" s="205">
        <v>3.92</v>
      </c>
      <c r="I492" s="206"/>
      <c r="L492" s="202"/>
      <c r="M492" s="207"/>
      <c r="N492" s="208"/>
      <c r="O492" s="208"/>
      <c r="P492" s="208"/>
      <c r="Q492" s="208"/>
      <c r="R492" s="208"/>
      <c r="S492" s="208"/>
      <c r="T492" s="209"/>
      <c r="AT492" s="203" t="s">
        <v>272</v>
      </c>
      <c r="AU492" s="203" t="s">
        <v>85</v>
      </c>
      <c r="AV492" s="13" t="s">
        <v>85</v>
      </c>
      <c r="AW492" s="13" t="s">
        <v>41</v>
      </c>
      <c r="AX492" s="13" t="s">
        <v>77</v>
      </c>
      <c r="AY492" s="203" t="s">
        <v>264</v>
      </c>
    </row>
    <row r="493" spans="2:65" s="15" customFormat="1">
      <c r="B493" s="236"/>
      <c r="D493" s="195" t="s">
        <v>272</v>
      </c>
      <c r="E493" s="237" t="s">
        <v>5</v>
      </c>
      <c r="F493" s="238" t="s">
        <v>423</v>
      </c>
      <c r="H493" s="239">
        <v>24.603999999999999</v>
      </c>
      <c r="I493" s="240"/>
      <c r="L493" s="236"/>
      <c r="M493" s="241"/>
      <c r="N493" s="242"/>
      <c r="O493" s="242"/>
      <c r="P493" s="242"/>
      <c r="Q493" s="242"/>
      <c r="R493" s="242"/>
      <c r="S493" s="242"/>
      <c r="T493" s="243"/>
      <c r="AT493" s="237" t="s">
        <v>272</v>
      </c>
      <c r="AU493" s="237" t="s">
        <v>85</v>
      </c>
      <c r="AV493" s="15" t="s">
        <v>93</v>
      </c>
      <c r="AW493" s="15" t="s">
        <v>41</v>
      </c>
      <c r="AX493" s="15" t="s">
        <v>77</v>
      </c>
      <c r="AY493" s="237" t="s">
        <v>264</v>
      </c>
    </row>
    <row r="494" spans="2:65" s="12" customFormat="1">
      <c r="B494" s="194"/>
      <c r="D494" s="195" t="s">
        <v>272</v>
      </c>
      <c r="E494" s="196" t="s">
        <v>5</v>
      </c>
      <c r="F494" s="197" t="s">
        <v>1020</v>
      </c>
      <c r="H494" s="196" t="s">
        <v>5</v>
      </c>
      <c r="I494" s="198"/>
      <c r="L494" s="194"/>
      <c r="M494" s="199"/>
      <c r="N494" s="200"/>
      <c r="O494" s="200"/>
      <c r="P494" s="200"/>
      <c r="Q494" s="200"/>
      <c r="R494" s="200"/>
      <c r="S494" s="200"/>
      <c r="T494" s="201"/>
      <c r="AT494" s="196" t="s">
        <v>272</v>
      </c>
      <c r="AU494" s="196" t="s">
        <v>85</v>
      </c>
      <c r="AV494" s="12" t="s">
        <v>24</v>
      </c>
      <c r="AW494" s="12" t="s">
        <v>41</v>
      </c>
      <c r="AX494" s="12" t="s">
        <v>77</v>
      </c>
      <c r="AY494" s="196" t="s">
        <v>264</v>
      </c>
    </row>
    <row r="495" spans="2:65" s="13" customFormat="1">
      <c r="B495" s="202"/>
      <c r="D495" s="195" t="s">
        <v>272</v>
      </c>
      <c r="E495" s="203" t="s">
        <v>5</v>
      </c>
      <c r="F495" s="204" t="s">
        <v>1263</v>
      </c>
      <c r="H495" s="205">
        <v>43.055999999999997</v>
      </c>
      <c r="I495" s="206"/>
      <c r="L495" s="202"/>
      <c r="M495" s="207"/>
      <c r="N495" s="208"/>
      <c r="O495" s="208"/>
      <c r="P495" s="208"/>
      <c r="Q495" s="208"/>
      <c r="R495" s="208"/>
      <c r="S495" s="208"/>
      <c r="T495" s="209"/>
      <c r="AT495" s="203" t="s">
        <v>272</v>
      </c>
      <c r="AU495" s="203" t="s">
        <v>85</v>
      </c>
      <c r="AV495" s="13" t="s">
        <v>85</v>
      </c>
      <c r="AW495" s="13" t="s">
        <v>41</v>
      </c>
      <c r="AX495" s="13" t="s">
        <v>77</v>
      </c>
      <c r="AY495" s="203" t="s">
        <v>264</v>
      </c>
    </row>
    <row r="496" spans="2:65" s="14" customFormat="1">
      <c r="B496" s="210"/>
      <c r="D496" s="195" t="s">
        <v>272</v>
      </c>
      <c r="E496" s="211" t="s">
        <v>5</v>
      </c>
      <c r="F496" s="212" t="s">
        <v>290</v>
      </c>
      <c r="H496" s="213">
        <v>67.66</v>
      </c>
      <c r="I496" s="214"/>
      <c r="L496" s="210"/>
      <c r="M496" s="215"/>
      <c r="N496" s="216"/>
      <c r="O496" s="216"/>
      <c r="P496" s="216"/>
      <c r="Q496" s="216"/>
      <c r="R496" s="216"/>
      <c r="S496" s="216"/>
      <c r="T496" s="217"/>
      <c r="AT496" s="211" t="s">
        <v>272</v>
      </c>
      <c r="AU496" s="211" t="s">
        <v>85</v>
      </c>
      <c r="AV496" s="14" t="s">
        <v>270</v>
      </c>
      <c r="AW496" s="14" t="s">
        <v>41</v>
      </c>
      <c r="AX496" s="14" t="s">
        <v>24</v>
      </c>
      <c r="AY496" s="211" t="s">
        <v>264</v>
      </c>
    </row>
    <row r="497" spans="2:65" s="1" customFormat="1" ht="25.5" customHeight="1">
      <c r="B497" s="181"/>
      <c r="C497" s="182" t="s">
        <v>1264</v>
      </c>
      <c r="D497" s="182" t="s">
        <v>266</v>
      </c>
      <c r="E497" s="183" t="s">
        <v>1265</v>
      </c>
      <c r="F497" s="184" t="s">
        <v>1266</v>
      </c>
      <c r="G497" s="185" t="s">
        <v>293</v>
      </c>
      <c r="H497" s="186">
        <v>34.1</v>
      </c>
      <c r="I497" s="187"/>
      <c r="J497" s="188">
        <f>ROUND(I497*H497,2)</f>
        <v>0</v>
      </c>
      <c r="K497" s="184" t="s">
        <v>278</v>
      </c>
      <c r="L497" s="42"/>
      <c r="M497" s="189" t="s">
        <v>5</v>
      </c>
      <c r="N497" s="190" t="s">
        <v>48</v>
      </c>
      <c r="O497" s="43"/>
      <c r="P497" s="191">
        <f>O497*H497</f>
        <v>0</v>
      </c>
      <c r="Q497" s="191">
        <v>1.1E-4</v>
      </c>
      <c r="R497" s="191">
        <f>Q497*H497</f>
        <v>3.7510000000000004E-3</v>
      </c>
      <c r="S497" s="191">
        <v>0</v>
      </c>
      <c r="T497" s="192">
        <f>S497*H497</f>
        <v>0</v>
      </c>
      <c r="AR497" s="25" t="s">
        <v>372</v>
      </c>
      <c r="AT497" s="25" t="s">
        <v>266</v>
      </c>
      <c r="AU497" s="25" t="s">
        <v>85</v>
      </c>
      <c r="AY497" s="25" t="s">
        <v>264</v>
      </c>
      <c r="BE497" s="193">
        <f>IF(N497="základní",J497,0)</f>
        <v>0</v>
      </c>
      <c r="BF497" s="193">
        <f>IF(N497="snížená",J497,0)</f>
        <v>0</v>
      </c>
      <c r="BG497" s="193">
        <f>IF(N497="zákl. přenesená",J497,0)</f>
        <v>0</v>
      </c>
      <c r="BH497" s="193">
        <f>IF(N497="sníž. přenesená",J497,0)</f>
        <v>0</v>
      </c>
      <c r="BI497" s="193">
        <f>IF(N497="nulová",J497,0)</f>
        <v>0</v>
      </c>
      <c r="BJ497" s="25" t="s">
        <v>24</v>
      </c>
      <c r="BK497" s="193">
        <f>ROUND(I497*H497,2)</f>
        <v>0</v>
      </c>
      <c r="BL497" s="25" t="s">
        <v>372</v>
      </c>
      <c r="BM497" s="25" t="s">
        <v>1267</v>
      </c>
    </row>
    <row r="498" spans="2:65" s="12" customFormat="1">
      <c r="B498" s="194"/>
      <c r="D498" s="195" t="s">
        <v>272</v>
      </c>
      <c r="E498" s="196" t="s">
        <v>5</v>
      </c>
      <c r="F498" s="197" t="s">
        <v>1268</v>
      </c>
      <c r="H498" s="196" t="s">
        <v>5</v>
      </c>
      <c r="I498" s="198"/>
      <c r="L498" s="194"/>
      <c r="M498" s="199"/>
      <c r="N498" s="200"/>
      <c r="O498" s="200"/>
      <c r="P498" s="200"/>
      <c r="Q498" s="200"/>
      <c r="R498" s="200"/>
      <c r="S498" s="200"/>
      <c r="T498" s="201"/>
      <c r="AT498" s="196" t="s">
        <v>272</v>
      </c>
      <c r="AU498" s="196" t="s">
        <v>85</v>
      </c>
      <c r="AV498" s="12" t="s">
        <v>24</v>
      </c>
      <c r="AW498" s="12" t="s">
        <v>41</v>
      </c>
      <c r="AX498" s="12" t="s">
        <v>77</v>
      </c>
      <c r="AY498" s="196" t="s">
        <v>264</v>
      </c>
    </row>
    <row r="499" spans="2:65" s="13" customFormat="1">
      <c r="B499" s="202"/>
      <c r="D499" s="195" t="s">
        <v>272</v>
      </c>
      <c r="E499" s="203" t="s">
        <v>5</v>
      </c>
      <c r="F499" s="204" t="s">
        <v>740</v>
      </c>
      <c r="H499" s="205">
        <v>31.8</v>
      </c>
      <c r="I499" s="206"/>
      <c r="L499" s="202"/>
      <c r="M499" s="207"/>
      <c r="N499" s="208"/>
      <c r="O499" s="208"/>
      <c r="P499" s="208"/>
      <c r="Q499" s="208"/>
      <c r="R499" s="208"/>
      <c r="S499" s="208"/>
      <c r="T499" s="209"/>
      <c r="AT499" s="203" t="s">
        <v>272</v>
      </c>
      <c r="AU499" s="203" t="s">
        <v>85</v>
      </c>
      <c r="AV499" s="13" t="s">
        <v>85</v>
      </c>
      <c r="AW499" s="13" t="s">
        <v>41</v>
      </c>
      <c r="AX499" s="13" t="s">
        <v>77</v>
      </c>
      <c r="AY499" s="203" t="s">
        <v>264</v>
      </c>
    </row>
    <row r="500" spans="2:65" s="13" customFormat="1">
      <c r="B500" s="202"/>
      <c r="D500" s="195" t="s">
        <v>272</v>
      </c>
      <c r="E500" s="203" t="s">
        <v>5</v>
      </c>
      <c r="F500" s="204" t="s">
        <v>741</v>
      </c>
      <c r="H500" s="205">
        <v>3.75</v>
      </c>
      <c r="I500" s="206"/>
      <c r="L500" s="202"/>
      <c r="M500" s="207"/>
      <c r="N500" s="208"/>
      <c r="O500" s="208"/>
      <c r="P500" s="208"/>
      <c r="Q500" s="208"/>
      <c r="R500" s="208"/>
      <c r="S500" s="208"/>
      <c r="T500" s="209"/>
      <c r="AT500" s="203" t="s">
        <v>272</v>
      </c>
      <c r="AU500" s="203" t="s">
        <v>85</v>
      </c>
      <c r="AV500" s="13" t="s">
        <v>85</v>
      </c>
      <c r="AW500" s="13" t="s">
        <v>41</v>
      </c>
      <c r="AX500" s="13" t="s">
        <v>77</v>
      </c>
      <c r="AY500" s="203" t="s">
        <v>264</v>
      </c>
    </row>
    <row r="501" spans="2:65" s="13" customFormat="1">
      <c r="B501" s="202"/>
      <c r="D501" s="195" t="s">
        <v>272</v>
      </c>
      <c r="E501" s="203" t="s">
        <v>5</v>
      </c>
      <c r="F501" s="204" t="s">
        <v>742</v>
      </c>
      <c r="H501" s="205">
        <v>1.1000000000000001</v>
      </c>
      <c r="I501" s="206"/>
      <c r="L501" s="202"/>
      <c r="M501" s="207"/>
      <c r="N501" s="208"/>
      <c r="O501" s="208"/>
      <c r="P501" s="208"/>
      <c r="Q501" s="208"/>
      <c r="R501" s="208"/>
      <c r="S501" s="208"/>
      <c r="T501" s="209"/>
      <c r="AT501" s="203" t="s">
        <v>272</v>
      </c>
      <c r="AU501" s="203" t="s">
        <v>85</v>
      </c>
      <c r="AV501" s="13" t="s">
        <v>85</v>
      </c>
      <c r="AW501" s="13" t="s">
        <v>41</v>
      </c>
      <c r="AX501" s="13" t="s">
        <v>77</v>
      </c>
      <c r="AY501" s="203" t="s">
        <v>264</v>
      </c>
    </row>
    <row r="502" spans="2:65" s="13" customFormat="1">
      <c r="B502" s="202"/>
      <c r="D502" s="195" t="s">
        <v>272</v>
      </c>
      <c r="E502" s="203" t="s">
        <v>5</v>
      </c>
      <c r="F502" s="204" t="s">
        <v>743</v>
      </c>
      <c r="H502" s="205">
        <v>0.45</v>
      </c>
      <c r="I502" s="206"/>
      <c r="L502" s="202"/>
      <c r="M502" s="207"/>
      <c r="N502" s="208"/>
      <c r="O502" s="208"/>
      <c r="P502" s="208"/>
      <c r="Q502" s="208"/>
      <c r="R502" s="208"/>
      <c r="S502" s="208"/>
      <c r="T502" s="209"/>
      <c r="AT502" s="203" t="s">
        <v>272</v>
      </c>
      <c r="AU502" s="203" t="s">
        <v>85</v>
      </c>
      <c r="AV502" s="13" t="s">
        <v>85</v>
      </c>
      <c r="AW502" s="13" t="s">
        <v>41</v>
      </c>
      <c r="AX502" s="13" t="s">
        <v>77</v>
      </c>
      <c r="AY502" s="203" t="s">
        <v>264</v>
      </c>
    </row>
    <row r="503" spans="2:65" s="12" customFormat="1">
      <c r="B503" s="194"/>
      <c r="D503" s="195" t="s">
        <v>272</v>
      </c>
      <c r="E503" s="196" t="s">
        <v>5</v>
      </c>
      <c r="F503" s="197" t="s">
        <v>675</v>
      </c>
      <c r="H503" s="196" t="s">
        <v>5</v>
      </c>
      <c r="I503" s="198"/>
      <c r="L503" s="194"/>
      <c r="M503" s="199"/>
      <c r="N503" s="200"/>
      <c r="O503" s="200"/>
      <c r="P503" s="200"/>
      <c r="Q503" s="200"/>
      <c r="R503" s="200"/>
      <c r="S503" s="200"/>
      <c r="T503" s="201"/>
      <c r="AT503" s="196" t="s">
        <v>272</v>
      </c>
      <c r="AU503" s="196" t="s">
        <v>85</v>
      </c>
      <c r="AV503" s="12" t="s">
        <v>24</v>
      </c>
      <c r="AW503" s="12" t="s">
        <v>41</v>
      </c>
      <c r="AX503" s="12" t="s">
        <v>77</v>
      </c>
      <c r="AY503" s="196" t="s">
        <v>264</v>
      </c>
    </row>
    <row r="504" spans="2:65" s="13" customFormat="1">
      <c r="B504" s="202"/>
      <c r="D504" s="195" t="s">
        <v>272</v>
      </c>
      <c r="E504" s="203" t="s">
        <v>5</v>
      </c>
      <c r="F504" s="204" t="s">
        <v>722</v>
      </c>
      <c r="H504" s="205">
        <v>-3</v>
      </c>
      <c r="I504" s="206"/>
      <c r="L504" s="202"/>
      <c r="M504" s="207"/>
      <c r="N504" s="208"/>
      <c r="O504" s="208"/>
      <c r="P504" s="208"/>
      <c r="Q504" s="208"/>
      <c r="R504" s="208"/>
      <c r="S504" s="208"/>
      <c r="T504" s="209"/>
      <c r="AT504" s="203" t="s">
        <v>272</v>
      </c>
      <c r="AU504" s="203" t="s">
        <v>85</v>
      </c>
      <c r="AV504" s="13" t="s">
        <v>85</v>
      </c>
      <c r="AW504" s="13" t="s">
        <v>41</v>
      </c>
      <c r="AX504" s="13" t="s">
        <v>77</v>
      </c>
      <c r="AY504" s="203" t="s">
        <v>264</v>
      </c>
    </row>
    <row r="505" spans="2:65" s="14" customFormat="1">
      <c r="B505" s="210"/>
      <c r="D505" s="195" t="s">
        <v>272</v>
      </c>
      <c r="E505" s="211" t="s">
        <v>5</v>
      </c>
      <c r="F505" s="212" t="s">
        <v>290</v>
      </c>
      <c r="H505" s="213">
        <v>34.1</v>
      </c>
      <c r="I505" s="214"/>
      <c r="L505" s="210"/>
      <c r="M505" s="215"/>
      <c r="N505" s="216"/>
      <c r="O505" s="216"/>
      <c r="P505" s="216"/>
      <c r="Q505" s="216"/>
      <c r="R505" s="216"/>
      <c r="S505" s="216"/>
      <c r="T505" s="217"/>
      <c r="AT505" s="211" t="s">
        <v>272</v>
      </c>
      <c r="AU505" s="211" t="s">
        <v>85</v>
      </c>
      <c r="AV505" s="14" t="s">
        <v>270</v>
      </c>
      <c r="AW505" s="14" t="s">
        <v>41</v>
      </c>
      <c r="AX505" s="14" t="s">
        <v>24</v>
      </c>
      <c r="AY505" s="211" t="s">
        <v>264</v>
      </c>
    </row>
    <row r="506" spans="2:65" s="1" customFormat="1" ht="25.5" customHeight="1">
      <c r="B506" s="181"/>
      <c r="C506" s="182" t="s">
        <v>1269</v>
      </c>
      <c r="D506" s="182" t="s">
        <v>266</v>
      </c>
      <c r="E506" s="183" t="s">
        <v>1270</v>
      </c>
      <c r="F506" s="184" t="s">
        <v>1271</v>
      </c>
      <c r="G506" s="185" t="s">
        <v>293</v>
      </c>
      <c r="H506" s="186">
        <v>34.1</v>
      </c>
      <c r="I506" s="187"/>
      <c r="J506" s="188">
        <f>ROUND(I506*H506,2)</f>
        <v>0</v>
      </c>
      <c r="K506" s="184" t="s">
        <v>278</v>
      </c>
      <c r="L506" s="42"/>
      <c r="M506" s="189" t="s">
        <v>5</v>
      </c>
      <c r="N506" s="190" t="s">
        <v>48</v>
      </c>
      <c r="O506" s="43"/>
      <c r="P506" s="191">
        <f>O506*H506</f>
        <v>0</v>
      </c>
      <c r="Q506" s="191">
        <v>7.2000000000000005E-4</v>
      </c>
      <c r="R506" s="191">
        <f>Q506*H506</f>
        <v>2.4552000000000001E-2</v>
      </c>
      <c r="S506" s="191">
        <v>0</v>
      </c>
      <c r="T506" s="192">
        <f>S506*H506</f>
        <v>0</v>
      </c>
      <c r="AR506" s="25" t="s">
        <v>372</v>
      </c>
      <c r="AT506" s="25" t="s">
        <v>266</v>
      </c>
      <c r="AU506" s="25" t="s">
        <v>85</v>
      </c>
      <c r="AY506" s="25" t="s">
        <v>264</v>
      </c>
      <c r="BE506" s="193">
        <f>IF(N506="základní",J506,0)</f>
        <v>0</v>
      </c>
      <c r="BF506" s="193">
        <f>IF(N506="snížená",J506,0)</f>
        <v>0</v>
      </c>
      <c r="BG506" s="193">
        <f>IF(N506="zákl. přenesená",J506,0)</f>
        <v>0</v>
      </c>
      <c r="BH506" s="193">
        <f>IF(N506="sníž. přenesená",J506,0)</f>
        <v>0</v>
      </c>
      <c r="BI506" s="193">
        <f>IF(N506="nulová",J506,0)</f>
        <v>0</v>
      </c>
      <c r="BJ506" s="25" t="s">
        <v>24</v>
      </c>
      <c r="BK506" s="193">
        <f>ROUND(I506*H506,2)</f>
        <v>0</v>
      </c>
      <c r="BL506" s="25" t="s">
        <v>372</v>
      </c>
      <c r="BM506" s="25" t="s">
        <v>1272</v>
      </c>
    </row>
    <row r="507" spans="2:65" s="12" customFormat="1">
      <c r="B507" s="194"/>
      <c r="D507" s="195" t="s">
        <v>272</v>
      </c>
      <c r="E507" s="196" t="s">
        <v>5</v>
      </c>
      <c r="F507" s="197" t="s">
        <v>1273</v>
      </c>
      <c r="H507" s="196" t="s">
        <v>5</v>
      </c>
      <c r="I507" s="198"/>
      <c r="L507" s="194"/>
      <c r="M507" s="199"/>
      <c r="N507" s="200"/>
      <c r="O507" s="200"/>
      <c r="P507" s="200"/>
      <c r="Q507" s="200"/>
      <c r="R507" s="200"/>
      <c r="S507" s="200"/>
      <c r="T507" s="201"/>
      <c r="AT507" s="196" t="s">
        <v>272</v>
      </c>
      <c r="AU507" s="196" t="s">
        <v>85</v>
      </c>
      <c r="AV507" s="12" t="s">
        <v>24</v>
      </c>
      <c r="AW507" s="12" t="s">
        <v>41</v>
      </c>
      <c r="AX507" s="12" t="s">
        <v>77</v>
      </c>
      <c r="AY507" s="196" t="s">
        <v>264</v>
      </c>
    </row>
    <row r="508" spans="2:65" s="13" customFormat="1">
      <c r="B508" s="202"/>
      <c r="D508" s="195" t="s">
        <v>272</v>
      </c>
      <c r="E508" s="203" t="s">
        <v>5</v>
      </c>
      <c r="F508" s="204" t="s">
        <v>740</v>
      </c>
      <c r="H508" s="205">
        <v>31.8</v>
      </c>
      <c r="I508" s="206"/>
      <c r="L508" s="202"/>
      <c r="M508" s="207"/>
      <c r="N508" s="208"/>
      <c r="O508" s="208"/>
      <c r="P508" s="208"/>
      <c r="Q508" s="208"/>
      <c r="R508" s="208"/>
      <c r="S508" s="208"/>
      <c r="T508" s="209"/>
      <c r="AT508" s="203" t="s">
        <v>272</v>
      </c>
      <c r="AU508" s="203" t="s">
        <v>85</v>
      </c>
      <c r="AV508" s="13" t="s">
        <v>85</v>
      </c>
      <c r="AW508" s="13" t="s">
        <v>41</v>
      </c>
      <c r="AX508" s="13" t="s">
        <v>77</v>
      </c>
      <c r="AY508" s="203" t="s">
        <v>264</v>
      </c>
    </row>
    <row r="509" spans="2:65" s="13" customFormat="1">
      <c r="B509" s="202"/>
      <c r="D509" s="195" t="s">
        <v>272</v>
      </c>
      <c r="E509" s="203" t="s">
        <v>5</v>
      </c>
      <c r="F509" s="204" t="s">
        <v>741</v>
      </c>
      <c r="H509" s="205">
        <v>3.75</v>
      </c>
      <c r="I509" s="206"/>
      <c r="L509" s="202"/>
      <c r="M509" s="207"/>
      <c r="N509" s="208"/>
      <c r="O509" s="208"/>
      <c r="P509" s="208"/>
      <c r="Q509" s="208"/>
      <c r="R509" s="208"/>
      <c r="S509" s="208"/>
      <c r="T509" s="209"/>
      <c r="AT509" s="203" t="s">
        <v>272</v>
      </c>
      <c r="AU509" s="203" t="s">
        <v>85</v>
      </c>
      <c r="AV509" s="13" t="s">
        <v>85</v>
      </c>
      <c r="AW509" s="13" t="s">
        <v>41</v>
      </c>
      <c r="AX509" s="13" t="s">
        <v>77</v>
      </c>
      <c r="AY509" s="203" t="s">
        <v>264</v>
      </c>
    </row>
    <row r="510" spans="2:65" s="13" customFormat="1">
      <c r="B510" s="202"/>
      <c r="D510" s="195" t="s">
        <v>272</v>
      </c>
      <c r="E510" s="203" t="s">
        <v>5</v>
      </c>
      <c r="F510" s="204" t="s">
        <v>742</v>
      </c>
      <c r="H510" s="205">
        <v>1.1000000000000001</v>
      </c>
      <c r="I510" s="206"/>
      <c r="L510" s="202"/>
      <c r="M510" s="207"/>
      <c r="N510" s="208"/>
      <c r="O510" s="208"/>
      <c r="P510" s="208"/>
      <c r="Q510" s="208"/>
      <c r="R510" s="208"/>
      <c r="S510" s="208"/>
      <c r="T510" s="209"/>
      <c r="AT510" s="203" t="s">
        <v>272</v>
      </c>
      <c r="AU510" s="203" t="s">
        <v>85</v>
      </c>
      <c r="AV510" s="13" t="s">
        <v>85</v>
      </c>
      <c r="AW510" s="13" t="s">
        <v>41</v>
      </c>
      <c r="AX510" s="13" t="s">
        <v>77</v>
      </c>
      <c r="AY510" s="203" t="s">
        <v>264</v>
      </c>
    </row>
    <row r="511" spans="2:65" s="13" customFormat="1">
      <c r="B511" s="202"/>
      <c r="D511" s="195" t="s">
        <v>272</v>
      </c>
      <c r="E511" s="203" t="s">
        <v>5</v>
      </c>
      <c r="F511" s="204" t="s">
        <v>743</v>
      </c>
      <c r="H511" s="205">
        <v>0.45</v>
      </c>
      <c r="I511" s="206"/>
      <c r="L511" s="202"/>
      <c r="M511" s="207"/>
      <c r="N511" s="208"/>
      <c r="O511" s="208"/>
      <c r="P511" s="208"/>
      <c r="Q511" s="208"/>
      <c r="R511" s="208"/>
      <c r="S511" s="208"/>
      <c r="T511" s="209"/>
      <c r="AT511" s="203" t="s">
        <v>272</v>
      </c>
      <c r="AU511" s="203" t="s">
        <v>85</v>
      </c>
      <c r="AV511" s="13" t="s">
        <v>85</v>
      </c>
      <c r="AW511" s="13" t="s">
        <v>41</v>
      </c>
      <c r="AX511" s="13" t="s">
        <v>77</v>
      </c>
      <c r="AY511" s="203" t="s">
        <v>264</v>
      </c>
    </row>
    <row r="512" spans="2:65" s="12" customFormat="1">
      <c r="B512" s="194"/>
      <c r="D512" s="195" t="s">
        <v>272</v>
      </c>
      <c r="E512" s="196" t="s">
        <v>5</v>
      </c>
      <c r="F512" s="197" t="s">
        <v>675</v>
      </c>
      <c r="H512" s="196" t="s">
        <v>5</v>
      </c>
      <c r="I512" s="198"/>
      <c r="L512" s="194"/>
      <c r="M512" s="199"/>
      <c r="N512" s="200"/>
      <c r="O512" s="200"/>
      <c r="P512" s="200"/>
      <c r="Q512" s="200"/>
      <c r="R512" s="200"/>
      <c r="S512" s="200"/>
      <c r="T512" s="201"/>
      <c r="AT512" s="196" t="s">
        <v>272</v>
      </c>
      <c r="AU512" s="196" t="s">
        <v>85</v>
      </c>
      <c r="AV512" s="12" t="s">
        <v>24</v>
      </c>
      <c r="AW512" s="12" t="s">
        <v>41</v>
      </c>
      <c r="AX512" s="12" t="s">
        <v>77</v>
      </c>
      <c r="AY512" s="196" t="s">
        <v>264</v>
      </c>
    </row>
    <row r="513" spans="2:65" s="13" customFormat="1">
      <c r="B513" s="202"/>
      <c r="D513" s="195" t="s">
        <v>272</v>
      </c>
      <c r="E513" s="203" t="s">
        <v>5</v>
      </c>
      <c r="F513" s="204" t="s">
        <v>722</v>
      </c>
      <c r="H513" s="205">
        <v>-3</v>
      </c>
      <c r="I513" s="206"/>
      <c r="L513" s="202"/>
      <c r="M513" s="207"/>
      <c r="N513" s="208"/>
      <c r="O513" s="208"/>
      <c r="P513" s="208"/>
      <c r="Q513" s="208"/>
      <c r="R513" s="208"/>
      <c r="S513" s="208"/>
      <c r="T513" s="209"/>
      <c r="AT513" s="203" t="s">
        <v>272</v>
      </c>
      <c r="AU513" s="203" t="s">
        <v>85</v>
      </c>
      <c r="AV513" s="13" t="s">
        <v>85</v>
      </c>
      <c r="AW513" s="13" t="s">
        <v>41</v>
      </c>
      <c r="AX513" s="13" t="s">
        <v>77</v>
      </c>
      <c r="AY513" s="203" t="s">
        <v>264</v>
      </c>
    </row>
    <row r="514" spans="2:65" s="14" customFormat="1">
      <c r="B514" s="210"/>
      <c r="D514" s="195" t="s">
        <v>272</v>
      </c>
      <c r="E514" s="211" t="s">
        <v>5</v>
      </c>
      <c r="F514" s="212" t="s">
        <v>290</v>
      </c>
      <c r="H514" s="213">
        <v>34.1</v>
      </c>
      <c r="I514" s="214"/>
      <c r="L514" s="210"/>
      <c r="M514" s="215"/>
      <c r="N514" s="216"/>
      <c r="O514" s="216"/>
      <c r="P514" s="216"/>
      <c r="Q514" s="216"/>
      <c r="R514" s="216"/>
      <c r="S514" s="216"/>
      <c r="T514" s="217"/>
      <c r="AT514" s="211" t="s">
        <v>272</v>
      </c>
      <c r="AU514" s="211" t="s">
        <v>85</v>
      </c>
      <c r="AV514" s="14" t="s">
        <v>270</v>
      </c>
      <c r="AW514" s="14" t="s">
        <v>41</v>
      </c>
      <c r="AX514" s="14" t="s">
        <v>24</v>
      </c>
      <c r="AY514" s="211" t="s">
        <v>264</v>
      </c>
    </row>
    <row r="515" spans="2:65" s="11" customFormat="1" ht="29.85" customHeight="1">
      <c r="B515" s="168"/>
      <c r="D515" s="169" t="s">
        <v>76</v>
      </c>
      <c r="E515" s="179" t="s">
        <v>1274</v>
      </c>
      <c r="F515" s="179" t="s">
        <v>1275</v>
      </c>
      <c r="I515" s="171"/>
      <c r="J515" s="180">
        <f>BK515</f>
        <v>0</v>
      </c>
      <c r="L515" s="168"/>
      <c r="M515" s="173"/>
      <c r="N515" s="174"/>
      <c r="O515" s="174"/>
      <c r="P515" s="175">
        <f>SUM(P516:P527)</f>
        <v>0</v>
      </c>
      <c r="Q515" s="174"/>
      <c r="R515" s="175">
        <f>SUM(R516:R527)</f>
        <v>1.56384E-2</v>
      </c>
      <c r="S515" s="174"/>
      <c r="T515" s="176">
        <f>SUM(T516:T527)</f>
        <v>3.8159999999999999E-3</v>
      </c>
      <c r="AR515" s="169" t="s">
        <v>85</v>
      </c>
      <c r="AT515" s="177" t="s">
        <v>76</v>
      </c>
      <c r="AU515" s="177" t="s">
        <v>24</v>
      </c>
      <c r="AY515" s="169" t="s">
        <v>264</v>
      </c>
      <c r="BK515" s="178">
        <f>SUM(BK516:BK527)</f>
        <v>0</v>
      </c>
    </row>
    <row r="516" spans="2:65" s="1" customFormat="1" ht="16.5" customHeight="1">
      <c r="B516" s="181"/>
      <c r="C516" s="182" t="s">
        <v>1276</v>
      </c>
      <c r="D516" s="182" t="s">
        <v>266</v>
      </c>
      <c r="E516" s="183" t="s">
        <v>1277</v>
      </c>
      <c r="F516" s="184" t="s">
        <v>1278</v>
      </c>
      <c r="G516" s="185" t="s">
        <v>293</v>
      </c>
      <c r="H516" s="186">
        <v>25.44</v>
      </c>
      <c r="I516" s="187"/>
      <c r="J516" s="188">
        <f>ROUND(I516*H516,2)</f>
        <v>0</v>
      </c>
      <c r="K516" s="184" t="s">
        <v>278</v>
      </c>
      <c r="L516" s="42"/>
      <c r="M516" s="189" t="s">
        <v>5</v>
      </c>
      <c r="N516" s="190" t="s">
        <v>48</v>
      </c>
      <c r="O516" s="43"/>
      <c r="P516" s="191">
        <f>O516*H516</f>
        <v>0</v>
      </c>
      <c r="Q516" s="191">
        <v>0</v>
      </c>
      <c r="R516" s="191">
        <f>Q516*H516</f>
        <v>0</v>
      </c>
      <c r="S516" s="191">
        <v>1.4999999999999999E-4</v>
      </c>
      <c r="T516" s="192">
        <f>S516*H516</f>
        <v>3.8159999999999999E-3</v>
      </c>
      <c r="AR516" s="25" t="s">
        <v>372</v>
      </c>
      <c r="AT516" s="25" t="s">
        <v>266</v>
      </c>
      <c r="AU516" s="25" t="s">
        <v>85</v>
      </c>
      <c r="AY516" s="25" t="s">
        <v>264</v>
      </c>
      <c r="BE516" s="193">
        <f>IF(N516="základní",J516,0)</f>
        <v>0</v>
      </c>
      <c r="BF516" s="193">
        <f>IF(N516="snížená",J516,0)</f>
        <v>0</v>
      </c>
      <c r="BG516" s="193">
        <f>IF(N516="zákl. přenesená",J516,0)</f>
        <v>0</v>
      </c>
      <c r="BH516" s="193">
        <f>IF(N516="sníž. přenesená",J516,0)</f>
        <v>0</v>
      </c>
      <c r="BI516" s="193">
        <f>IF(N516="nulová",J516,0)</f>
        <v>0</v>
      </c>
      <c r="BJ516" s="25" t="s">
        <v>24</v>
      </c>
      <c r="BK516" s="193">
        <f>ROUND(I516*H516,2)</f>
        <v>0</v>
      </c>
      <c r="BL516" s="25" t="s">
        <v>372</v>
      </c>
      <c r="BM516" s="25" t="s">
        <v>1279</v>
      </c>
    </row>
    <row r="517" spans="2:65" s="12" customFormat="1">
      <c r="B517" s="194"/>
      <c r="D517" s="195" t="s">
        <v>272</v>
      </c>
      <c r="E517" s="196" t="s">
        <v>5</v>
      </c>
      <c r="F517" s="197" t="s">
        <v>1280</v>
      </c>
      <c r="H517" s="196" t="s">
        <v>5</v>
      </c>
      <c r="I517" s="198"/>
      <c r="L517" s="194"/>
      <c r="M517" s="199"/>
      <c r="N517" s="200"/>
      <c r="O517" s="200"/>
      <c r="P517" s="200"/>
      <c r="Q517" s="200"/>
      <c r="R517" s="200"/>
      <c r="S517" s="200"/>
      <c r="T517" s="201"/>
      <c r="AT517" s="196" t="s">
        <v>272</v>
      </c>
      <c r="AU517" s="196" t="s">
        <v>85</v>
      </c>
      <c r="AV517" s="12" t="s">
        <v>24</v>
      </c>
      <c r="AW517" s="12" t="s">
        <v>41</v>
      </c>
      <c r="AX517" s="12" t="s">
        <v>77</v>
      </c>
      <c r="AY517" s="196" t="s">
        <v>264</v>
      </c>
    </row>
    <row r="518" spans="2:65" s="13" customFormat="1">
      <c r="B518" s="202"/>
      <c r="D518" s="195" t="s">
        <v>272</v>
      </c>
      <c r="E518" s="203" t="s">
        <v>5</v>
      </c>
      <c r="F518" s="204" t="s">
        <v>721</v>
      </c>
      <c r="H518" s="205">
        <v>25.44</v>
      </c>
      <c r="I518" s="206"/>
      <c r="L518" s="202"/>
      <c r="M518" s="207"/>
      <c r="N518" s="208"/>
      <c r="O518" s="208"/>
      <c r="P518" s="208"/>
      <c r="Q518" s="208"/>
      <c r="R518" s="208"/>
      <c r="S518" s="208"/>
      <c r="T518" s="209"/>
      <c r="AT518" s="203" t="s">
        <v>272</v>
      </c>
      <c r="AU518" s="203" t="s">
        <v>85</v>
      </c>
      <c r="AV518" s="13" t="s">
        <v>85</v>
      </c>
      <c r="AW518" s="13" t="s">
        <v>41</v>
      </c>
      <c r="AX518" s="13" t="s">
        <v>24</v>
      </c>
      <c r="AY518" s="203" t="s">
        <v>264</v>
      </c>
    </row>
    <row r="519" spans="2:65" s="1" customFormat="1" ht="25.5" customHeight="1">
      <c r="B519" s="181"/>
      <c r="C519" s="182" t="s">
        <v>1281</v>
      </c>
      <c r="D519" s="182" t="s">
        <v>266</v>
      </c>
      <c r="E519" s="183" t="s">
        <v>1282</v>
      </c>
      <c r="F519" s="184" t="s">
        <v>1283</v>
      </c>
      <c r="G519" s="185" t="s">
        <v>293</v>
      </c>
      <c r="H519" s="186">
        <v>25.44</v>
      </c>
      <c r="I519" s="187"/>
      <c r="J519" s="188">
        <f>ROUND(I519*H519,2)</f>
        <v>0</v>
      </c>
      <c r="K519" s="184" t="s">
        <v>278</v>
      </c>
      <c r="L519" s="42"/>
      <c r="M519" s="189" t="s">
        <v>5</v>
      </c>
      <c r="N519" s="190" t="s">
        <v>48</v>
      </c>
      <c r="O519" s="43"/>
      <c r="P519" s="191">
        <f>O519*H519</f>
        <v>0</v>
      </c>
      <c r="Q519" s="191">
        <v>2.1000000000000001E-4</v>
      </c>
      <c r="R519" s="191">
        <f>Q519*H519</f>
        <v>5.3424000000000006E-3</v>
      </c>
      <c r="S519" s="191">
        <v>0</v>
      </c>
      <c r="T519" s="192">
        <f>S519*H519</f>
        <v>0</v>
      </c>
      <c r="AR519" s="25" t="s">
        <v>372</v>
      </c>
      <c r="AT519" s="25" t="s">
        <v>266</v>
      </c>
      <c r="AU519" s="25" t="s">
        <v>85</v>
      </c>
      <c r="AY519" s="25" t="s">
        <v>264</v>
      </c>
      <c r="BE519" s="193">
        <f>IF(N519="základní",J519,0)</f>
        <v>0</v>
      </c>
      <c r="BF519" s="193">
        <f>IF(N519="snížená",J519,0)</f>
        <v>0</v>
      </c>
      <c r="BG519" s="193">
        <f>IF(N519="zákl. přenesená",J519,0)</f>
        <v>0</v>
      </c>
      <c r="BH519" s="193">
        <f>IF(N519="sníž. přenesená",J519,0)</f>
        <v>0</v>
      </c>
      <c r="BI519" s="193">
        <f>IF(N519="nulová",J519,0)</f>
        <v>0</v>
      </c>
      <c r="BJ519" s="25" t="s">
        <v>24</v>
      </c>
      <c r="BK519" s="193">
        <f>ROUND(I519*H519,2)</f>
        <v>0</v>
      </c>
      <c r="BL519" s="25" t="s">
        <v>372</v>
      </c>
      <c r="BM519" s="25" t="s">
        <v>1284</v>
      </c>
    </row>
    <row r="520" spans="2:65" s="12" customFormat="1">
      <c r="B520" s="194"/>
      <c r="D520" s="195" t="s">
        <v>272</v>
      </c>
      <c r="E520" s="196" t="s">
        <v>5</v>
      </c>
      <c r="F520" s="197" t="s">
        <v>1285</v>
      </c>
      <c r="H520" s="196" t="s">
        <v>5</v>
      </c>
      <c r="I520" s="198"/>
      <c r="L520" s="194"/>
      <c r="M520" s="199"/>
      <c r="N520" s="200"/>
      <c r="O520" s="200"/>
      <c r="P520" s="200"/>
      <c r="Q520" s="200"/>
      <c r="R520" s="200"/>
      <c r="S520" s="200"/>
      <c r="T520" s="201"/>
      <c r="AT520" s="196" t="s">
        <v>272</v>
      </c>
      <c r="AU520" s="196" t="s">
        <v>85</v>
      </c>
      <c r="AV520" s="12" t="s">
        <v>24</v>
      </c>
      <c r="AW520" s="12" t="s">
        <v>41</v>
      </c>
      <c r="AX520" s="12" t="s">
        <v>77</v>
      </c>
      <c r="AY520" s="196" t="s">
        <v>264</v>
      </c>
    </row>
    <row r="521" spans="2:65" s="13" customFormat="1">
      <c r="B521" s="202"/>
      <c r="D521" s="195" t="s">
        <v>272</v>
      </c>
      <c r="E521" s="203" t="s">
        <v>5</v>
      </c>
      <c r="F521" s="204" t="s">
        <v>721</v>
      </c>
      <c r="H521" s="205">
        <v>25.44</v>
      </c>
      <c r="I521" s="206"/>
      <c r="L521" s="202"/>
      <c r="M521" s="207"/>
      <c r="N521" s="208"/>
      <c r="O521" s="208"/>
      <c r="P521" s="208"/>
      <c r="Q521" s="208"/>
      <c r="R521" s="208"/>
      <c r="S521" s="208"/>
      <c r="T521" s="209"/>
      <c r="AT521" s="203" t="s">
        <v>272</v>
      </c>
      <c r="AU521" s="203" t="s">
        <v>85</v>
      </c>
      <c r="AV521" s="13" t="s">
        <v>85</v>
      </c>
      <c r="AW521" s="13" t="s">
        <v>41</v>
      </c>
      <c r="AX521" s="13" t="s">
        <v>24</v>
      </c>
      <c r="AY521" s="203" t="s">
        <v>264</v>
      </c>
    </row>
    <row r="522" spans="2:65" s="1" customFormat="1" ht="16.5" customHeight="1">
      <c r="B522" s="181"/>
      <c r="C522" s="182" t="s">
        <v>1286</v>
      </c>
      <c r="D522" s="182" t="s">
        <v>266</v>
      </c>
      <c r="E522" s="183" t="s">
        <v>1287</v>
      </c>
      <c r="F522" s="184" t="s">
        <v>1288</v>
      </c>
      <c r="G522" s="185" t="s">
        <v>293</v>
      </c>
      <c r="H522" s="186">
        <v>31.2</v>
      </c>
      <c r="I522" s="187"/>
      <c r="J522" s="188">
        <f>ROUND(I522*H522,2)</f>
        <v>0</v>
      </c>
      <c r="K522" s="184" t="s">
        <v>278</v>
      </c>
      <c r="L522" s="42"/>
      <c r="M522" s="189" t="s">
        <v>5</v>
      </c>
      <c r="N522" s="190" t="s">
        <v>48</v>
      </c>
      <c r="O522" s="43"/>
      <c r="P522" s="191">
        <f>O522*H522</f>
        <v>0</v>
      </c>
      <c r="Q522" s="191">
        <v>3.3E-4</v>
      </c>
      <c r="R522" s="191">
        <f>Q522*H522</f>
        <v>1.0296E-2</v>
      </c>
      <c r="S522" s="191">
        <v>0</v>
      </c>
      <c r="T522" s="192">
        <f>S522*H522</f>
        <v>0</v>
      </c>
      <c r="AR522" s="25" t="s">
        <v>372</v>
      </c>
      <c r="AT522" s="25" t="s">
        <v>266</v>
      </c>
      <c r="AU522" s="25" t="s">
        <v>85</v>
      </c>
      <c r="AY522" s="25" t="s">
        <v>264</v>
      </c>
      <c r="BE522" s="193">
        <f>IF(N522="základní",J522,0)</f>
        <v>0</v>
      </c>
      <c r="BF522" s="193">
        <f>IF(N522="snížená",J522,0)</f>
        <v>0</v>
      </c>
      <c r="BG522" s="193">
        <f>IF(N522="zákl. přenesená",J522,0)</f>
        <v>0</v>
      </c>
      <c r="BH522" s="193">
        <f>IF(N522="sníž. přenesená",J522,0)</f>
        <v>0</v>
      </c>
      <c r="BI522" s="193">
        <f>IF(N522="nulová",J522,0)</f>
        <v>0</v>
      </c>
      <c r="BJ522" s="25" t="s">
        <v>24</v>
      </c>
      <c r="BK522" s="193">
        <f>ROUND(I522*H522,2)</f>
        <v>0</v>
      </c>
      <c r="BL522" s="25" t="s">
        <v>372</v>
      </c>
      <c r="BM522" s="25" t="s">
        <v>1289</v>
      </c>
    </row>
    <row r="523" spans="2:65" s="12" customFormat="1">
      <c r="B523" s="194"/>
      <c r="D523" s="195" t="s">
        <v>272</v>
      </c>
      <c r="E523" s="196" t="s">
        <v>5</v>
      </c>
      <c r="F523" s="197" t="s">
        <v>1290</v>
      </c>
      <c r="H523" s="196" t="s">
        <v>5</v>
      </c>
      <c r="I523" s="198"/>
      <c r="L523" s="194"/>
      <c r="M523" s="199"/>
      <c r="N523" s="200"/>
      <c r="O523" s="200"/>
      <c r="P523" s="200"/>
      <c r="Q523" s="200"/>
      <c r="R523" s="200"/>
      <c r="S523" s="200"/>
      <c r="T523" s="201"/>
      <c r="AT523" s="196" t="s">
        <v>272</v>
      </c>
      <c r="AU523" s="196" t="s">
        <v>85</v>
      </c>
      <c r="AV523" s="12" t="s">
        <v>24</v>
      </c>
      <c r="AW523" s="12" t="s">
        <v>41</v>
      </c>
      <c r="AX523" s="12" t="s">
        <v>77</v>
      </c>
      <c r="AY523" s="196" t="s">
        <v>264</v>
      </c>
    </row>
    <row r="524" spans="2:65" s="13" customFormat="1">
      <c r="B524" s="202"/>
      <c r="D524" s="195" t="s">
        <v>272</v>
      </c>
      <c r="E524" s="203" t="s">
        <v>5</v>
      </c>
      <c r="F524" s="204" t="s">
        <v>721</v>
      </c>
      <c r="H524" s="205">
        <v>25.44</v>
      </c>
      <c r="I524" s="206"/>
      <c r="L524" s="202"/>
      <c r="M524" s="207"/>
      <c r="N524" s="208"/>
      <c r="O524" s="208"/>
      <c r="P524" s="208"/>
      <c r="Q524" s="208"/>
      <c r="R524" s="208"/>
      <c r="S524" s="208"/>
      <c r="T524" s="209"/>
      <c r="AT524" s="203" t="s">
        <v>272</v>
      </c>
      <c r="AU524" s="203" t="s">
        <v>85</v>
      </c>
      <c r="AV524" s="13" t="s">
        <v>85</v>
      </c>
      <c r="AW524" s="13" t="s">
        <v>41</v>
      </c>
      <c r="AX524" s="13" t="s">
        <v>77</v>
      </c>
      <c r="AY524" s="203" t="s">
        <v>264</v>
      </c>
    </row>
    <row r="525" spans="2:65" s="12" customFormat="1">
      <c r="B525" s="194"/>
      <c r="D525" s="195" t="s">
        <v>272</v>
      </c>
      <c r="E525" s="196" t="s">
        <v>5</v>
      </c>
      <c r="F525" s="197" t="s">
        <v>1291</v>
      </c>
      <c r="H525" s="196" t="s">
        <v>5</v>
      </c>
      <c r="I525" s="198"/>
      <c r="L525" s="194"/>
      <c r="M525" s="199"/>
      <c r="N525" s="200"/>
      <c r="O525" s="200"/>
      <c r="P525" s="200"/>
      <c r="Q525" s="200"/>
      <c r="R525" s="200"/>
      <c r="S525" s="200"/>
      <c r="T525" s="201"/>
      <c r="AT525" s="196" t="s">
        <v>272</v>
      </c>
      <c r="AU525" s="196" t="s">
        <v>85</v>
      </c>
      <c r="AV525" s="12" t="s">
        <v>24</v>
      </c>
      <c r="AW525" s="12" t="s">
        <v>41</v>
      </c>
      <c r="AX525" s="12" t="s">
        <v>77</v>
      </c>
      <c r="AY525" s="196" t="s">
        <v>264</v>
      </c>
    </row>
    <row r="526" spans="2:65" s="13" customFormat="1">
      <c r="B526" s="202"/>
      <c r="D526" s="195" t="s">
        <v>272</v>
      </c>
      <c r="E526" s="203" t="s">
        <v>5</v>
      </c>
      <c r="F526" s="204" t="s">
        <v>563</v>
      </c>
      <c r="H526" s="205">
        <v>5.76</v>
      </c>
      <c r="I526" s="206"/>
      <c r="L526" s="202"/>
      <c r="M526" s="207"/>
      <c r="N526" s="208"/>
      <c r="O526" s="208"/>
      <c r="P526" s="208"/>
      <c r="Q526" s="208"/>
      <c r="R526" s="208"/>
      <c r="S526" s="208"/>
      <c r="T526" s="209"/>
      <c r="AT526" s="203" t="s">
        <v>272</v>
      </c>
      <c r="AU526" s="203" t="s">
        <v>85</v>
      </c>
      <c r="AV526" s="13" t="s">
        <v>85</v>
      </c>
      <c r="AW526" s="13" t="s">
        <v>41</v>
      </c>
      <c r="AX526" s="13" t="s">
        <v>77</v>
      </c>
      <c r="AY526" s="203" t="s">
        <v>264</v>
      </c>
    </row>
    <row r="527" spans="2:65" s="14" customFormat="1">
      <c r="B527" s="210"/>
      <c r="D527" s="195" t="s">
        <v>272</v>
      </c>
      <c r="E527" s="211" t="s">
        <v>5</v>
      </c>
      <c r="F527" s="212" t="s">
        <v>290</v>
      </c>
      <c r="H527" s="213">
        <v>31.2</v>
      </c>
      <c r="I527" s="214"/>
      <c r="L527" s="210"/>
      <c r="M527" s="244"/>
      <c r="N527" s="245"/>
      <c r="O527" s="245"/>
      <c r="P527" s="245"/>
      <c r="Q527" s="245"/>
      <c r="R527" s="245"/>
      <c r="S527" s="245"/>
      <c r="T527" s="246"/>
      <c r="AT527" s="211" t="s">
        <v>272</v>
      </c>
      <c r="AU527" s="211" t="s">
        <v>85</v>
      </c>
      <c r="AV527" s="14" t="s">
        <v>270</v>
      </c>
      <c r="AW527" s="14" t="s">
        <v>41</v>
      </c>
      <c r="AX527" s="14" t="s">
        <v>24</v>
      </c>
      <c r="AY527" s="211" t="s">
        <v>264</v>
      </c>
    </row>
    <row r="528" spans="2:65" s="1" customFormat="1" ht="6.95" customHeight="1">
      <c r="B528" s="57"/>
      <c r="C528" s="58"/>
      <c r="D528" s="58"/>
      <c r="E528" s="58"/>
      <c r="F528" s="58"/>
      <c r="G528" s="58"/>
      <c r="H528" s="58"/>
      <c r="I528" s="135"/>
      <c r="J528" s="58"/>
      <c r="K528" s="58"/>
      <c r="L528" s="42"/>
    </row>
  </sheetData>
  <autoFilter ref="C103:K527"/>
  <mergeCells count="13">
    <mergeCell ref="E96:H96"/>
    <mergeCell ref="G1:H1"/>
    <mergeCell ref="L2:V2"/>
    <mergeCell ref="E49:H49"/>
    <mergeCell ref="E51:H51"/>
    <mergeCell ref="J55:J56"/>
    <mergeCell ref="E92:H92"/>
    <mergeCell ref="E94:H94"/>
    <mergeCell ref="E7:H7"/>
    <mergeCell ref="E9:H9"/>
    <mergeCell ref="E11:H11"/>
    <mergeCell ref="E26:H26"/>
    <mergeCell ref="E47:H47"/>
  </mergeCells>
  <hyperlinks>
    <hyperlink ref="F1:G1" location="C2" display="1) Krycí list soupisu"/>
    <hyperlink ref="G1:H1" location="C58" display="2) Rekapitulace"/>
    <hyperlink ref="J1" location="C103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00"/>
  <sheetViews>
    <sheetView showGridLines="0" workbookViewId="0">
      <pane ySplit="1" topLeftCell="A2" activePane="bottomLeft" state="frozen"/>
      <selection pane="bottomLeft" activeCell="D6" sqref="D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116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s="1" customFormat="1" ht="16.5" customHeight="1">
      <c r="B9" s="42"/>
      <c r="C9" s="43"/>
      <c r="D9" s="43"/>
      <c r="E9" s="379" t="s">
        <v>228</v>
      </c>
      <c r="F9" s="381"/>
      <c r="G9" s="381"/>
      <c r="H9" s="381"/>
      <c r="I9" s="114"/>
      <c r="J9" s="43"/>
      <c r="K9" s="46"/>
    </row>
    <row r="10" spans="1:70" s="1" customFormat="1" ht="15">
      <c r="B10" s="42"/>
      <c r="C10" s="43"/>
      <c r="D10" s="38" t="s">
        <v>229</v>
      </c>
      <c r="E10" s="43"/>
      <c r="F10" s="43"/>
      <c r="G10" s="43"/>
      <c r="H10" s="43"/>
      <c r="I10" s="114"/>
      <c r="J10" s="43"/>
      <c r="K10" s="46"/>
    </row>
    <row r="11" spans="1:70" s="1" customFormat="1" ht="36.950000000000003" customHeight="1">
      <c r="B11" s="42"/>
      <c r="C11" s="43"/>
      <c r="D11" s="43"/>
      <c r="E11" s="382" t="s">
        <v>1292</v>
      </c>
      <c r="F11" s="381"/>
      <c r="G11" s="381"/>
      <c r="H11" s="381"/>
      <c r="I11" s="114"/>
      <c r="J11" s="43"/>
      <c r="K11" s="46"/>
    </row>
    <row r="12" spans="1:70" s="1" customFormat="1">
      <c r="B12" s="42"/>
      <c r="C12" s="43"/>
      <c r="D12" s="43"/>
      <c r="E12" s="43"/>
      <c r="F12" s="43"/>
      <c r="G12" s="43"/>
      <c r="H12" s="43"/>
      <c r="I12" s="114"/>
      <c r="J12" s="43"/>
      <c r="K12" s="46"/>
    </row>
    <row r="13" spans="1:70" s="1" customFormat="1" ht="14.45" customHeight="1">
      <c r="B13" s="42"/>
      <c r="C13" s="43"/>
      <c r="D13" s="38" t="s">
        <v>22</v>
      </c>
      <c r="E13" s="43"/>
      <c r="F13" s="36" t="s">
        <v>113</v>
      </c>
      <c r="G13" s="43"/>
      <c r="H13" s="43"/>
      <c r="I13" s="115" t="s">
        <v>23</v>
      </c>
      <c r="J13" s="36" t="s">
        <v>5</v>
      </c>
      <c r="K13" s="46"/>
    </row>
    <row r="14" spans="1:70" s="1" customFormat="1" ht="14.45" customHeight="1">
      <c r="B14" s="42"/>
      <c r="C14" s="43"/>
      <c r="D14" s="38" t="s">
        <v>25</v>
      </c>
      <c r="E14" s="43"/>
      <c r="F14" s="36" t="s">
        <v>26</v>
      </c>
      <c r="G14" s="43"/>
      <c r="H14" s="43"/>
      <c r="I14" s="115" t="s">
        <v>27</v>
      </c>
      <c r="J14" s="116" t="str">
        <f>'Rekapitulace stavby'!AN8</f>
        <v>1.6.2017</v>
      </c>
      <c r="K14" s="46"/>
    </row>
    <row r="15" spans="1:70" s="1" customFormat="1" ht="10.9" customHeight="1">
      <c r="B15" s="42"/>
      <c r="C15" s="43"/>
      <c r="D15" s="43"/>
      <c r="E15" s="43"/>
      <c r="F15" s="43"/>
      <c r="G15" s="43"/>
      <c r="H15" s="43"/>
      <c r="I15" s="114"/>
      <c r="J15" s="43"/>
      <c r="K15" s="46"/>
    </row>
    <row r="16" spans="1:70" s="1" customFormat="1" ht="14.45" customHeight="1">
      <c r="B16" s="42"/>
      <c r="C16" s="43"/>
      <c r="D16" s="38" t="s">
        <v>31</v>
      </c>
      <c r="E16" s="43"/>
      <c r="F16" s="43"/>
      <c r="G16" s="43"/>
      <c r="H16" s="43"/>
      <c r="I16" s="115" t="s">
        <v>32</v>
      </c>
      <c r="J16" s="36" t="s">
        <v>33</v>
      </c>
      <c r="K16" s="46"/>
    </row>
    <row r="17" spans="2:11" s="1" customFormat="1" ht="18" customHeight="1">
      <c r="B17" s="42"/>
      <c r="C17" s="43"/>
      <c r="D17" s="43"/>
      <c r="E17" s="36" t="s">
        <v>34</v>
      </c>
      <c r="F17" s="43"/>
      <c r="G17" s="43"/>
      <c r="H17" s="43"/>
      <c r="I17" s="115" t="s">
        <v>35</v>
      </c>
      <c r="J17" s="36" t="s">
        <v>5</v>
      </c>
      <c r="K17" s="46"/>
    </row>
    <row r="18" spans="2:11" s="1" customFormat="1" ht="6.95" customHeight="1">
      <c r="B18" s="42"/>
      <c r="C18" s="43"/>
      <c r="D18" s="43"/>
      <c r="E18" s="43"/>
      <c r="F18" s="43"/>
      <c r="G18" s="43"/>
      <c r="H18" s="43"/>
      <c r="I18" s="114"/>
      <c r="J18" s="43"/>
      <c r="K18" s="46"/>
    </row>
    <row r="19" spans="2:11" s="1" customFormat="1" ht="14.45" customHeight="1">
      <c r="B19" s="42"/>
      <c r="C19" s="43"/>
      <c r="D19" s="38" t="s">
        <v>36</v>
      </c>
      <c r="E19" s="43"/>
      <c r="F19" s="43"/>
      <c r="G19" s="43"/>
      <c r="H19" s="43"/>
      <c r="I19" s="115" t="s">
        <v>32</v>
      </c>
      <c r="J19" s="36" t="str">
        <f>IF('Rekapitulace stavby'!AN13="Vyplň údaj","",IF('Rekapitulace stavby'!AN13="","",'Rekapitulace stavby'!AN13))</f>
        <v/>
      </c>
      <c r="K19" s="46"/>
    </row>
    <row r="20" spans="2:11" s="1" customFormat="1" ht="18" customHeight="1">
      <c r="B20" s="42"/>
      <c r="C20" s="43"/>
      <c r="D20" s="43"/>
      <c r="E20" s="36" t="str">
        <f>IF('Rekapitulace stavby'!E14="Vyplň údaj","",IF('Rekapitulace stavby'!E14="","",'Rekapitulace stavby'!E14))</f>
        <v/>
      </c>
      <c r="F20" s="43"/>
      <c r="G20" s="43"/>
      <c r="H20" s="43"/>
      <c r="I20" s="115" t="s">
        <v>35</v>
      </c>
      <c r="J20" s="36" t="str">
        <f>IF('Rekapitulace stavby'!AN14="Vyplň údaj","",IF('Rekapitulace stavby'!AN14="","",'Rekapitulace stavby'!AN14))</f>
        <v/>
      </c>
      <c r="K20" s="46"/>
    </row>
    <row r="21" spans="2:11" s="1" customFormat="1" ht="6.95" customHeight="1">
      <c r="B21" s="42"/>
      <c r="C21" s="43"/>
      <c r="D21" s="43"/>
      <c r="E21" s="43"/>
      <c r="F21" s="43"/>
      <c r="G21" s="43"/>
      <c r="H21" s="43"/>
      <c r="I21" s="114"/>
      <c r="J21" s="43"/>
      <c r="K21" s="46"/>
    </row>
    <row r="22" spans="2:11" s="1" customFormat="1" ht="14.45" customHeight="1">
      <c r="B22" s="42"/>
      <c r="C22" s="43"/>
      <c r="D22" s="38" t="s">
        <v>38</v>
      </c>
      <c r="E22" s="43"/>
      <c r="F22" s="43"/>
      <c r="G22" s="43"/>
      <c r="H22" s="43"/>
      <c r="I22" s="115" t="s">
        <v>32</v>
      </c>
      <c r="J22" s="36" t="s">
        <v>39</v>
      </c>
      <c r="K22" s="46"/>
    </row>
    <row r="23" spans="2:11" s="1" customFormat="1" ht="18" customHeight="1">
      <c r="B23" s="42"/>
      <c r="C23" s="43"/>
      <c r="D23" s="43"/>
      <c r="E23" s="36" t="s">
        <v>40</v>
      </c>
      <c r="F23" s="43"/>
      <c r="G23" s="43"/>
      <c r="H23" s="43"/>
      <c r="I23" s="115" t="s">
        <v>35</v>
      </c>
      <c r="J23" s="36" t="s">
        <v>5</v>
      </c>
      <c r="K23" s="46"/>
    </row>
    <row r="24" spans="2:11" s="1" customFormat="1" ht="6.95" customHeight="1">
      <c r="B24" s="42"/>
      <c r="C24" s="43"/>
      <c r="D24" s="43"/>
      <c r="E24" s="43"/>
      <c r="F24" s="43"/>
      <c r="G24" s="43"/>
      <c r="H24" s="43"/>
      <c r="I24" s="114"/>
      <c r="J24" s="43"/>
      <c r="K24" s="46"/>
    </row>
    <row r="25" spans="2:11" s="1" customFormat="1" ht="14.45" customHeight="1">
      <c r="B25" s="42"/>
      <c r="C25" s="43"/>
      <c r="D25" s="38" t="s">
        <v>42</v>
      </c>
      <c r="E25" s="43"/>
      <c r="F25" s="43"/>
      <c r="G25" s="43"/>
      <c r="H25" s="43"/>
      <c r="I25" s="114"/>
      <c r="J25" s="43"/>
      <c r="K25" s="46"/>
    </row>
    <row r="26" spans="2:11" s="7" customFormat="1" ht="57" customHeight="1">
      <c r="B26" s="117"/>
      <c r="C26" s="118"/>
      <c r="D26" s="118"/>
      <c r="E26" s="383" t="s">
        <v>1293</v>
      </c>
      <c r="F26" s="383"/>
      <c r="G26" s="383"/>
      <c r="H26" s="383"/>
      <c r="I26" s="119"/>
      <c r="J26" s="118"/>
      <c r="K26" s="120"/>
    </row>
    <row r="27" spans="2:11" s="1" customFormat="1" ht="6.95" customHeight="1">
      <c r="B27" s="42"/>
      <c r="C27" s="43"/>
      <c r="D27" s="43"/>
      <c r="E27" s="43"/>
      <c r="F27" s="43"/>
      <c r="G27" s="43"/>
      <c r="H27" s="43"/>
      <c r="I27" s="114"/>
      <c r="J27" s="43"/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25.35" customHeight="1">
      <c r="B29" s="42"/>
      <c r="C29" s="43"/>
      <c r="D29" s="123" t="s">
        <v>43</v>
      </c>
      <c r="E29" s="43"/>
      <c r="F29" s="43"/>
      <c r="G29" s="43"/>
      <c r="H29" s="43"/>
      <c r="I29" s="114"/>
      <c r="J29" s="124">
        <f>ROUND(J87,2)</f>
        <v>0</v>
      </c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14.45" customHeight="1">
      <c r="B31" s="42"/>
      <c r="C31" s="43"/>
      <c r="D31" s="43"/>
      <c r="E31" s="43"/>
      <c r="F31" s="47" t="s">
        <v>45</v>
      </c>
      <c r="G31" s="43"/>
      <c r="H31" s="43"/>
      <c r="I31" s="125" t="s">
        <v>44</v>
      </c>
      <c r="J31" s="47" t="s">
        <v>46</v>
      </c>
      <c r="K31" s="46"/>
    </row>
    <row r="32" spans="2:11" s="1" customFormat="1" ht="14.45" customHeight="1">
      <c r="B32" s="42"/>
      <c r="C32" s="43"/>
      <c r="D32" s="50" t="s">
        <v>47</v>
      </c>
      <c r="E32" s="50" t="s">
        <v>48</v>
      </c>
      <c r="F32" s="126">
        <f>ROUND(SUM(BE87:BE199), 2)</f>
        <v>0</v>
      </c>
      <c r="G32" s="43"/>
      <c r="H32" s="43"/>
      <c r="I32" s="127">
        <v>0.21</v>
      </c>
      <c r="J32" s="126">
        <f>ROUND(ROUND((SUM(BE87:BE199)), 2)*I32, 2)</f>
        <v>0</v>
      </c>
      <c r="K32" s="46"/>
    </row>
    <row r="33" spans="2:11" s="1" customFormat="1" ht="14.45" customHeight="1">
      <c r="B33" s="42"/>
      <c r="C33" s="43"/>
      <c r="D33" s="43"/>
      <c r="E33" s="50" t="s">
        <v>49</v>
      </c>
      <c r="F33" s="126">
        <f>ROUND(SUM(BF87:BF199), 2)</f>
        <v>0</v>
      </c>
      <c r="G33" s="43"/>
      <c r="H33" s="43"/>
      <c r="I33" s="127">
        <v>0.15</v>
      </c>
      <c r="J33" s="126">
        <f>ROUND(ROUND((SUM(BF87:BF199)), 2)*I33, 2)</f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50</v>
      </c>
      <c r="F34" s="126">
        <f>ROUND(SUM(BG87:BG199), 2)</f>
        <v>0</v>
      </c>
      <c r="G34" s="43"/>
      <c r="H34" s="43"/>
      <c r="I34" s="127">
        <v>0.21</v>
      </c>
      <c r="J34" s="126">
        <v>0</v>
      </c>
      <c r="K34" s="46"/>
    </row>
    <row r="35" spans="2:11" s="1" customFormat="1" ht="14.45" hidden="1" customHeight="1">
      <c r="B35" s="42"/>
      <c r="C35" s="43"/>
      <c r="D35" s="43"/>
      <c r="E35" s="50" t="s">
        <v>51</v>
      </c>
      <c r="F35" s="126">
        <f>ROUND(SUM(BH87:BH199), 2)</f>
        <v>0</v>
      </c>
      <c r="G35" s="43"/>
      <c r="H35" s="43"/>
      <c r="I35" s="127">
        <v>0.15</v>
      </c>
      <c r="J35" s="126"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52</v>
      </c>
      <c r="F36" s="126">
        <f>ROUND(SUM(BI87:BI199), 2)</f>
        <v>0</v>
      </c>
      <c r="G36" s="43"/>
      <c r="H36" s="43"/>
      <c r="I36" s="127">
        <v>0</v>
      </c>
      <c r="J36" s="126">
        <v>0</v>
      </c>
      <c r="K36" s="46"/>
    </row>
    <row r="37" spans="2:11" s="1" customFormat="1" ht="6.95" customHeight="1">
      <c r="B37" s="42"/>
      <c r="C37" s="43"/>
      <c r="D37" s="43"/>
      <c r="E37" s="43"/>
      <c r="F37" s="43"/>
      <c r="G37" s="43"/>
      <c r="H37" s="43"/>
      <c r="I37" s="114"/>
      <c r="J37" s="43"/>
      <c r="K37" s="46"/>
    </row>
    <row r="38" spans="2:11" s="1" customFormat="1" ht="25.35" customHeight="1">
      <c r="B38" s="42"/>
      <c r="C38" s="128"/>
      <c r="D38" s="129" t="s">
        <v>53</v>
      </c>
      <c r="E38" s="72"/>
      <c r="F38" s="72"/>
      <c r="G38" s="130" t="s">
        <v>54</v>
      </c>
      <c r="H38" s="131" t="s">
        <v>55</v>
      </c>
      <c r="I38" s="132"/>
      <c r="J38" s="133">
        <f>SUM(J29:J36)</f>
        <v>0</v>
      </c>
      <c r="K38" s="134"/>
    </row>
    <row r="39" spans="2:11" s="1" customFormat="1" ht="14.45" customHeight="1">
      <c r="B39" s="57"/>
      <c r="C39" s="58"/>
      <c r="D39" s="58"/>
      <c r="E39" s="58"/>
      <c r="F39" s="58"/>
      <c r="G39" s="58"/>
      <c r="H39" s="58"/>
      <c r="I39" s="135"/>
      <c r="J39" s="58"/>
      <c r="K39" s="59"/>
    </row>
    <row r="43" spans="2:11" s="1" customFormat="1" ht="6.95" customHeight="1">
      <c r="B43" s="60"/>
      <c r="C43" s="61"/>
      <c r="D43" s="61"/>
      <c r="E43" s="61"/>
      <c r="F43" s="61"/>
      <c r="G43" s="61"/>
      <c r="H43" s="61"/>
      <c r="I43" s="136"/>
      <c r="J43" s="61"/>
      <c r="K43" s="137"/>
    </row>
    <row r="44" spans="2:11" s="1" customFormat="1" ht="36.950000000000003" customHeight="1">
      <c r="B44" s="42"/>
      <c r="C44" s="31" t="s">
        <v>234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6.95" customHeight="1">
      <c r="B45" s="42"/>
      <c r="C45" s="43"/>
      <c r="D45" s="43"/>
      <c r="E45" s="43"/>
      <c r="F45" s="43"/>
      <c r="G45" s="43"/>
      <c r="H45" s="43"/>
      <c r="I45" s="114"/>
      <c r="J45" s="43"/>
      <c r="K45" s="46"/>
    </row>
    <row r="46" spans="2:11" s="1" customFormat="1" ht="14.45" customHeight="1">
      <c r="B46" s="42"/>
      <c r="C46" s="38" t="s">
        <v>19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6.5" customHeight="1">
      <c r="B47" s="42"/>
      <c r="C47" s="43"/>
      <c r="D47" s="43"/>
      <c r="E47" s="379" t="str">
        <f>E7</f>
        <v>Tehov - Odkanalizování a čištění vod</v>
      </c>
      <c r="F47" s="380"/>
      <c r="G47" s="380"/>
      <c r="H47" s="380"/>
      <c r="I47" s="114"/>
      <c r="J47" s="43"/>
      <c r="K47" s="46"/>
    </row>
    <row r="48" spans="2:11" ht="15">
      <c r="B48" s="29"/>
      <c r="C48" s="38" t="s">
        <v>227</v>
      </c>
      <c r="D48" s="30"/>
      <c r="E48" s="30"/>
      <c r="F48" s="30"/>
      <c r="G48" s="30"/>
      <c r="H48" s="30"/>
      <c r="I48" s="113"/>
      <c r="J48" s="30"/>
      <c r="K48" s="32"/>
    </row>
    <row r="49" spans="2:47" s="1" customFormat="1" ht="16.5" customHeight="1">
      <c r="B49" s="42"/>
      <c r="C49" s="43"/>
      <c r="D49" s="43"/>
      <c r="E49" s="379" t="s">
        <v>228</v>
      </c>
      <c r="F49" s="381"/>
      <c r="G49" s="381"/>
      <c r="H49" s="381"/>
      <c r="I49" s="114"/>
      <c r="J49" s="43"/>
      <c r="K49" s="46"/>
    </row>
    <row r="50" spans="2:47" s="1" customFormat="1" ht="14.45" customHeight="1">
      <c r="B50" s="42"/>
      <c r="C50" s="38" t="s">
        <v>229</v>
      </c>
      <c r="D50" s="43"/>
      <c r="E50" s="43"/>
      <c r="F50" s="43"/>
      <c r="G50" s="43"/>
      <c r="H50" s="43"/>
      <c r="I50" s="114"/>
      <c r="J50" s="43"/>
      <c r="K50" s="46"/>
    </row>
    <row r="51" spans="2:47" s="1" customFormat="1" ht="17.25" customHeight="1">
      <c r="B51" s="42"/>
      <c r="C51" s="43"/>
      <c r="D51" s="43"/>
      <c r="E51" s="382" t="str">
        <f>E11</f>
        <v>104 - DSO-01.4 Stavební elektroinstalace a hromosvod</v>
      </c>
      <c r="F51" s="381"/>
      <c r="G51" s="381"/>
      <c r="H51" s="381"/>
      <c r="I51" s="114"/>
      <c r="J51" s="43"/>
      <c r="K51" s="46"/>
    </row>
    <row r="52" spans="2:47" s="1" customFormat="1" ht="6.95" customHeight="1">
      <c r="B52" s="42"/>
      <c r="C52" s="43"/>
      <c r="D52" s="43"/>
      <c r="E52" s="43"/>
      <c r="F52" s="43"/>
      <c r="G52" s="43"/>
      <c r="H52" s="43"/>
      <c r="I52" s="114"/>
      <c r="J52" s="43"/>
      <c r="K52" s="46"/>
    </row>
    <row r="53" spans="2:47" s="1" customFormat="1" ht="18" customHeight="1">
      <c r="B53" s="42"/>
      <c r="C53" s="38" t="s">
        <v>25</v>
      </c>
      <c r="D53" s="43"/>
      <c r="E53" s="43"/>
      <c r="F53" s="36" t="str">
        <f>F14</f>
        <v>Tehov</v>
      </c>
      <c r="G53" s="43"/>
      <c r="H53" s="43"/>
      <c r="I53" s="115" t="s">
        <v>27</v>
      </c>
      <c r="J53" s="116" t="str">
        <f>IF(J14="","",J14)</f>
        <v>1.6.2017</v>
      </c>
      <c r="K53" s="46"/>
    </row>
    <row r="54" spans="2:47" s="1" customFormat="1" ht="6.95" customHeight="1">
      <c r="B54" s="42"/>
      <c r="C54" s="43"/>
      <c r="D54" s="43"/>
      <c r="E54" s="43"/>
      <c r="F54" s="43"/>
      <c r="G54" s="43"/>
      <c r="H54" s="43"/>
      <c r="I54" s="114"/>
      <c r="J54" s="43"/>
      <c r="K54" s="46"/>
    </row>
    <row r="55" spans="2:47" s="1" customFormat="1" ht="15">
      <c r="B55" s="42"/>
      <c r="C55" s="38" t="s">
        <v>31</v>
      </c>
      <c r="D55" s="43"/>
      <c r="E55" s="43"/>
      <c r="F55" s="36" t="str">
        <f>E17</f>
        <v>Obec Tehov</v>
      </c>
      <c r="G55" s="43"/>
      <c r="H55" s="43"/>
      <c r="I55" s="115" t="s">
        <v>38</v>
      </c>
      <c r="J55" s="383" t="str">
        <f>E23</f>
        <v>Ing. Pavel Douša</v>
      </c>
      <c r="K55" s="46"/>
    </row>
    <row r="56" spans="2:47" s="1" customFormat="1" ht="14.45" customHeight="1">
      <c r="B56" s="42"/>
      <c r="C56" s="38" t="s">
        <v>36</v>
      </c>
      <c r="D56" s="43"/>
      <c r="E56" s="43"/>
      <c r="F56" s="36" t="str">
        <f>IF(E20="","",E20)</f>
        <v/>
      </c>
      <c r="G56" s="43"/>
      <c r="H56" s="43"/>
      <c r="I56" s="114"/>
      <c r="J56" s="384"/>
      <c r="K56" s="46"/>
    </row>
    <row r="57" spans="2:47" s="1" customFormat="1" ht="10.35" customHeight="1">
      <c r="B57" s="42"/>
      <c r="C57" s="43"/>
      <c r="D57" s="43"/>
      <c r="E57" s="43"/>
      <c r="F57" s="43"/>
      <c r="G57" s="43"/>
      <c r="H57" s="43"/>
      <c r="I57" s="114"/>
      <c r="J57" s="43"/>
      <c r="K57" s="46"/>
    </row>
    <row r="58" spans="2:47" s="1" customFormat="1" ht="29.25" customHeight="1">
      <c r="B58" s="42"/>
      <c r="C58" s="138" t="s">
        <v>235</v>
      </c>
      <c r="D58" s="128"/>
      <c r="E58" s="128"/>
      <c r="F58" s="128"/>
      <c r="G58" s="128"/>
      <c r="H58" s="128"/>
      <c r="I58" s="139"/>
      <c r="J58" s="140" t="s">
        <v>236</v>
      </c>
      <c r="K58" s="141"/>
    </row>
    <row r="59" spans="2:47" s="1" customFormat="1" ht="10.3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29.25" customHeight="1">
      <c r="B60" s="42"/>
      <c r="C60" s="142" t="s">
        <v>237</v>
      </c>
      <c r="D60" s="43"/>
      <c r="E60" s="43"/>
      <c r="F60" s="43"/>
      <c r="G60" s="43"/>
      <c r="H60" s="43"/>
      <c r="I60" s="114"/>
      <c r="J60" s="124">
        <f>J87</f>
        <v>0</v>
      </c>
      <c r="K60" s="46"/>
      <c r="AU60" s="25" t="s">
        <v>238</v>
      </c>
    </row>
    <row r="61" spans="2:47" s="8" customFormat="1" ht="24.95" customHeight="1">
      <c r="B61" s="143"/>
      <c r="C61" s="144"/>
      <c r="D61" s="145" t="s">
        <v>1294</v>
      </c>
      <c r="E61" s="146"/>
      <c r="F61" s="146"/>
      <c r="G61" s="146"/>
      <c r="H61" s="146"/>
      <c r="I61" s="147"/>
      <c r="J61" s="148">
        <f>J88</f>
        <v>0</v>
      </c>
      <c r="K61" s="149"/>
    </row>
    <row r="62" spans="2:47" s="9" customFormat="1" ht="19.899999999999999" customHeight="1">
      <c r="B62" s="150"/>
      <c r="C62" s="151"/>
      <c r="D62" s="152" t="s">
        <v>1295</v>
      </c>
      <c r="E62" s="153"/>
      <c r="F62" s="153"/>
      <c r="G62" s="153"/>
      <c r="H62" s="153"/>
      <c r="I62" s="154"/>
      <c r="J62" s="155">
        <f>J89</f>
        <v>0</v>
      </c>
      <c r="K62" s="156"/>
    </row>
    <row r="63" spans="2:47" s="8" customFormat="1" ht="24.95" customHeight="1">
      <c r="B63" s="143"/>
      <c r="C63" s="144"/>
      <c r="D63" s="145" t="s">
        <v>1296</v>
      </c>
      <c r="E63" s="146"/>
      <c r="F63" s="146"/>
      <c r="G63" s="146"/>
      <c r="H63" s="146"/>
      <c r="I63" s="147"/>
      <c r="J63" s="148">
        <f>J129</f>
        <v>0</v>
      </c>
      <c r="K63" s="149"/>
    </row>
    <row r="64" spans="2:47" s="9" customFormat="1" ht="19.899999999999999" customHeight="1">
      <c r="B64" s="150"/>
      <c r="C64" s="151"/>
      <c r="D64" s="152" t="s">
        <v>1297</v>
      </c>
      <c r="E64" s="153"/>
      <c r="F64" s="153"/>
      <c r="G64" s="153"/>
      <c r="H64" s="153"/>
      <c r="I64" s="154"/>
      <c r="J64" s="155">
        <f>J130</f>
        <v>0</v>
      </c>
      <c r="K64" s="156"/>
    </row>
    <row r="65" spans="2:12" s="9" customFormat="1" ht="19.899999999999999" customHeight="1">
      <c r="B65" s="150"/>
      <c r="C65" s="151"/>
      <c r="D65" s="152" t="s">
        <v>1298</v>
      </c>
      <c r="E65" s="153"/>
      <c r="F65" s="153"/>
      <c r="G65" s="153"/>
      <c r="H65" s="153"/>
      <c r="I65" s="154"/>
      <c r="J65" s="155">
        <f>J197</f>
        <v>0</v>
      </c>
      <c r="K65" s="156"/>
    </row>
    <row r="66" spans="2:12" s="1" customFormat="1" ht="21.75" customHeight="1">
      <c r="B66" s="42"/>
      <c r="C66" s="43"/>
      <c r="D66" s="43"/>
      <c r="E66" s="43"/>
      <c r="F66" s="43"/>
      <c r="G66" s="43"/>
      <c r="H66" s="43"/>
      <c r="I66" s="114"/>
      <c r="J66" s="43"/>
      <c r="K66" s="46"/>
    </row>
    <row r="67" spans="2:12" s="1" customFormat="1" ht="6.95" customHeight="1">
      <c r="B67" s="57"/>
      <c r="C67" s="58"/>
      <c r="D67" s="58"/>
      <c r="E67" s="58"/>
      <c r="F67" s="58"/>
      <c r="G67" s="58"/>
      <c r="H67" s="58"/>
      <c r="I67" s="135"/>
      <c r="J67" s="58"/>
      <c r="K67" s="59"/>
    </row>
    <row r="71" spans="2:12" s="1" customFormat="1" ht="6.95" customHeight="1">
      <c r="B71" s="60"/>
      <c r="C71" s="61"/>
      <c r="D71" s="61"/>
      <c r="E71" s="61"/>
      <c r="F71" s="61"/>
      <c r="G71" s="61"/>
      <c r="H71" s="61"/>
      <c r="I71" s="136"/>
      <c r="J71" s="61"/>
      <c r="K71" s="61"/>
      <c r="L71" s="42"/>
    </row>
    <row r="72" spans="2:12" s="1" customFormat="1" ht="36.950000000000003" customHeight="1">
      <c r="B72" s="42"/>
      <c r="C72" s="62" t="s">
        <v>248</v>
      </c>
      <c r="L72" s="42"/>
    </row>
    <row r="73" spans="2:12" s="1" customFormat="1" ht="6.95" customHeight="1">
      <c r="B73" s="42"/>
      <c r="L73" s="42"/>
    </row>
    <row r="74" spans="2:12" s="1" customFormat="1" ht="14.45" customHeight="1">
      <c r="B74" s="42"/>
      <c r="C74" s="64" t="s">
        <v>19</v>
      </c>
      <c r="L74" s="42"/>
    </row>
    <row r="75" spans="2:12" s="1" customFormat="1" ht="16.5" customHeight="1">
      <c r="B75" s="42"/>
      <c r="E75" s="374" t="str">
        <f>E7</f>
        <v>Tehov - Odkanalizování a čištění vod</v>
      </c>
      <c r="F75" s="375"/>
      <c r="G75" s="375"/>
      <c r="H75" s="375"/>
      <c r="L75" s="42"/>
    </row>
    <row r="76" spans="2:12" ht="15">
      <c r="B76" s="29"/>
      <c r="C76" s="64" t="s">
        <v>227</v>
      </c>
      <c r="L76" s="29"/>
    </row>
    <row r="77" spans="2:12" s="1" customFormat="1" ht="16.5" customHeight="1">
      <c r="B77" s="42"/>
      <c r="E77" s="374" t="s">
        <v>228</v>
      </c>
      <c r="F77" s="377"/>
      <c r="G77" s="377"/>
      <c r="H77" s="377"/>
      <c r="L77" s="42"/>
    </row>
    <row r="78" spans="2:12" s="1" customFormat="1" ht="14.45" customHeight="1">
      <c r="B78" s="42"/>
      <c r="C78" s="64" t="s">
        <v>229</v>
      </c>
      <c r="L78" s="42"/>
    </row>
    <row r="79" spans="2:12" s="1" customFormat="1" ht="17.25" customHeight="1">
      <c r="B79" s="42"/>
      <c r="E79" s="349" t="str">
        <f>E11</f>
        <v>104 - DSO-01.4 Stavební elektroinstalace a hromosvod</v>
      </c>
      <c r="F79" s="377"/>
      <c r="G79" s="377"/>
      <c r="H79" s="377"/>
      <c r="L79" s="42"/>
    </row>
    <row r="80" spans="2:12" s="1" customFormat="1" ht="6.95" customHeight="1">
      <c r="B80" s="42"/>
      <c r="L80" s="42"/>
    </row>
    <row r="81" spans="2:65" s="1" customFormat="1" ht="18" customHeight="1">
      <c r="B81" s="42"/>
      <c r="C81" s="64" t="s">
        <v>25</v>
      </c>
      <c r="F81" s="157" t="str">
        <f>F14</f>
        <v>Tehov</v>
      </c>
      <c r="I81" s="158" t="s">
        <v>27</v>
      </c>
      <c r="J81" s="68" t="str">
        <f>IF(J14="","",J14)</f>
        <v>1.6.2017</v>
      </c>
      <c r="L81" s="42"/>
    </row>
    <row r="82" spans="2:65" s="1" customFormat="1" ht="6.95" customHeight="1">
      <c r="B82" s="42"/>
      <c r="L82" s="42"/>
    </row>
    <row r="83" spans="2:65" s="1" customFormat="1" ht="15">
      <c r="B83" s="42"/>
      <c r="C83" s="64" t="s">
        <v>31</v>
      </c>
      <c r="F83" s="157" t="str">
        <f>E17</f>
        <v>Obec Tehov</v>
      </c>
      <c r="I83" s="158" t="s">
        <v>38</v>
      </c>
      <c r="J83" s="157" t="str">
        <f>E23</f>
        <v>Ing. Pavel Douša</v>
      </c>
      <c r="L83" s="42"/>
    </row>
    <row r="84" spans="2:65" s="1" customFormat="1" ht="14.45" customHeight="1">
      <c r="B84" s="42"/>
      <c r="C84" s="64" t="s">
        <v>36</v>
      </c>
      <c r="F84" s="157" t="str">
        <f>IF(E20="","",E20)</f>
        <v/>
      </c>
      <c r="L84" s="42"/>
    </row>
    <row r="85" spans="2:65" s="1" customFormat="1" ht="10.35" customHeight="1">
      <c r="B85" s="42"/>
      <c r="L85" s="42"/>
    </row>
    <row r="86" spans="2:65" s="10" customFormat="1" ht="29.25" customHeight="1">
      <c r="B86" s="159"/>
      <c r="C86" s="160" t="s">
        <v>249</v>
      </c>
      <c r="D86" s="161" t="s">
        <v>62</v>
      </c>
      <c r="E86" s="161" t="s">
        <v>58</v>
      </c>
      <c r="F86" s="161" t="s">
        <v>250</v>
      </c>
      <c r="G86" s="161" t="s">
        <v>251</v>
      </c>
      <c r="H86" s="161" t="s">
        <v>252</v>
      </c>
      <c r="I86" s="162" t="s">
        <v>253</v>
      </c>
      <c r="J86" s="161" t="s">
        <v>236</v>
      </c>
      <c r="K86" s="163" t="s">
        <v>254</v>
      </c>
      <c r="L86" s="159"/>
      <c r="M86" s="74" t="s">
        <v>255</v>
      </c>
      <c r="N86" s="75" t="s">
        <v>47</v>
      </c>
      <c r="O86" s="75" t="s">
        <v>256</v>
      </c>
      <c r="P86" s="75" t="s">
        <v>257</v>
      </c>
      <c r="Q86" s="75" t="s">
        <v>258</v>
      </c>
      <c r="R86" s="75" t="s">
        <v>259</v>
      </c>
      <c r="S86" s="75" t="s">
        <v>260</v>
      </c>
      <c r="T86" s="76" t="s">
        <v>261</v>
      </c>
    </row>
    <row r="87" spans="2:65" s="1" customFormat="1" ht="29.25" customHeight="1">
      <c r="B87" s="42"/>
      <c r="C87" s="78" t="s">
        <v>237</v>
      </c>
      <c r="J87" s="164">
        <f>BK87</f>
        <v>0</v>
      </c>
      <c r="L87" s="42"/>
      <c r="M87" s="77"/>
      <c r="N87" s="69"/>
      <c r="O87" s="69"/>
      <c r="P87" s="165">
        <f>P88+P129</f>
        <v>0</v>
      </c>
      <c r="Q87" s="69"/>
      <c r="R87" s="165">
        <f>R88+R129</f>
        <v>0.115202</v>
      </c>
      <c r="S87" s="69"/>
      <c r="T87" s="166">
        <f>T88+T129</f>
        <v>0</v>
      </c>
      <c r="AT87" s="25" t="s">
        <v>76</v>
      </c>
      <c r="AU87" s="25" t="s">
        <v>238</v>
      </c>
      <c r="BK87" s="167">
        <f>BK88+BK129</f>
        <v>0</v>
      </c>
    </row>
    <row r="88" spans="2:65" s="11" customFormat="1" ht="37.35" customHeight="1">
      <c r="B88" s="168"/>
      <c r="D88" s="169" t="s">
        <v>76</v>
      </c>
      <c r="E88" s="170" t="s">
        <v>383</v>
      </c>
      <c r="F88" s="170" t="s">
        <v>1299</v>
      </c>
      <c r="I88" s="171"/>
      <c r="J88" s="172">
        <f>BK88</f>
        <v>0</v>
      </c>
      <c r="L88" s="168"/>
      <c r="M88" s="173"/>
      <c r="N88" s="174"/>
      <c r="O88" s="174"/>
      <c r="P88" s="175">
        <f>P89</f>
        <v>0</v>
      </c>
      <c r="Q88" s="174"/>
      <c r="R88" s="175">
        <f>R89</f>
        <v>1.3189999999999997E-2</v>
      </c>
      <c r="S88" s="174"/>
      <c r="T88" s="176">
        <f>T89</f>
        <v>0</v>
      </c>
      <c r="AR88" s="169" t="s">
        <v>85</v>
      </c>
      <c r="AT88" s="177" t="s">
        <v>76</v>
      </c>
      <c r="AU88" s="177" t="s">
        <v>77</v>
      </c>
      <c r="AY88" s="169" t="s">
        <v>264</v>
      </c>
      <c r="BK88" s="178">
        <f>BK89</f>
        <v>0</v>
      </c>
    </row>
    <row r="89" spans="2:65" s="11" customFormat="1" ht="19.899999999999999" customHeight="1">
      <c r="B89" s="168"/>
      <c r="D89" s="169" t="s">
        <v>76</v>
      </c>
      <c r="E89" s="179" t="s">
        <v>1300</v>
      </c>
      <c r="F89" s="179" t="s">
        <v>1301</v>
      </c>
      <c r="I89" s="171"/>
      <c r="J89" s="180">
        <f>BK89</f>
        <v>0</v>
      </c>
      <c r="L89" s="168"/>
      <c r="M89" s="173"/>
      <c r="N89" s="174"/>
      <c r="O89" s="174"/>
      <c r="P89" s="175">
        <f>SUM(P90:P128)</f>
        <v>0</v>
      </c>
      <c r="Q89" s="174"/>
      <c r="R89" s="175">
        <f>SUM(R90:R128)</f>
        <v>1.3189999999999997E-2</v>
      </c>
      <c r="S89" s="174"/>
      <c r="T89" s="176">
        <f>SUM(T90:T128)</f>
        <v>0</v>
      </c>
      <c r="AR89" s="169" t="s">
        <v>85</v>
      </c>
      <c r="AT89" s="177" t="s">
        <v>76</v>
      </c>
      <c r="AU89" s="177" t="s">
        <v>24</v>
      </c>
      <c r="AY89" s="169" t="s">
        <v>264</v>
      </c>
      <c r="BK89" s="178">
        <f>SUM(BK90:BK128)</f>
        <v>0</v>
      </c>
    </row>
    <row r="90" spans="2:65" s="1" customFormat="1" ht="25.5" customHeight="1">
      <c r="B90" s="181"/>
      <c r="C90" s="182" t="s">
        <v>24</v>
      </c>
      <c r="D90" s="182" t="s">
        <v>266</v>
      </c>
      <c r="E90" s="183" t="s">
        <v>1302</v>
      </c>
      <c r="F90" s="184" t="s">
        <v>1303</v>
      </c>
      <c r="G90" s="185" t="s">
        <v>308</v>
      </c>
      <c r="H90" s="186">
        <v>25</v>
      </c>
      <c r="I90" s="187"/>
      <c r="J90" s="188">
        <f t="shared" ref="J90:J103" si="0">ROUND(I90*H90,2)</f>
        <v>0</v>
      </c>
      <c r="K90" s="184" t="s">
        <v>278</v>
      </c>
      <c r="L90" s="42"/>
      <c r="M90" s="189" t="s">
        <v>5</v>
      </c>
      <c r="N90" s="190" t="s">
        <v>48</v>
      </c>
      <c r="O90" s="43"/>
      <c r="P90" s="191">
        <f t="shared" ref="P90:P103" si="1">O90*H90</f>
        <v>0</v>
      </c>
      <c r="Q90" s="191">
        <v>0</v>
      </c>
      <c r="R90" s="191">
        <f t="shared" ref="R90:R103" si="2">Q90*H90</f>
        <v>0</v>
      </c>
      <c r="S90" s="191">
        <v>0</v>
      </c>
      <c r="T90" s="192">
        <f t="shared" ref="T90:T103" si="3">S90*H90</f>
        <v>0</v>
      </c>
      <c r="AR90" s="25" t="s">
        <v>372</v>
      </c>
      <c r="AT90" s="25" t="s">
        <v>266</v>
      </c>
      <c r="AU90" s="25" t="s">
        <v>85</v>
      </c>
      <c r="AY90" s="25" t="s">
        <v>264</v>
      </c>
      <c r="BE90" s="193">
        <f t="shared" ref="BE90:BE103" si="4">IF(N90="základní",J90,0)</f>
        <v>0</v>
      </c>
      <c r="BF90" s="193">
        <f t="shared" ref="BF90:BF103" si="5">IF(N90="snížená",J90,0)</f>
        <v>0</v>
      </c>
      <c r="BG90" s="193">
        <f t="shared" ref="BG90:BG103" si="6">IF(N90="zákl. přenesená",J90,0)</f>
        <v>0</v>
      </c>
      <c r="BH90" s="193">
        <f t="shared" ref="BH90:BH103" si="7">IF(N90="sníž. přenesená",J90,0)</f>
        <v>0</v>
      </c>
      <c r="BI90" s="193">
        <f t="shared" ref="BI90:BI103" si="8">IF(N90="nulová",J90,0)</f>
        <v>0</v>
      </c>
      <c r="BJ90" s="25" t="s">
        <v>24</v>
      </c>
      <c r="BK90" s="193">
        <f t="shared" ref="BK90:BK103" si="9">ROUND(I90*H90,2)</f>
        <v>0</v>
      </c>
      <c r="BL90" s="25" t="s">
        <v>372</v>
      </c>
      <c r="BM90" s="25" t="s">
        <v>1304</v>
      </c>
    </row>
    <row r="91" spans="2:65" s="1" customFormat="1" ht="16.5" customHeight="1">
      <c r="B91" s="181"/>
      <c r="C91" s="218" t="s">
        <v>85</v>
      </c>
      <c r="D91" s="218" t="s">
        <v>345</v>
      </c>
      <c r="E91" s="219" t="s">
        <v>1305</v>
      </c>
      <c r="F91" s="220" t="s">
        <v>1306</v>
      </c>
      <c r="G91" s="221" t="s">
        <v>341</v>
      </c>
      <c r="H91" s="222">
        <v>10</v>
      </c>
      <c r="I91" s="223"/>
      <c r="J91" s="224">
        <f t="shared" si="0"/>
        <v>0</v>
      </c>
      <c r="K91" s="220" t="s">
        <v>278</v>
      </c>
      <c r="L91" s="225"/>
      <c r="M91" s="226" t="s">
        <v>5</v>
      </c>
      <c r="N91" s="227" t="s">
        <v>48</v>
      </c>
      <c r="O91" s="43"/>
      <c r="P91" s="191">
        <f t="shared" si="1"/>
        <v>0</v>
      </c>
      <c r="Q91" s="191">
        <v>2.1000000000000001E-4</v>
      </c>
      <c r="R91" s="191">
        <f t="shared" si="2"/>
        <v>2.1000000000000003E-3</v>
      </c>
      <c r="S91" s="191">
        <v>0</v>
      </c>
      <c r="T91" s="192">
        <f t="shared" si="3"/>
        <v>0</v>
      </c>
      <c r="AR91" s="25" t="s">
        <v>397</v>
      </c>
      <c r="AT91" s="25" t="s">
        <v>345</v>
      </c>
      <c r="AU91" s="25" t="s">
        <v>85</v>
      </c>
      <c r="AY91" s="25" t="s">
        <v>264</v>
      </c>
      <c r="BE91" s="193">
        <f t="shared" si="4"/>
        <v>0</v>
      </c>
      <c r="BF91" s="193">
        <f t="shared" si="5"/>
        <v>0</v>
      </c>
      <c r="BG91" s="193">
        <f t="shared" si="6"/>
        <v>0</v>
      </c>
      <c r="BH91" s="193">
        <f t="shared" si="7"/>
        <v>0</v>
      </c>
      <c r="BI91" s="193">
        <f t="shared" si="8"/>
        <v>0</v>
      </c>
      <c r="BJ91" s="25" t="s">
        <v>24</v>
      </c>
      <c r="BK91" s="193">
        <f t="shared" si="9"/>
        <v>0</v>
      </c>
      <c r="BL91" s="25" t="s">
        <v>372</v>
      </c>
      <c r="BM91" s="25" t="s">
        <v>1307</v>
      </c>
    </row>
    <row r="92" spans="2:65" s="1" customFormat="1" ht="16.5" customHeight="1">
      <c r="B92" s="181"/>
      <c r="C92" s="218" t="s">
        <v>93</v>
      </c>
      <c r="D92" s="218" t="s">
        <v>345</v>
      </c>
      <c r="E92" s="219" t="s">
        <v>1308</v>
      </c>
      <c r="F92" s="220" t="s">
        <v>1309</v>
      </c>
      <c r="G92" s="221" t="s">
        <v>341</v>
      </c>
      <c r="H92" s="222">
        <v>15</v>
      </c>
      <c r="I92" s="223"/>
      <c r="J92" s="224">
        <f t="shared" si="0"/>
        <v>0</v>
      </c>
      <c r="K92" s="220" t="s">
        <v>278</v>
      </c>
      <c r="L92" s="225"/>
      <c r="M92" s="226" t="s">
        <v>5</v>
      </c>
      <c r="N92" s="227" t="s">
        <v>48</v>
      </c>
      <c r="O92" s="43"/>
      <c r="P92" s="191">
        <f t="shared" si="1"/>
        <v>0</v>
      </c>
      <c r="Q92" s="191">
        <v>3.8999999999999999E-4</v>
      </c>
      <c r="R92" s="191">
        <f t="shared" si="2"/>
        <v>5.8500000000000002E-3</v>
      </c>
      <c r="S92" s="191">
        <v>0</v>
      </c>
      <c r="T92" s="192">
        <f t="shared" si="3"/>
        <v>0</v>
      </c>
      <c r="AR92" s="25" t="s">
        <v>397</v>
      </c>
      <c r="AT92" s="25" t="s">
        <v>345</v>
      </c>
      <c r="AU92" s="25" t="s">
        <v>85</v>
      </c>
      <c r="AY92" s="25" t="s">
        <v>264</v>
      </c>
      <c r="BE92" s="193">
        <f t="shared" si="4"/>
        <v>0</v>
      </c>
      <c r="BF92" s="193">
        <f t="shared" si="5"/>
        <v>0</v>
      </c>
      <c r="BG92" s="193">
        <f t="shared" si="6"/>
        <v>0</v>
      </c>
      <c r="BH92" s="193">
        <f t="shared" si="7"/>
        <v>0</v>
      </c>
      <c r="BI92" s="193">
        <f t="shared" si="8"/>
        <v>0</v>
      </c>
      <c r="BJ92" s="25" t="s">
        <v>24</v>
      </c>
      <c r="BK92" s="193">
        <f t="shared" si="9"/>
        <v>0</v>
      </c>
      <c r="BL92" s="25" t="s">
        <v>372</v>
      </c>
      <c r="BM92" s="25" t="s">
        <v>1310</v>
      </c>
    </row>
    <row r="93" spans="2:65" s="1" customFormat="1" ht="38.25" customHeight="1">
      <c r="B93" s="181"/>
      <c r="C93" s="182" t="s">
        <v>270</v>
      </c>
      <c r="D93" s="182" t="s">
        <v>266</v>
      </c>
      <c r="E93" s="183" t="s">
        <v>1311</v>
      </c>
      <c r="F93" s="184" t="s">
        <v>1312</v>
      </c>
      <c r="G93" s="185" t="s">
        <v>341</v>
      </c>
      <c r="H93" s="186">
        <v>10</v>
      </c>
      <c r="I93" s="187"/>
      <c r="J93" s="188">
        <f t="shared" si="0"/>
        <v>0</v>
      </c>
      <c r="K93" s="184" t="s">
        <v>278</v>
      </c>
      <c r="L93" s="42"/>
      <c r="M93" s="189" t="s">
        <v>5</v>
      </c>
      <c r="N93" s="190" t="s">
        <v>48</v>
      </c>
      <c r="O93" s="43"/>
      <c r="P93" s="191">
        <f t="shared" si="1"/>
        <v>0</v>
      </c>
      <c r="Q93" s="191">
        <v>0</v>
      </c>
      <c r="R93" s="191">
        <f t="shared" si="2"/>
        <v>0</v>
      </c>
      <c r="S93" s="191">
        <v>0</v>
      </c>
      <c r="T93" s="192">
        <f t="shared" si="3"/>
        <v>0</v>
      </c>
      <c r="AR93" s="25" t="s">
        <v>372</v>
      </c>
      <c r="AT93" s="25" t="s">
        <v>266</v>
      </c>
      <c r="AU93" s="25" t="s">
        <v>85</v>
      </c>
      <c r="AY93" s="25" t="s">
        <v>264</v>
      </c>
      <c r="BE93" s="193">
        <f t="shared" si="4"/>
        <v>0</v>
      </c>
      <c r="BF93" s="193">
        <f t="shared" si="5"/>
        <v>0</v>
      </c>
      <c r="BG93" s="193">
        <f t="shared" si="6"/>
        <v>0</v>
      </c>
      <c r="BH93" s="193">
        <f t="shared" si="7"/>
        <v>0</v>
      </c>
      <c r="BI93" s="193">
        <f t="shared" si="8"/>
        <v>0</v>
      </c>
      <c r="BJ93" s="25" t="s">
        <v>24</v>
      </c>
      <c r="BK93" s="193">
        <f t="shared" si="9"/>
        <v>0</v>
      </c>
      <c r="BL93" s="25" t="s">
        <v>372</v>
      </c>
      <c r="BM93" s="25" t="s">
        <v>1313</v>
      </c>
    </row>
    <row r="94" spans="2:65" s="1" customFormat="1" ht="25.5" customHeight="1">
      <c r="B94" s="181"/>
      <c r="C94" s="218" t="s">
        <v>300</v>
      </c>
      <c r="D94" s="218" t="s">
        <v>345</v>
      </c>
      <c r="E94" s="219" t="s">
        <v>1314</v>
      </c>
      <c r="F94" s="220" t="s">
        <v>1315</v>
      </c>
      <c r="G94" s="221" t="s">
        <v>1316</v>
      </c>
      <c r="H94" s="222">
        <v>10</v>
      </c>
      <c r="I94" s="223"/>
      <c r="J94" s="224">
        <f t="shared" si="0"/>
        <v>0</v>
      </c>
      <c r="K94" s="220" t="s">
        <v>1317</v>
      </c>
      <c r="L94" s="225"/>
      <c r="M94" s="226" t="s">
        <v>5</v>
      </c>
      <c r="N94" s="227" t="s">
        <v>48</v>
      </c>
      <c r="O94" s="43"/>
      <c r="P94" s="191">
        <f t="shared" si="1"/>
        <v>0</v>
      </c>
      <c r="Q94" s="191">
        <v>0</v>
      </c>
      <c r="R94" s="191">
        <f t="shared" si="2"/>
        <v>0</v>
      </c>
      <c r="S94" s="191">
        <v>0</v>
      </c>
      <c r="T94" s="192">
        <f t="shared" si="3"/>
        <v>0</v>
      </c>
      <c r="AR94" s="25" t="s">
        <v>397</v>
      </c>
      <c r="AT94" s="25" t="s">
        <v>345</v>
      </c>
      <c r="AU94" s="25" t="s">
        <v>85</v>
      </c>
      <c r="AY94" s="25" t="s">
        <v>264</v>
      </c>
      <c r="BE94" s="193">
        <f t="shared" si="4"/>
        <v>0</v>
      </c>
      <c r="BF94" s="193">
        <f t="shared" si="5"/>
        <v>0</v>
      </c>
      <c r="BG94" s="193">
        <f t="shared" si="6"/>
        <v>0</v>
      </c>
      <c r="BH94" s="193">
        <f t="shared" si="7"/>
        <v>0</v>
      </c>
      <c r="BI94" s="193">
        <f t="shared" si="8"/>
        <v>0</v>
      </c>
      <c r="BJ94" s="25" t="s">
        <v>24</v>
      </c>
      <c r="BK94" s="193">
        <f t="shared" si="9"/>
        <v>0</v>
      </c>
      <c r="BL94" s="25" t="s">
        <v>372</v>
      </c>
      <c r="BM94" s="25" t="s">
        <v>1318</v>
      </c>
    </row>
    <row r="95" spans="2:65" s="1" customFormat="1" ht="25.5" customHeight="1">
      <c r="B95" s="181"/>
      <c r="C95" s="182" t="s">
        <v>305</v>
      </c>
      <c r="D95" s="182" t="s">
        <v>266</v>
      </c>
      <c r="E95" s="183" t="s">
        <v>1319</v>
      </c>
      <c r="F95" s="184" t="s">
        <v>1320</v>
      </c>
      <c r="G95" s="185" t="s">
        <v>341</v>
      </c>
      <c r="H95" s="186">
        <v>2</v>
      </c>
      <c r="I95" s="187"/>
      <c r="J95" s="188">
        <f t="shared" si="0"/>
        <v>0</v>
      </c>
      <c r="K95" s="184" t="s">
        <v>278</v>
      </c>
      <c r="L95" s="42"/>
      <c r="M95" s="189" t="s">
        <v>5</v>
      </c>
      <c r="N95" s="190" t="s">
        <v>48</v>
      </c>
      <c r="O95" s="43"/>
      <c r="P95" s="191">
        <f t="shared" si="1"/>
        <v>0</v>
      </c>
      <c r="Q95" s="191">
        <v>0</v>
      </c>
      <c r="R95" s="191">
        <f t="shared" si="2"/>
        <v>0</v>
      </c>
      <c r="S95" s="191">
        <v>0</v>
      </c>
      <c r="T95" s="192">
        <f t="shared" si="3"/>
        <v>0</v>
      </c>
      <c r="AR95" s="25" t="s">
        <v>372</v>
      </c>
      <c r="AT95" s="25" t="s">
        <v>266</v>
      </c>
      <c r="AU95" s="25" t="s">
        <v>85</v>
      </c>
      <c r="AY95" s="25" t="s">
        <v>264</v>
      </c>
      <c r="BE95" s="193">
        <f t="shared" si="4"/>
        <v>0</v>
      </c>
      <c r="BF95" s="193">
        <f t="shared" si="5"/>
        <v>0</v>
      </c>
      <c r="BG95" s="193">
        <f t="shared" si="6"/>
        <v>0</v>
      </c>
      <c r="BH95" s="193">
        <f t="shared" si="7"/>
        <v>0</v>
      </c>
      <c r="BI95" s="193">
        <f t="shared" si="8"/>
        <v>0</v>
      </c>
      <c r="BJ95" s="25" t="s">
        <v>24</v>
      </c>
      <c r="BK95" s="193">
        <f t="shared" si="9"/>
        <v>0</v>
      </c>
      <c r="BL95" s="25" t="s">
        <v>372</v>
      </c>
      <c r="BM95" s="25" t="s">
        <v>1321</v>
      </c>
    </row>
    <row r="96" spans="2:65" s="1" customFormat="1" ht="16.5" customHeight="1">
      <c r="B96" s="181"/>
      <c r="C96" s="218" t="s">
        <v>314</v>
      </c>
      <c r="D96" s="218" t="s">
        <v>345</v>
      </c>
      <c r="E96" s="219" t="s">
        <v>1322</v>
      </c>
      <c r="F96" s="220" t="s">
        <v>1323</v>
      </c>
      <c r="G96" s="221" t="s">
        <v>341</v>
      </c>
      <c r="H96" s="222">
        <v>2</v>
      </c>
      <c r="I96" s="223"/>
      <c r="J96" s="224">
        <f t="shared" si="0"/>
        <v>0</v>
      </c>
      <c r="K96" s="220" t="s">
        <v>278</v>
      </c>
      <c r="L96" s="225"/>
      <c r="M96" s="226" t="s">
        <v>5</v>
      </c>
      <c r="N96" s="227" t="s">
        <v>48</v>
      </c>
      <c r="O96" s="43"/>
      <c r="P96" s="191">
        <f t="shared" si="1"/>
        <v>0</v>
      </c>
      <c r="Q96" s="191">
        <v>5.0000000000000002E-5</v>
      </c>
      <c r="R96" s="191">
        <f t="shared" si="2"/>
        <v>1E-4</v>
      </c>
      <c r="S96" s="191">
        <v>0</v>
      </c>
      <c r="T96" s="192">
        <f t="shared" si="3"/>
        <v>0</v>
      </c>
      <c r="AR96" s="25" t="s">
        <v>397</v>
      </c>
      <c r="AT96" s="25" t="s">
        <v>345</v>
      </c>
      <c r="AU96" s="25" t="s">
        <v>85</v>
      </c>
      <c r="AY96" s="25" t="s">
        <v>264</v>
      </c>
      <c r="BE96" s="193">
        <f t="shared" si="4"/>
        <v>0</v>
      </c>
      <c r="BF96" s="193">
        <f t="shared" si="5"/>
        <v>0</v>
      </c>
      <c r="BG96" s="193">
        <f t="shared" si="6"/>
        <v>0</v>
      </c>
      <c r="BH96" s="193">
        <f t="shared" si="7"/>
        <v>0</v>
      </c>
      <c r="BI96" s="193">
        <f t="shared" si="8"/>
        <v>0</v>
      </c>
      <c r="BJ96" s="25" t="s">
        <v>24</v>
      </c>
      <c r="BK96" s="193">
        <f t="shared" si="9"/>
        <v>0</v>
      </c>
      <c r="BL96" s="25" t="s">
        <v>372</v>
      </c>
      <c r="BM96" s="25" t="s">
        <v>1324</v>
      </c>
    </row>
    <row r="97" spans="2:65" s="1" customFormat="1" ht="25.5" customHeight="1">
      <c r="B97" s="181"/>
      <c r="C97" s="182" t="s">
        <v>322</v>
      </c>
      <c r="D97" s="182" t="s">
        <v>266</v>
      </c>
      <c r="E97" s="183" t="s">
        <v>1325</v>
      </c>
      <c r="F97" s="184" t="s">
        <v>1326</v>
      </c>
      <c r="G97" s="185" t="s">
        <v>341</v>
      </c>
      <c r="H97" s="186">
        <v>1</v>
      </c>
      <c r="I97" s="187"/>
      <c r="J97" s="188">
        <f t="shared" si="0"/>
        <v>0</v>
      </c>
      <c r="K97" s="184" t="s">
        <v>278</v>
      </c>
      <c r="L97" s="42"/>
      <c r="M97" s="189" t="s">
        <v>5</v>
      </c>
      <c r="N97" s="190" t="s">
        <v>48</v>
      </c>
      <c r="O97" s="43"/>
      <c r="P97" s="191">
        <f t="shared" si="1"/>
        <v>0</v>
      </c>
      <c r="Q97" s="191">
        <v>0</v>
      </c>
      <c r="R97" s="191">
        <f t="shared" si="2"/>
        <v>0</v>
      </c>
      <c r="S97" s="191">
        <v>0</v>
      </c>
      <c r="T97" s="192">
        <f t="shared" si="3"/>
        <v>0</v>
      </c>
      <c r="AR97" s="25" t="s">
        <v>372</v>
      </c>
      <c r="AT97" s="25" t="s">
        <v>266</v>
      </c>
      <c r="AU97" s="25" t="s">
        <v>85</v>
      </c>
      <c r="AY97" s="25" t="s">
        <v>264</v>
      </c>
      <c r="BE97" s="193">
        <f t="shared" si="4"/>
        <v>0</v>
      </c>
      <c r="BF97" s="193">
        <f t="shared" si="5"/>
        <v>0</v>
      </c>
      <c r="BG97" s="193">
        <f t="shared" si="6"/>
        <v>0</v>
      </c>
      <c r="BH97" s="193">
        <f t="shared" si="7"/>
        <v>0</v>
      </c>
      <c r="BI97" s="193">
        <f t="shared" si="8"/>
        <v>0</v>
      </c>
      <c r="BJ97" s="25" t="s">
        <v>24</v>
      </c>
      <c r="BK97" s="193">
        <f t="shared" si="9"/>
        <v>0</v>
      </c>
      <c r="BL97" s="25" t="s">
        <v>372</v>
      </c>
      <c r="BM97" s="25" t="s">
        <v>1327</v>
      </c>
    </row>
    <row r="98" spans="2:65" s="1" customFormat="1" ht="16.5" customHeight="1">
      <c r="B98" s="181"/>
      <c r="C98" s="218" t="s">
        <v>331</v>
      </c>
      <c r="D98" s="218" t="s">
        <v>345</v>
      </c>
      <c r="E98" s="219" t="s">
        <v>1328</v>
      </c>
      <c r="F98" s="220" t="s">
        <v>1329</v>
      </c>
      <c r="G98" s="221" t="s">
        <v>341</v>
      </c>
      <c r="H98" s="222">
        <v>1</v>
      </c>
      <c r="I98" s="223"/>
      <c r="J98" s="224">
        <f t="shared" si="0"/>
        <v>0</v>
      </c>
      <c r="K98" s="220" t="s">
        <v>278</v>
      </c>
      <c r="L98" s="225"/>
      <c r="M98" s="226" t="s">
        <v>5</v>
      </c>
      <c r="N98" s="227" t="s">
        <v>48</v>
      </c>
      <c r="O98" s="43"/>
      <c r="P98" s="191">
        <f t="shared" si="1"/>
        <v>0</v>
      </c>
      <c r="Q98" s="191">
        <v>5.0000000000000002E-5</v>
      </c>
      <c r="R98" s="191">
        <f t="shared" si="2"/>
        <v>5.0000000000000002E-5</v>
      </c>
      <c r="S98" s="191">
        <v>0</v>
      </c>
      <c r="T98" s="192">
        <f t="shared" si="3"/>
        <v>0</v>
      </c>
      <c r="AR98" s="25" t="s">
        <v>397</v>
      </c>
      <c r="AT98" s="25" t="s">
        <v>345</v>
      </c>
      <c r="AU98" s="25" t="s">
        <v>85</v>
      </c>
      <c r="AY98" s="25" t="s">
        <v>264</v>
      </c>
      <c r="BE98" s="193">
        <f t="shared" si="4"/>
        <v>0</v>
      </c>
      <c r="BF98" s="193">
        <f t="shared" si="5"/>
        <v>0</v>
      </c>
      <c r="BG98" s="193">
        <f t="shared" si="6"/>
        <v>0</v>
      </c>
      <c r="BH98" s="193">
        <f t="shared" si="7"/>
        <v>0</v>
      </c>
      <c r="BI98" s="193">
        <f t="shared" si="8"/>
        <v>0</v>
      </c>
      <c r="BJ98" s="25" t="s">
        <v>24</v>
      </c>
      <c r="BK98" s="193">
        <f t="shared" si="9"/>
        <v>0</v>
      </c>
      <c r="BL98" s="25" t="s">
        <v>372</v>
      </c>
      <c r="BM98" s="25" t="s">
        <v>1330</v>
      </c>
    </row>
    <row r="99" spans="2:65" s="1" customFormat="1" ht="25.5" customHeight="1">
      <c r="B99" s="181"/>
      <c r="C99" s="182" t="s">
        <v>29</v>
      </c>
      <c r="D99" s="182" t="s">
        <v>266</v>
      </c>
      <c r="E99" s="183" t="s">
        <v>1331</v>
      </c>
      <c r="F99" s="184" t="s">
        <v>1332</v>
      </c>
      <c r="G99" s="185" t="s">
        <v>341</v>
      </c>
      <c r="H99" s="186">
        <v>2</v>
      </c>
      <c r="I99" s="187"/>
      <c r="J99" s="188">
        <f t="shared" si="0"/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 t="shared" si="1"/>
        <v>0</v>
      </c>
      <c r="Q99" s="191">
        <v>0</v>
      </c>
      <c r="R99" s="191">
        <f t="shared" si="2"/>
        <v>0</v>
      </c>
      <c r="S99" s="191">
        <v>0</v>
      </c>
      <c r="T99" s="192">
        <f t="shared" si="3"/>
        <v>0</v>
      </c>
      <c r="AR99" s="25" t="s">
        <v>372</v>
      </c>
      <c r="AT99" s="25" t="s">
        <v>266</v>
      </c>
      <c r="AU99" s="25" t="s">
        <v>85</v>
      </c>
      <c r="AY99" s="25" t="s">
        <v>264</v>
      </c>
      <c r="BE99" s="193">
        <f t="shared" si="4"/>
        <v>0</v>
      </c>
      <c r="BF99" s="193">
        <f t="shared" si="5"/>
        <v>0</v>
      </c>
      <c r="BG99" s="193">
        <f t="shared" si="6"/>
        <v>0</v>
      </c>
      <c r="BH99" s="193">
        <f t="shared" si="7"/>
        <v>0</v>
      </c>
      <c r="BI99" s="193">
        <f t="shared" si="8"/>
        <v>0</v>
      </c>
      <c r="BJ99" s="25" t="s">
        <v>24</v>
      </c>
      <c r="BK99" s="193">
        <f t="shared" si="9"/>
        <v>0</v>
      </c>
      <c r="BL99" s="25" t="s">
        <v>372</v>
      </c>
      <c r="BM99" s="25" t="s">
        <v>1333</v>
      </c>
    </row>
    <row r="100" spans="2:65" s="1" customFormat="1" ht="16.5" customHeight="1">
      <c r="B100" s="181"/>
      <c r="C100" s="218" t="s">
        <v>344</v>
      </c>
      <c r="D100" s="218" t="s">
        <v>345</v>
      </c>
      <c r="E100" s="219" t="s">
        <v>1334</v>
      </c>
      <c r="F100" s="220" t="s">
        <v>1335</v>
      </c>
      <c r="G100" s="221" t="s">
        <v>341</v>
      </c>
      <c r="H100" s="222">
        <v>2</v>
      </c>
      <c r="I100" s="223"/>
      <c r="J100" s="224">
        <f t="shared" si="0"/>
        <v>0</v>
      </c>
      <c r="K100" s="220" t="s">
        <v>278</v>
      </c>
      <c r="L100" s="225"/>
      <c r="M100" s="226" t="s">
        <v>5</v>
      </c>
      <c r="N100" s="227" t="s">
        <v>48</v>
      </c>
      <c r="O100" s="43"/>
      <c r="P100" s="191">
        <f t="shared" si="1"/>
        <v>0</v>
      </c>
      <c r="Q100" s="191">
        <v>6.0000000000000002E-5</v>
      </c>
      <c r="R100" s="191">
        <f t="shared" si="2"/>
        <v>1.2E-4</v>
      </c>
      <c r="S100" s="191">
        <v>0</v>
      </c>
      <c r="T100" s="192">
        <f t="shared" si="3"/>
        <v>0</v>
      </c>
      <c r="AR100" s="25" t="s">
        <v>397</v>
      </c>
      <c r="AT100" s="25" t="s">
        <v>345</v>
      </c>
      <c r="AU100" s="25" t="s">
        <v>85</v>
      </c>
      <c r="AY100" s="25" t="s">
        <v>264</v>
      </c>
      <c r="BE100" s="193">
        <f t="shared" si="4"/>
        <v>0</v>
      </c>
      <c r="BF100" s="193">
        <f t="shared" si="5"/>
        <v>0</v>
      </c>
      <c r="BG100" s="193">
        <f t="shared" si="6"/>
        <v>0</v>
      </c>
      <c r="BH100" s="193">
        <f t="shared" si="7"/>
        <v>0</v>
      </c>
      <c r="BI100" s="193">
        <f t="shared" si="8"/>
        <v>0</v>
      </c>
      <c r="BJ100" s="25" t="s">
        <v>24</v>
      </c>
      <c r="BK100" s="193">
        <f t="shared" si="9"/>
        <v>0</v>
      </c>
      <c r="BL100" s="25" t="s">
        <v>372</v>
      </c>
      <c r="BM100" s="25" t="s">
        <v>1336</v>
      </c>
    </row>
    <row r="101" spans="2:65" s="1" customFormat="1" ht="25.5" customHeight="1">
      <c r="B101" s="181"/>
      <c r="C101" s="182" t="s">
        <v>349</v>
      </c>
      <c r="D101" s="182" t="s">
        <v>266</v>
      </c>
      <c r="E101" s="183" t="s">
        <v>1337</v>
      </c>
      <c r="F101" s="184" t="s">
        <v>1338</v>
      </c>
      <c r="G101" s="185" t="s">
        <v>341</v>
      </c>
      <c r="H101" s="186">
        <v>1</v>
      </c>
      <c r="I101" s="187"/>
      <c r="J101" s="188">
        <f t="shared" si="0"/>
        <v>0</v>
      </c>
      <c r="K101" s="184" t="s">
        <v>278</v>
      </c>
      <c r="L101" s="42"/>
      <c r="M101" s="189" t="s">
        <v>5</v>
      </c>
      <c r="N101" s="190" t="s">
        <v>48</v>
      </c>
      <c r="O101" s="43"/>
      <c r="P101" s="191">
        <f t="shared" si="1"/>
        <v>0</v>
      </c>
      <c r="Q101" s="191">
        <v>0</v>
      </c>
      <c r="R101" s="191">
        <f t="shared" si="2"/>
        <v>0</v>
      </c>
      <c r="S101" s="191">
        <v>0</v>
      </c>
      <c r="T101" s="192">
        <f t="shared" si="3"/>
        <v>0</v>
      </c>
      <c r="AR101" s="25" t="s">
        <v>372</v>
      </c>
      <c r="AT101" s="25" t="s">
        <v>266</v>
      </c>
      <c r="AU101" s="25" t="s">
        <v>85</v>
      </c>
      <c r="AY101" s="25" t="s">
        <v>264</v>
      </c>
      <c r="BE101" s="193">
        <f t="shared" si="4"/>
        <v>0</v>
      </c>
      <c r="BF101" s="193">
        <f t="shared" si="5"/>
        <v>0</v>
      </c>
      <c r="BG101" s="193">
        <f t="shared" si="6"/>
        <v>0</v>
      </c>
      <c r="BH101" s="193">
        <f t="shared" si="7"/>
        <v>0</v>
      </c>
      <c r="BI101" s="193">
        <f t="shared" si="8"/>
        <v>0</v>
      </c>
      <c r="BJ101" s="25" t="s">
        <v>24</v>
      </c>
      <c r="BK101" s="193">
        <f t="shared" si="9"/>
        <v>0</v>
      </c>
      <c r="BL101" s="25" t="s">
        <v>372</v>
      </c>
      <c r="BM101" s="25" t="s">
        <v>1339</v>
      </c>
    </row>
    <row r="102" spans="2:65" s="1" customFormat="1" ht="25.5" customHeight="1">
      <c r="B102" s="181"/>
      <c r="C102" s="218" t="s">
        <v>354</v>
      </c>
      <c r="D102" s="218" t="s">
        <v>345</v>
      </c>
      <c r="E102" s="219" t="s">
        <v>1340</v>
      </c>
      <c r="F102" s="220" t="s">
        <v>1341</v>
      </c>
      <c r="G102" s="221" t="s">
        <v>1316</v>
      </c>
      <c r="H102" s="222">
        <v>1</v>
      </c>
      <c r="I102" s="223"/>
      <c r="J102" s="224">
        <f t="shared" si="0"/>
        <v>0</v>
      </c>
      <c r="K102" s="220" t="s">
        <v>1317</v>
      </c>
      <c r="L102" s="225"/>
      <c r="M102" s="226" t="s">
        <v>5</v>
      </c>
      <c r="N102" s="227" t="s">
        <v>48</v>
      </c>
      <c r="O102" s="43"/>
      <c r="P102" s="191">
        <f t="shared" si="1"/>
        <v>0</v>
      </c>
      <c r="Q102" s="191">
        <v>0</v>
      </c>
      <c r="R102" s="191">
        <f t="shared" si="2"/>
        <v>0</v>
      </c>
      <c r="S102" s="191">
        <v>0</v>
      </c>
      <c r="T102" s="192">
        <f t="shared" si="3"/>
        <v>0</v>
      </c>
      <c r="AR102" s="25" t="s">
        <v>397</v>
      </c>
      <c r="AT102" s="25" t="s">
        <v>345</v>
      </c>
      <c r="AU102" s="25" t="s">
        <v>85</v>
      </c>
      <c r="AY102" s="25" t="s">
        <v>264</v>
      </c>
      <c r="BE102" s="193">
        <f t="shared" si="4"/>
        <v>0</v>
      </c>
      <c r="BF102" s="193">
        <f t="shared" si="5"/>
        <v>0</v>
      </c>
      <c r="BG102" s="193">
        <f t="shared" si="6"/>
        <v>0</v>
      </c>
      <c r="BH102" s="193">
        <f t="shared" si="7"/>
        <v>0</v>
      </c>
      <c r="BI102" s="193">
        <f t="shared" si="8"/>
        <v>0</v>
      </c>
      <c r="BJ102" s="25" t="s">
        <v>24</v>
      </c>
      <c r="BK102" s="193">
        <f t="shared" si="9"/>
        <v>0</v>
      </c>
      <c r="BL102" s="25" t="s">
        <v>372</v>
      </c>
      <c r="BM102" s="25" t="s">
        <v>1342</v>
      </c>
    </row>
    <row r="103" spans="2:65" s="1" customFormat="1" ht="16.5" customHeight="1">
      <c r="B103" s="181"/>
      <c r="C103" s="182" t="s">
        <v>359</v>
      </c>
      <c r="D103" s="182" t="s">
        <v>266</v>
      </c>
      <c r="E103" s="183" t="s">
        <v>1343</v>
      </c>
      <c r="F103" s="184" t="s">
        <v>1344</v>
      </c>
      <c r="G103" s="185" t="s">
        <v>341</v>
      </c>
      <c r="H103" s="186">
        <v>2</v>
      </c>
      <c r="I103" s="187"/>
      <c r="J103" s="188">
        <f t="shared" si="0"/>
        <v>0</v>
      </c>
      <c r="K103" s="184" t="s">
        <v>278</v>
      </c>
      <c r="L103" s="42"/>
      <c r="M103" s="189" t="s">
        <v>5</v>
      </c>
      <c r="N103" s="190" t="s">
        <v>48</v>
      </c>
      <c r="O103" s="43"/>
      <c r="P103" s="191">
        <f t="shared" si="1"/>
        <v>0</v>
      </c>
      <c r="Q103" s="191">
        <v>0</v>
      </c>
      <c r="R103" s="191">
        <f t="shared" si="2"/>
        <v>0</v>
      </c>
      <c r="S103" s="191">
        <v>0</v>
      </c>
      <c r="T103" s="192">
        <f t="shared" si="3"/>
        <v>0</v>
      </c>
      <c r="AR103" s="25" t="s">
        <v>372</v>
      </c>
      <c r="AT103" s="25" t="s">
        <v>266</v>
      </c>
      <c r="AU103" s="25" t="s">
        <v>85</v>
      </c>
      <c r="AY103" s="25" t="s">
        <v>264</v>
      </c>
      <c r="BE103" s="193">
        <f t="shared" si="4"/>
        <v>0</v>
      </c>
      <c r="BF103" s="193">
        <f t="shared" si="5"/>
        <v>0</v>
      </c>
      <c r="BG103" s="193">
        <f t="shared" si="6"/>
        <v>0</v>
      </c>
      <c r="BH103" s="193">
        <f t="shared" si="7"/>
        <v>0</v>
      </c>
      <c r="BI103" s="193">
        <f t="shared" si="8"/>
        <v>0</v>
      </c>
      <c r="BJ103" s="25" t="s">
        <v>24</v>
      </c>
      <c r="BK103" s="193">
        <f t="shared" si="9"/>
        <v>0</v>
      </c>
      <c r="BL103" s="25" t="s">
        <v>372</v>
      </c>
      <c r="BM103" s="25" t="s">
        <v>1345</v>
      </c>
    </row>
    <row r="104" spans="2:65" s="12" customFormat="1">
      <c r="B104" s="194"/>
      <c r="D104" s="195" t="s">
        <v>272</v>
      </c>
      <c r="E104" s="196" t="s">
        <v>5</v>
      </c>
      <c r="F104" s="197" t="s">
        <v>1346</v>
      </c>
      <c r="H104" s="196" t="s">
        <v>5</v>
      </c>
      <c r="I104" s="198"/>
      <c r="L104" s="194"/>
      <c r="M104" s="199"/>
      <c r="N104" s="200"/>
      <c r="O104" s="200"/>
      <c r="P104" s="200"/>
      <c r="Q104" s="200"/>
      <c r="R104" s="200"/>
      <c r="S104" s="200"/>
      <c r="T104" s="201"/>
      <c r="AT104" s="196" t="s">
        <v>272</v>
      </c>
      <c r="AU104" s="196" t="s">
        <v>85</v>
      </c>
      <c r="AV104" s="12" t="s">
        <v>24</v>
      </c>
      <c r="AW104" s="12" t="s">
        <v>41</v>
      </c>
      <c r="AX104" s="12" t="s">
        <v>77</v>
      </c>
      <c r="AY104" s="196" t="s">
        <v>264</v>
      </c>
    </row>
    <row r="105" spans="2:65" s="13" customFormat="1">
      <c r="B105" s="202"/>
      <c r="D105" s="195" t="s">
        <v>272</v>
      </c>
      <c r="E105" s="203" t="s">
        <v>5</v>
      </c>
      <c r="F105" s="204" t="s">
        <v>85</v>
      </c>
      <c r="H105" s="205">
        <v>2</v>
      </c>
      <c r="I105" s="206"/>
      <c r="L105" s="202"/>
      <c r="M105" s="207"/>
      <c r="N105" s="208"/>
      <c r="O105" s="208"/>
      <c r="P105" s="208"/>
      <c r="Q105" s="208"/>
      <c r="R105" s="208"/>
      <c r="S105" s="208"/>
      <c r="T105" s="209"/>
      <c r="AT105" s="203" t="s">
        <v>272</v>
      </c>
      <c r="AU105" s="203" t="s">
        <v>85</v>
      </c>
      <c r="AV105" s="13" t="s">
        <v>85</v>
      </c>
      <c r="AW105" s="13" t="s">
        <v>41</v>
      </c>
      <c r="AX105" s="13" t="s">
        <v>24</v>
      </c>
      <c r="AY105" s="203" t="s">
        <v>264</v>
      </c>
    </row>
    <row r="106" spans="2:65" s="1" customFormat="1" ht="16.5" customHeight="1">
      <c r="B106" s="181"/>
      <c r="C106" s="218" t="s">
        <v>11</v>
      </c>
      <c r="D106" s="218" t="s">
        <v>345</v>
      </c>
      <c r="E106" s="219" t="s">
        <v>1347</v>
      </c>
      <c r="F106" s="220" t="s">
        <v>1348</v>
      </c>
      <c r="G106" s="221" t="s">
        <v>341</v>
      </c>
      <c r="H106" s="222">
        <v>1</v>
      </c>
      <c r="I106" s="223"/>
      <c r="J106" s="224">
        <f>ROUND(I106*H106,2)</f>
        <v>0</v>
      </c>
      <c r="K106" s="220" t="s">
        <v>278</v>
      </c>
      <c r="L106" s="225"/>
      <c r="M106" s="226" t="s">
        <v>5</v>
      </c>
      <c r="N106" s="227" t="s">
        <v>48</v>
      </c>
      <c r="O106" s="43"/>
      <c r="P106" s="191">
        <f>O106*H106</f>
        <v>0</v>
      </c>
      <c r="Q106" s="191">
        <v>4.0000000000000002E-4</v>
      </c>
      <c r="R106" s="191">
        <f>Q106*H106</f>
        <v>4.0000000000000002E-4</v>
      </c>
      <c r="S106" s="191">
        <v>0</v>
      </c>
      <c r="T106" s="192">
        <f>S106*H106</f>
        <v>0</v>
      </c>
      <c r="AR106" s="25" t="s">
        <v>397</v>
      </c>
      <c r="AT106" s="25" t="s">
        <v>345</v>
      </c>
      <c r="AU106" s="25" t="s">
        <v>85</v>
      </c>
      <c r="AY106" s="25" t="s">
        <v>264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5" t="s">
        <v>24</v>
      </c>
      <c r="BK106" s="193">
        <f>ROUND(I106*H106,2)</f>
        <v>0</v>
      </c>
      <c r="BL106" s="25" t="s">
        <v>372</v>
      </c>
      <c r="BM106" s="25" t="s">
        <v>1349</v>
      </c>
    </row>
    <row r="107" spans="2:65" s="1" customFormat="1" ht="27">
      <c r="B107" s="42"/>
      <c r="D107" s="195" t="s">
        <v>369</v>
      </c>
      <c r="F107" s="228" t="s">
        <v>1350</v>
      </c>
      <c r="I107" s="229"/>
      <c r="L107" s="42"/>
      <c r="M107" s="230"/>
      <c r="N107" s="43"/>
      <c r="O107" s="43"/>
      <c r="P107" s="43"/>
      <c r="Q107" s="43"/>
      <c r="R107" s="43"/>
      <c r="S107" s="43"/>
      <c r="T107" s="71"/>
      <c r="AT107" s="25" t="s">
        <v>369</v>
      </c>
      <c r="AU107" s="25" t="s">
        <v>85</v>
      </c>
    </row>
    <row r="108" spans="2:65" s="12" customFormat="1">
      <c r="B108" s="194"/>
      <c r="D108" s="195" t="s">
        <v>272</v>
      </c>
      <c r="E108" s="196" t="s">
        <v>5</v>
      </c>
      <c r="F108" s="197" t="s">
        <v>1351</v>
      </c>
      <c r="H108" s="196" t="s">
        <v>5</v>
      </c>
      <c r="I108" s="198"/>
      <c r="L108" s="194"/>
      <c r="M108" s="199"/>
      <c r="N108" s="200"/>
      <c r="O108" s="200"/>
      <c r="P108" s="200"/>
      <c r="Q108" s="200"/>
      <c r="R108" s="200"/>
      <c r="S108" s="200"/>
      <c r="T108" s="201"/>
      <c r="AT108" s="196" t="s">
        <v>272</v>
      </c>
      <c r="AU108" s="196" t="s">
        <v>85</v>
      </c>
      <c r="AV108" s="12" t="s">
        <v>24</v>
      </c>
      <c r="AW108" s="12" t="s">
        <v>41</v>
      </c>
      <c r="AX108" s="12" t="s">
        <v>77</v>
      </c>
      <c r="AY108" s="196" t="s">
        <v>264</v>
      </c>
    </row>
    <row r="109" spans="2:65" s="13" customFormat="1">
      <c r="B109" s="202"/>
      <c r="D109" s="195" t="s">
        <v>272</v>
      </c>
      <c r="E109" s="203" t="s">
        <v>5</v>
      </c>
      <c r="F109" s="204" t="s">
        <v>1352</v>
      </c>
      <c r="H109" s="205">
        <v>1</v>
      </c>
      <c r="I109" s="206"/>
      <c r="L109" s="202"/>
      <c r="M109" s="207"/>
      <c r="N109" s="208"/>
      <c r="O109" s="208"/>
      <c r="P109" s="208"/>
      <c r="Q109" s="208"/>
      <c r="R109" s="208"/>
      <c r="S109" s="208"/>
      <c r="T109" s="209"/>
      <c r="AT109" s="203" t="s">
        <v>272</v>
      </c>
      <c r="AU109" s="203" t="s">
        <v>85</v>
      </c>
      <c r="AV109" s="13" t="s">
        <v>85</v>
      </c>
      <c r="AW109" s="13" t="s">
        <v>41</v>
      </c>
      <c r="AX109" s="13" t="s">
        <v>24</v>
      </c>
      <c r="AY109" s="203" t="s">
        <v>264</v>
      </c>
    </row>
    <row r="110" spans="2:65" s="1" customFormat="1" ht="16.5" customHeight="1">
      <c r="B110" s="181"/>
      <c r="C110" s="218" t="s">
        <v>372</v>
      </c>
      <c r="D110" s="218" t="s">
        <v>345</v>
      </c>
      <c r="E110" s="219" t="s">
        <v>1353</v>
      </c>
      <c r="F110" s="220" t="s">
        <v>1354</v>
      </c>
      <c r="G110" s="221" t="s">
        <v>341</v>
      </c>
      <c r="H110" s="222">
        <v>1</v>
      </c>
      <c r="I110" s="223"/>
      <c r="J110" s="224">
        <f>ROUND(I110*H110,2)</f>
        <v>0</v>
      </c>
      <c r="K110" s="220" t="s">
        <v>278</v>
      </c>
      <c r="L110" s="225"/>
      <c r="M110" s="226" t="s">
        <v>5</v>
      </c>
      <c r="N110" s="227" t="s">
        <v>48</v>
      </c>
      <c r="O110" s="43"/>
      <c r="P110" s="191">
        <f>O110*H110</f>
        <v>0</v>
      </c>
      <c r="Q110" s="191">
        <v>4.0000000000000002E-4</v>
      </c>
      <c r="R110" s="191">
        <f>Q110*H110</f>
        <v>4.0000000000000002E-4</v>
      </c>
      <c r="S110" s="191">
        <v>0</v>
      </c>
      <c r="T110" s="192">
        <f>S110*H110</f>
        <v>0</v>
      </c>
      <c r="AR110" s="25" t="s">
        <v>397</v>
      </c>
      <c r="AT110" s="25" t="s">
        <v>345</v>
      </c>
      <c r="AU110" s="25" t="s">
        <v>85</v>
      </c>
      <c r="AY110" s="25" t="s">
        <v>264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5" t="s">
        <v>24</v>
      </c>
      <c r="BK110" s="193">
        <f>ROUND(I110*H110,2)</f>
        <v>0</v>
      </c>
      <c r="BL110" s="25" t="s">
        <v>372</v>
      </c>
      <c r="BM110" s="25" t="s">
        <v>1355</v>
      </c>
    </row>
    <row r="111" spans="2:65" s="1" customFormat="1" ht="27">
      <c r="B111" s="42"/>
      <c r="D111" s="195" t="s">
        <v>369</v>
      </c>
      <c r="F111" s="228" t="s">
        <v>1356</v>
      </c>
      <c r="I111" s="229"/>
      <c r="L111" s="42"/>
      <c r="M111" s="230"/>
      <c r="N111" s="43"/>
      <c r="O111" s="43"/>
      <c r="P111" s="43"/>
      <c r="Q111" s="43"/>
      <c r="R111" s="43"/>
      <c r="S111" s="43"/>
      <c r="T111" s="71"/>
      <c r="AT111" s="25" t="s">
        <v>369</v>
      </c>
      <c r="AU111" s="25" t="s">
        <v>85</v>
      </c>
    </row>
    <row r="112" spans="2:65" s="12" customFormat="1">
      <c r="B112" s="194"/>
      <c r="D112" s="195" t="s">
        <v>272</v>
      </c>
      <c r="E112" s="196" t="s">
        <v>5</v>
      </c>
      <c r="F112" s="197" t="s">
        <v>1357</v>
      </c>
      <c r="H112" s="196" t="s">
        <v>5</v>
      </c>
      <c r="I112" s="198"/>
      <c r="L112" s="194"/>
      <c r="M112" s="199"/>
      <c r="N112" s="200"/>
      <c r="O112" s="200"/>
      <c r="P112" s="200"/>
      <c r="Q112" s="200"/>
      <c r="R112" s="200"/>
      <c r="S112" s="200"/>
      <c r="T112" s="201"/>
      <c r="AT112" s="196" t="s">
        <v>272</v>
      </c>
      <c r="AU112" s="196" t="s">
        <v>85</v>
      </c>
      <c r="AV112" s="12" t="s">
        <v>24</v>
      </c>
      <c r="AW112" s="12" t="s">
        <v>41</v>
      </c>
      <c r="AX112" s="12" t="s">
        <v>77</v>
      </c>
      <c r="AY112" s="196" t="s">
        <v>264</v>
      </c>
    </row>
    <row r="113" spans="2:65" s="13" customFormat="1">
      <c r="B113" s="202"/>
      <c r="D113" s="195" t="s">
        <v>272</v>
      </c>
      <c r="E113" s="203" t="s">
        <v>5</v>
      </c>
      <c r="F113" s="204" t="s">
        <v>24</v>
      </c>
      <c r="H113" s="205">
        <v>1</v>
      </c>
      <c r="I113" s="206"/>
      <c r="L113" s="202"/>
      <c r="M113" s="207"/>
      <c r="N113" s="208"/>
      <c r="O113" s="208"/>
      <c r="P113" s="208"/>
      <c r="Q113" s="208"/>
      <c r="R113" s="208"/>
      <c r="S113" s="208"/>
      <c r="T113" s="209"/>
      <c r="AT113" s="203" t="s">
        <v>272</v>
      </c>
      <c r="AU113" s="203" t="s">
        <v>85</v>
      </c>
      <c r="AV113" s="13" t="s">
        <v>85</v>
      </c>
      <c r="AW113" s="13" t="s">
        <v>41</v>
      </c>
      <c r="AX113" s="13" t="s">
        <v>24</v>
      </c>
      <c r="AY113" s="203" t="s">
        <v>264</v>
      </c>
    </row>
    <row r="114" spans="2:65" s="1" customFormat="1" ht="16.5" customHeight="1">
      <c r="B114" s="181"/>
      <c r="C114" s="182" t="s">
        <v>379</v>
      </c>
      <c r="D114" s="182" t="s">
        <v>266</v>
      </c>
      <c r="E114" s="183" t="s">
        <v>1358</v>
      </c>
      <c r="F114" s="184" t="s">
        <v>1359</v>
      </c>
      <c r="G114" s="185" t="s">
        <v>341</v>
      </c>
      <c r="H114" s="186">
        <v>1</v>
      </c>
      <c r="I114" s="187"/>
      <c r="J114" s="188">
        <f>ROUND(I114*H114,2)</f>
        <v>0</v>
      </c>
      <c r="K114" s="184" t="s">
        <v>278</v>
      </c>
      <c r="L114" s="42"/>
      <c r="M114" s="189" t="s">
        <v>5</v>
      </c>
      <c r="N114" s="190" t="s">
        <v>48</v>
      </c>
      <c r="O114" s="43"/>
      <c r="P114" s="191">
        <f>O114*H114</f>
        <v>0</v>
      </c>
      <c r="Q114" s="191">
        <v>0</v>
      </c>
      <c r="R114" s="191">
        <f>Q114*H114</f>
        <v>0</v>
      </c>
      <c r="S114" s="191">
        <v>0</v>
      </c>
      <c r="T114" s="192">
        <f>S114*H114</f>
        <v>0</v>
      </c>
      <c r="AR114" s="25" t="s">
        <v>372</v>
      </c>
      <c r="AT114" s="25" t="s">
        <v>266</v>
      </c>
      <c r="AU114" s="25" t="s">
        <v>85</v>
      </c>
      <c r="AY114" s="25" t="s">
        <v>264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5" t="s">
        <v>24</v>
      </c>
      <c r="BK114" s="193">
        <f>ROUND(I114*H114,2)</f>
        <v>0</v>
      </c>
      <c r="BL114" s="25" t="s">
        <v>372</v>
      </c>
      <c r="BM114" s="25" t="s">
        <v>1360</v>
      </c>
    </row>
    <row r="115" spans="2:65" s="12" customFormat="1">
      <c r="B115" s="194"/>
      <c r="D115" s="195" t="s">
        <v>272</v>
      </c>
      <c r="E115" s="196" t="s">
        <v>5</v>
      </c>
      <c r="F115" s="197" t="s">
        <v>1361</v>
      </c>
      <c r="H115" s="196" t="s">
        <v>5</v>
      </c>
      <c r="I115" s="198"/>
      <c r="L115" s="194"/>
      <c r="M115" s="199"/>
      <c r="N115" s="200"/>
      <c r="O115" s="200"/>
      <c r="P115" s="200"/>
      <c r="Q115" s="200"/>
      <c r="R115" s="200"/>
      <c r="S115" s="200"/>
      <c r="T115" s="201"/>
      <c r="AT115" s="196" t="s">
        <v>272</v>
      </c>
      <c r="AU115" s="196" t="s">
        <v>85</v>
      </c>
      <c r="AV115" s="12" t="s">
        <v>24</v>
      </c>
      <c r="AW115" s="12" t="s">
        <v>41</v>
      </c>
      <c r="AX115" s="12" t="s">
        <v>77</v>
      </c>
      <c r="AY115" s="196" t="s">
        <v>264</v>
      </c>
    </row>
    <row r="116" spans="2:65" s="13" customFormat="1">
      <c r="B116" s="202"/>
      <c r="D116" s="195" t="s">
        <v>272</v>
      </c>
      <c r="E116" s="203" t="s">
        <v>5</v>
      </c>
      <c r="F116" s="204" t="s">
        <v>24</v>
      </c>
      <c r="H116" s="205">
        <v>1</v>
      </c>
      <c r="I116" s="206"/>
      <c r="L116" s="202"/>
      <c r="M116" s="207"/>
      <c r="N116" s="208"/>
      <c r="O116" s="208"/>
      <c r="P116" s="208"/>
      <c r="Q116" s="208"/>
      <c r="R116" s="208"/>
      <c r="S116" s="208"/>
      <c r="T116" s="209"/>
      <c r="AT116" s="203" t="s">
        <v>272</v>
      </c>
      <c r="AU116" s="203" t="s">
        <v>85</v>
      </c>
      <c r="AV116" s="13" t="s">
        <v>85</v>
      </c>
      <c r="AW116" s="13" t="s">
        <v>41</v>
      </c>
      <c r="AX116" s="13" t="s">
        <v>24</v>
      </c>
      <c r="AY116" s="203" t="s">
        <v>264</v>
      </c>
    </row>
    <row r="117" spans="2:65" s="1" customFormat="1" ht="16.5" customHeight="1">
      <c r="B117" s="181"/>
      <c r="C117" s="218" t="s">
        <v>387</v>
      </c>
      <c r="D117" s="218" t="s">
        <v>345</v>
      </c>
      <c r="E117" s="219" t="s">
        <v>1362</v>
      </c>
      <c r="F117" s="220" t="s">
        <v>1363</v>
      </c>
      <c r="G117" s="221" t="s">
        <v>341</v>
      </c>
      <c r="H117" s="222">
        <v>1</v>
      </c>
      <c r="I117" s="223"/>
      <c r="J117" s="224">
        <f>ROUND(I117*H117,2)</f>
        <v>0</v>
      </c>
      <c r="K117" s="220" t="s">
        <v>278</v>
      </c>
      <c r="L117" s="225"/>
      <c r="M117" s="226" t="s">
        <v>5</v>
      </c>
      <c r="N117" s="227" t="s">
        <v>48</v>
      </c>
      <c r="O117" s="43"/>
      <c r="P117" s="191">
        <f>O117*H117</f>
        <v>0</v>
      </c>
      <c r="Q117" s="191">
        <v>4.0000000000000002E-4</v>
      </c>
      <c r="R117" s="191">
        <f>Q117*H117</f>
        <v>4.0000000000000002E-4</v>
      </c>
      <c r="S117" s="191">
        <v>0</v>
      </c>
      <c r="T117" s="192">
        <f>S117*H117</f>
        <v>0</v>
      </c>
      <c r="AR117" s="25" t="s">
        <v>397</v>
      </c>
      <c r="AT117" s="25" t="s">
        <v>345</v>
      </c>
      <c r="AU117" s="25" t="s">
        <v>85</v>
      </c>
      <c r="AY117" s="25" t="s">
        <v>264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5" t="s">
        <v>24</v>
      </c>
      <c r="BK117" s="193">
        <f>ROUND(I117*H117,2)</f>
        <v>0</v>
      </c>
      <c r="BL117" s="25" t="s">
        <v>372</v>
      </c>
      <c r="BM117" s="25" t="s">
        <v>1364</v>
      </c>
    </row>
    <row r="118" spans="2:65" s="1" customFormat="1" ht="27">
      <c r="B118" s="42"/>
      <c r="D118" s="195" t="s">
        <v>369</v>
      </c>
      <c r="F118" s="228" t="s">
        <v>1365</v>
      </c>
      <c r="I118" s="229"/>
      <c r="L118" s="42"/>
      <c r="M118" s="230"/>
      <c r="N118" s="43"/>
      <c r="O118" s="43"/>
      <c r="P118" s="43"/>
      <c r="Q118" s="43"/>
      <c r="R118" s="43"/>
      <c r="S118" s="43"/>
      <c r="T118" s="71"/>
      <c r="AT118" s="25" t="s">
        <v>369</v>
      </c>
      <c r="AU118" s="25" t="s">
        <v>85</v>
      </c>
    </row>
    <row r="119" spans="2:65" s="12" customFormat="1">
      <c r="B119" s="194"/>
      <c r="D119" s="195" t="s">
        <v>272</v>
      </c>
      <c r="E119" s="196" t="s">
        <v>5</v>
      </c>
      <c r="F119" s="197" t="s">
        <v>1366</v>
      </c>
      <c r="H119" s="196" t="s">
        <v>5</v>
      </c>
      <c r="I119" s="198"/>
      <c r="L119" s="194"/>
      <c r="M119" s="199"/>
      <c r="N119" s="200"/>
      <c r="O119" s="200"/>
      <c r="P119" s="200"/>
      <c r="Q119" s="200"/>
      <c r="R119" s="200"/>
      <c r="S119" s="200"/>
      <c r="T119" s="201"/>
      <c r="AT119" s="196" t="s">
        <v>272</v>
      </c>
      <c r="AU119" s="196" t="s">
        <v>85</v>
      </c>
      <c r="AV119" s="12" t="s">
        <v>24</v>
      </c>
      <c r="AW119" s="12" t="s">
        <v>41</v>
      </c>
      <c r="AX119" s="12" t="s">
        <v>77</v>
      </c>
      <c r="AY119" s="196" t="s">
        <v>264</v>
      </c>
    </row>
    <row r="120" spans="2:65" s="13" customFormat="1">
      <c r="B120" s="202"/>
      <c r="D120" s="195" t="s">
        <v>272</v>
      </c>
      <c r="E120" s="203" t="s">
        <v>5</v>
      </c>
      <c r="F120" s="204" t="s">
        <v>24</v>
      </c>
      <c r="H120" s="205">
        <v>1</v>
      </c>
      <c r="I120" s="206"/>
      <c r="L120" s="202"/>
      <c r="M120" s="207"/>
      <c r="N120" s="208"/>
      <c r="O120" s="208"/>
      <c r="P120" s="208"/>
      <c r="Q120" s="208"/>
      <c r="R120" s="208"/>
      <c r="S120" s="208"/>
      <c r="T120" s="209"/>
      <c r="AT120" s="203" t="s">
        <v>272</v>
      </c>
      <c r="AU120" s="203" t="s">
        <v>85</v>
      </c>
      <c r="AV120" s="13" t="s">
        <v>85</v>
      </c>
      <c r="AW120" s="13" t="s">
        <v>41</v>
      </c>
      <c r="AX120" s="13" t="s">
        <v>24</v>
      </c>
      <c r="AY120" s="203" t="s">
        <v>264</v>
      </c>
    </row>
    <row r="121" spans="2:65" s="1" customFormat="1" ht="25.5" customHeight="1">
      <c r="B121" s="181"/>
      <c r="C121" s="182" t="s">
        <v>393</v>
      </c>
      <c r="D121" s="182" t="s">
        <v>266</v>
      </c>
      <c r="E121" s="183" t="s">
        <v>1367</v>
      </c>
      <c r="F121" s="184" t="s">
        <v>1368</v>
      </c>
      <c r="G121" s="185" t="s">
        <v>341</v>
      </c>
      <c r="H121" s="186">
        <v>1</v>
      </c>
      <c r="I121" s="187"/>
      <c r="J121" s="188">
        <f>ROUND(I121*H121,2)</f>
        <v>0</v>
      </c>
      <c r="K121" s="184" t="s">
        <v>278</v>
      </c>
      <c r="L121" s="42"/>
      <c r="M121" s="189" t="s">
        <v>5</v>
      </c>
      <c r="N121" s="190" t="s">
        <v>48</v>
      </c>
      <c r="O121" s="43"/>
      <c r="P121" s="191">
        <f>O121*H121</f>
        <v>0</v>
      </c>
      <c r="Q121" s="191">
        <v>0</v>
      </c>
      <c r="R121" s="191">
        <f>Q121*H121</f>
        <v>0</v>
      </c>
      <c r="S121" s="191">
        <v>0</v>
      </c>
      <c r="T121" s="192">
        <f>S121*H121</f>
        <v>0</v>
      </c>
      <c r="AR121" s="25" t="s">
        <v>372</v>
      </c>
      <c r="AT121" s="25" t="s">
        <v>266</v>
      </c>
      <c r="AU121" s="25" t="s">
        <v>85</v>
      </c>
      <c r="AY121" s="25" t="s">
        <v>264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5" t="s">
        <v>24</v>
      </c>
      <c r="BK121" s="193">
        <f>ROUND(I121*H121,2)</f>
        <v>0</v>
      </c>
      <c r="BL121" s="25" t="s">
        <v>372</v>
      </c>
      <c r="BM121" s="25" t="s">
        <v>1369</v>
      </c>
    </row>
    <row r="122" spans="2:65" s="1" customFormat="1" ht="16.5" customHeight="1">
      <c r="B122" s="181"/>
      <c r="C122" s="218" t="s">
        <v>400</v>
      </c>
      <c r="D122" s="218" t="s">
        <v>345</v>
      </c>
      <c r="E122" s="219" t="s">
        <v>1370</v>
      </c>
      <c r="F122" s="220" t="s">
        <v>1371</v>
      </c>
      <c r="G122" s="221" t="s">
        <v>341</v>
      </c>
      <c r="H122" s="222">
        <v>1</v>
      </c>
      <c r="I122" s="223"/>
      <c r="J122" s="224">
        <f>ROUND(I122*H122,2)</f>
        <v>0</v>
      </c>
      <c r="K122" s="220" t="s">
        <v>278</v>
      </c>
      <c r="L122" s="225"/>
      <c r="M122" s="226" t="s">
        <v>5</v>
      </c>
      <c r="N122" s="227" t="s">
        <v>48</v>
      </c>
      <c r="O122" s="43"/>
      <c r="P122" s="191">
        <f>O122*H122</f>
        <v>0</v>
      </c>
      <c r="Q122" s="191">
        <v>4.6999999999999999E-4</v>
      </c>
      <c r="R122" s="191">
        <f>Q122*H122</f>
        <v>4.6999999999999999E-4</v>
      </c>
      <c r="S122" s="191">
        <v>0</v>
      </c>
      <c r="T122" s="192">
        <f>S122*H122</f>
        <v>0</v>
      </c>
      <c r="AR122" s="25" t="s">
        <v>397</v>
      </c>
      <c r="AT122" s="25" t="s">
        <v>345</v>
      </c>
      <c r="AU122" s="25" t="s">
        <v>85</v>
      </c>
      <c r="AY122" s="25" t="s">
        <v>264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5" t="s">
        <v>24</v>
      </c>
      <c r="BK122" s="193">
        <f>ROUND(I122*H122,2)</f>
        <v>0</v>
      </c>
      <c r="BL122" s="25" t="s">
        <v>372</v>
      </c>
      <c r="BM122" s="25" t="s">
        <v>1372</v>
      </c>
    </row>
    <row r="123" spans="2:65" s="1" customFormat="1" ht="27">
      <c r="B123" s="42"/>
      <c r="D123" s="195" t="s">
        <v>369</v>
      </c>
      <c r="F123" s="228" t="s">
        <v>1373</v>
      </c>
      <c r="I123" s="229"/>
      <c r="L123" s="42"/>
      <c r="M123" s="230"/>
      <c r="N123" s="43"/>
      <c r="O123" s="43"/>
      <c r="P123" s="43"/>
      <c r="Q123" s="43"/>
      <c r="R123" s="43"/>
      <c r="S123" s="43"/>
      <c r="T123" s="71"/>
      <c r="AT123" s="25" t="s">
        <v>369</v>
      </c>
      <c r="AU123" s="25" t="s">
        <v>85</v>
      </c>
    </row>
    <row r="124" spans="2:65" s="1" customFormat="1" ht="25.5" customHeight="1">
      <c r="B124" s="181"/>
      <c r="C124" s="182" t="s">
        <v>10</v>
      </c>
      <c r="D124" s="182" t="s">
        <v>266</v>
      </c>
      <c r="E124" s="183" t="s">
        <v>1374</v>
      </c>
      <c r="F124" s="184" t="s">
        <v>1375</v>
      </c>
      <c r="G124" s="185" t="s">
        <v>341</v>
      </c>
      <c r="H124" s="186">
        <v>1</v>
      </c>
      <c r="I124" s="187"/>
      <c r="J124" s="188">
        <f>ROUND(I124*H124,2)</f>
        <v>0</v>
      </c>
      <c r="K124" s="184" t="s">
        <v>278</v>
      </c>
      <c r="L124" s="42"/>
      <c r="M124" s="189" t="s">
        <v>5</v>
      </c>
      <c r="N124" s="190" t="s">
        <v>48</v>
      </c>
      <c r="O124" s="43"/>
      <c r="P124" s="191">
        <f>O124*H124</f>
        <v>0</v>
      </c>
      <c r="Q124" s="191">
        <v>0</v>
      </c>
      <c r="R124" s="191">
        <f>Q124*H124</f>
        <v>0</v>
      </c>
      <c r="S124" s="191">
        <v>0</v>
      </c>
      <c r="T124" s="192">
        <f>S124*H124</f>
        <v>0</v>
      </c>
      <c r="AR124" s="25" t="s">
        <v>372</v>
      </c>
      <c r="AT124" s="25" t="s">
        <v>266</v>
      </c>
      <c r="AU124" s="25" t="s">
        <v>85</v>
      </c>
      <c r="AY124" s="25" t="s">
        <v>264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5" t="s">
        <v>24</v>
      </c>
      <c r="BK124" s="193">
        <f>ROUND(I124*H124,2)</f>
        <v>0</v>
      </c>
      <c r="BL124" s="25" t="s">
        <v>372</v>
      </c>
      <c r="BM124" s="25" t="s">
        <v>1376</v>
      </c>
    </row>
    <row r="125" spans="2:65" s="1" customFormat="1" ht="25.5" customHeight="1">
      <c r="B125" s="181"/>
      <c r="C125" s="218" t="s">
        <v>410</v>
      </c>
      <c r="D125" s="218" t="s">
        <v>345</v>
      </c>
      <c r="E125" s="219" t="s">
        <v>1377</v>
      </c>
      <c r="F125" s="220" t="s">
        <v>1378</v>
      </c>
      <c r="G125" s="221" t="s">
        <v>341</v>
      </c>
      <c r="H125" s="222">
        <v>1</v>
      </c>
      <c r="I125" s="223"/>
      <c r="J125" s="224">
        <f>ROUND(I125*H125,2)</f>
        <v>0</v>
      </c>
      <c r="K125" s="220" t="s">
        <v>278</v>
      </c>
      <c r="L125" s="225"/>
      <c r="M125" s="226" t="s">
        <v>5</v>
      </c>
      <c r="N125" s="227" t="s">
        <v>48</v>
      </c>
      <c r="O125" s="43"/>
      <c r="P125" s="191">
        <f>O125*H125</f>
        <v>0</v>
      </c>
      <c r="Q125" s="191">
        <v>3.3E-3</v>
      </c>
      <c r="R125" s="191">
        <f>Q125*H125</f>
        <v>3.3E-3</v>
      </c>
      <c r="S125" s="191">
        <v>0</v>
      </c>
      <c r="T125" s="192">
        <f>S125*H125</f>
        <v>0</v>
      </c>
      <c r="AR125" s="25" t="s">
        <v>397</v>
      </c>
      <c r="AT125" s="25" t="s">
        <v>345</v>
      </c>
      <c r="AU125" s="25" t="s">
        <v>85</v>
      </c>
      <c r="AY125" s="25" t="s">
        <v>264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25" t="s">
        <v>24</v>
      </c>
      <c r="BK125" s="193">
        <f>ROUND(I125*H125,2)</f>
        <v>0</v>
      </c>
      <c r="BL125" s="25" t="s">
        <v>372</v>
      </c>
      <c r="BM125" s="25" t="s">
        <v>1379</v>
      </c>
    </row>
    <row r="126" spans="2:65" s="1" customFormat="1" ht="16.5" customHeight="1">
      <c r="B126" s="181"/>
      <c r="C126" s="182" t="s">
        <v>623</v>
      </c>
      <c r="D126" s="182" t="s">
        <v>266</v>
      </c>
      <c r="E126" s="183" t="s">
        <v>1380</v>
      </c>
      <c r="F126" s="184" t="s">
        <v>1381</v>
      </c>
      <c r="G126" s="185" t="s">
        <v>341</v>
      </c>
      <c r="H126" s="186">
        <v>3</v>
      </c>
      <c r="I126" s="187"/>
      <c r="J126" s="188">
        <f>ROUND(I126*H126,2)</f>
        <v>0</v>
      </c>
      <c r="K126" s="184" t="s">
        <v>278</v>
      </c>
      <c r="L126" s="42"/>
      <c r="M126" s="189" t="s">
        <v>5</v>
      </c>
      <c r="N126" s="190" t="s">
        <v>48</v>
      </c>
      <c r="O126" s="43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AR126" s="25" t="s">
        <v>372</v>
      </c>
      <c r="AT126" s="25" t="s">
        <v>266</v>
      </c>
      <c r="AU126" s="25" t="s">
        <v>85</v>
      </c>
      <c r="AY126" s="25" t="s">
        <v>264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5" t="s">
        <v>24</v>
      </c>
      <c r="BK126" s="193">
        <f>ROUND(I126*H126,2)</f>
        <v>0</v>
      </c>
      <c r="BL126" s="25" t="s">
        <v>372</v>
      </c>
      <c r="BM126" s="25" t="s">
        <v>1382</v>
      </c>
    </row>
    <row r="127" spans="2:65" s="1" customFormat="1" ht="25.5" customHeight="1">
      <c r="B127" s="181"/>
      <c r="C127" s="218" t="s">
        <v>627</v>
      </c>
      <c r="D127" s="218" t="s">
        <v>345</v>
      </c>
      <c r="E127" s="219" t="s">
        <v>1383</v>
      </c>
      <c r="F127" s="220" t="s">
        <v>1384</v>
      </c>
      <c r="G127" s="221" t="s">
        <v>1316</v>
      </c>
      <c r="H127" s="222">
        <v>3</v>
      </c>
      <c r="I127" s="223"/>
      <c r="J127" s="224">
        <f>ROUND(I127*H127,2)</f>
        <v>0</v>
      </c>
      <c r="K127" s="220" t="s">
        <v>1317</v>
      </c>
      <c r="L127" s="225"/>
      <c r="M127" s="226" t="s">
        <v>5</v>
      </c>
      <c r="N127" s="227" t="s">
        <v>48</v>
      </c>
      <c r="O127" s="43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AR127" s="25" t="s">
        <v>397</v>
      </c>
      <c r="AT127" s="25" t="s">
        <v>345</v>
      </c>
      <c r="AU127" s="25" t="s">
        <v>85</v>
      </c>
      <c r="AY127" s="25" t="s">
        <v>264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5" t="s">
        <v>24</v>
      </c>
      <c r="BK127" s="193">
        <f>ROUND(I127*H127,2)</f>
        <v>0</v>
      </c>
      <c r="BL127" s="25" t="s">
        <v>372</v>
      </c>
      <c r="BM127" s="25" t="s">
        <v>1385</v>
      </c>
    </row>
    <row r="128" spans="2:65" s="1" customFormat="1" ht="25.5" customHeight="1">
      <c r="B128" s="181"/>
      <c r="C128" s="182" t="s">
        <v>632</v>
      </c>
      <c r="D128" s="182" t="s">
        <v>266</v>
      </c>
      <c r="E128" s="183" t="s">
        <v>1386</v>
      </c>
      <c r="F128" s="184" t="s">
        <v>1387</v>
      </c>
      <c r="G128" s="185" t="s">
        <v>341</v>
      </c>
      <c r="H128" s="186">
        <v>1</v>
      </c>
      <c r="I128" s="187"/>
      <c r="J128" s="188">
        <f>ROUND(I128*H128,2)</f>
        <v>0</v>
      </c>
      <c r="K128" s="184" t="s">
        <v>278</v>
      </c>
      <c r="L128" s="42"/>
      <c r="M128" s="189" t="s">
        <v>5</v>
      </c>
      <c r="N128" s="190" t="s">
        <v>48</v>
      </c>
      <c r="O128" s="43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AR128" s="25" t="s">
        <v>372</v>
      </c>
      <c r="AT128" s="25" t="s">
        <v>266</v>
      </c>
      <c r="AU128" s="25" t="s">
        <v>85</v>
      </c>
      <c r="AY128" s="25" t="s">
        <v>264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5" t="s">
        <v>24</v>
      </c>
      <c r="BK128" s="193">
        <f>ROUND(I128*H128,2)</f>
        <v>0</v>
      </c>
      <c r="BL128" s="25" t="s">
        <v>372</v>
      </c>
      <c r="BM128" s="25" t="s">
        <v>1388</v>
      </c>
    </row>
    <row r="129" spans="2:65" s="11" customFormat="1" ht="37.35" customHeight="1">
      <c r="B129" s="168"/>
      <c r="D129" s="169" t="s">
        <v>76</v>
      </c>
      <c r="E129" s="170" t="s">
        <v>345</v>
      </c>
      <c r="F129" s="170" t="s">
        <v>1389</v>
      </c>
      <c r="I129" s="171"/>
      <c r="J129" s="172">
        <f>BK129</f>
        <v>0</v>
      </c>
      <c r="L129" s="168"/>
      <c r="M129" s="173"/>
      <c r="N129" s="174"/>
      <c r="O129" s="174"/>
      <c r="P129" s="175">
        <f>P130+P197</f>
        <v>0</v>
      </c>
      <c r="Q129" s="174"/>
      <c r="R129" s="175">
        <f>R130+R197</f>
        <v>0.10201200000000001</v>
      </c>
      <c r="S129" s="174"/>
      <c r="T129" s="176">
        <f>T130+T197</f>
        <v>0</v>
      </c>
      <c r="AR129" s="169" t="s">
        <v>93</v>
      </c>
      <c r="AT129" s="177" t="s">
        <v>76</v>
      </c>
      <c r="AU129" s="177" t="s">
        <v>77</v>
      </c>
      <c r="AY129" s="169" t="s">
        <v>264</v>
      </c>
      <c r="BK129" s="178">
        <f>BK130+BK197</f>
        <v>0</v>
      </c>
    </row>
    <row r="130" spans="2:65" s="11" customFormat="1" ht="19.899999999999999" customHeight="1">
      <c r="B130" s="168"/>
      <c r="D130" s="169" t="s">
        <v>76</v>
      </c>
      <c r="E130" s="179" t="s">
        <v>1390</v>
      </c>
      <c r="F130" s="179" t="s">
        <v>1391</v>
      </c>
      <c r="I130" s="171"/>
      <c r="J130" s="180">
        <f>BK130</f>
        <v>0</v>
      </c>
      <c r="L130" s="168"/>
      <c r="M130" s="173"/>
      <c r="N130" s="174"/>
      <c r="O130" s="174"/>
      <c r="P130" s="175">
        <f>SUM(P131:P196)</f>
        <v>0</v>
      </c>
      <c r="Q130" s="174"/>
      <c r="R130" s="175">
        <f>SUM(R131:R196)</f>
        <v>0.10201200000000001</v>
      </c>
      <c r="S130" s="174"/>
      <c r="T130" s="176">
        <f>SUM(T131:T196)</f>
        <v>0</v>
      </c>
      <c r="AR130" s="169" t="s">
        <v>93</v>
      </c>
      <c r="AT130" s="177" t="s">
        <v>76</v>
      </c>
      <c r="AU130" s="177" t="s">
        <v>24</v>
      </c>
      <c r="AY130" s="169" t="s">
        <v>264</v>
      </c>
      <c r="BK130" s="178">
        <f>SUM(BK131:BK196)</f>
        <v>0</v>
      </c>
    </row>
    <row r="131" spans="2:65" s="1" customFormat="1" ht="25.5" customHeight="1">
      <c r="B131" s="181"/>
      <c r="C131" s="182" t="s">
        <v>636</v>
      </c>
      <c r="D131" s="182" t="s">
        <v>266</v>
      </c>
      <c r="E131" s="183" t="s">
        <v>1392</v>
      </c>
      <c r="F131" s="184" t="s">
        <v>1393</v>
      </c>
      <c r="G131" s="185" t="s">
        <v>341</v>
      </c>
      <c r="H131" s="186">
        <v>20</v>
      </c>
      <c r="I131" s="187"/>
      <c r="J131" s="188">
        <f>ROUND(I131*H131,2)</f>
        <v>0</v>
      </c>
      <c r="K131" s="184" t="s">
        <v>278</v>
      </c>
      <c r="L131" s="42"/>
      <c r="M131" s="189" t="s">
        <v>5</v>
      </c>
      <c r="N131" s="190" t="s">
        <v>48</v>
      </c>
      <c r="O131" s="43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AR131" s="25" t="s">
        <v>972</v>
      </c>
      <c r="AT131" s="25" t="s">
        <v>266</v>
      </c>
      <c r="AU131" s="25" t="s">
        <v>85</v>
      </c>
      <c r="AY131" s="25" t="s">
        <v>264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5" t="s">
        <v>24</v>
      </c>
      <c r="BK131" s="193">
        <f>ROUND(I131*H131,2)</f>
        <v>0</v>
      </c>
      <c r="BL131" s="25" t="s">
        <v>972</v>
      </c>
      <c r="BM131" s="25" t="s">
        <v>1394</v>
      </c>
    </row>
    <row r="132" spans="2:65" s="1" customFormat="1" ht="25.5" customHeight="1">
      <c r="B132" s="181"/>
      <c r="C132" s="182" t="s">
        <v>640</v>
      </c>
      <c r="D132" s="182" t="s">
        <v>266</v>
      </c>
      <c r="E132" s="183" t="s">
        <v>1395</v>
      </c>
      <c r="F132" s="184" t="s">
        <v>1396</v>
      </c>
      <c r="G132" s="185" t="s">
        <v>341</v>
      </c>
      <c r="H132" s="186">
        <v>6</v>
      </c>
      <c r="I132" s="187"/>
      <c r="J132" s="188">
        <f>ROUND(I132*H132,2)</f>
        <v>0</v>
      </c>
      <c r="K132" s="184" t="s">
        <v>278</v>
      </c>
      <c r="L132" s="42"/>
      <c r="M132" s="189" t="s">
        <v>5</v>
      </c>
      <c r="N132" s="190" t="s">
        <v>48</v>
      </c>
      <c r="O132" s="43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AR132" s="25" t="s">
        <v>972</v>
      </c>
      <c r="AT132" s="25" t="s">
        <v>266</v>
      </c>
      <c r="AU132" s="25" t="s">
        <v>85</v>
      </c>
      <c r="AY132" s="25" t="s">
        <v>264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5" t="s">
        <v>24</v>
      </c>
      <c r="BK132" s="193">
        <f>ROUND(I132*H132,2)</f>
        <v>0</v>
      </c>
      <c r="BL132" s="25" t="s">
        <v>972</v>
      </c>
      <c r="BM132" s="25" t="s">
        <v>1397</v>
      </c>
    </row>
    <row r="133" spans="2:65" s="1" customFormat="1" ht="38.25" customHeight="1">
      <c r="B133" s="181"/>
      <c r="C133" s="182" t="s">
        <v>641</v>
      </c>
      <c r="D133" s="182" t="s">
        <v>266</v>
      </c>
      <c r="E133" s="183" t="s">
        <v>1398</v>
      </c>
      <c r="F133" s="184" t="s">
        <v>1399</v>
      </c>
      <c r="G133" s="185" t="s">
        <v>308</v>
      </c>
      <c r="H133" s="186">
        <v>33</v>
      </c>
      <c r="I133" s="187"/>
      <c r="J133" s="188">
        <f>ROUND(I133*H133,2)</f>
        <v>0</v>
      </c>
      <c r="K133" s="184" t="s">
        <v>278</v>
      </c>
      <c r="L133" s="42"/>
      <c r="M133" s="189" t="s">
        <v>5</v>
      </c>
      <c r="N133" s="190" t="s">
        <v>48</v>
      </c>
      <c r="O133" s="43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AR133" s="25" t="s">
        <v>972</v>
      </c>
      <c r="AT133" s="25" t="s">
        <v>266</v>
      </c>
      <c r="AU133" s="25" t="s">
        <v>85</v>
      </c>
      <c r="AY133" s="25" t="s">
        <v>264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5" t="s">
        <v>24</v>
      </c>
      <c r="BK133" s="193">
        <f>ROUND(I133*H133,2)</f>
        <v>0</v>
      </c>
      <c r="BL133" s="25" t="s">
        <v>972</v>
      </c>
      <c r="BM133" s="25" t="s">
        <v>1400</v>
      </c>
    </row>
    <row r="134" spans="2:65" s="1" customFormat="1" ht="16.5" customHeight="1">
      <c r="B134" s="181"/>
      <c r="C134" s="218" t="s">
        <v>645</v>
      </c>
      <c r="D134" s="218" t="s">
        <v>345</v>
      </c>
      <c r="E134" s="219" t="s">
        <v>1401</v>
      </c>
      <c r="F134" s="220" t="s">
        <v>1402</v>
      </c>
      <c r="G134" s="221" t="s">
        <v>396</v>
      </c>
      <c r="H134" s="222">
        <v>32.917999999999999</v>
      </c>
      <c r="I134" s="223"/>
      <c r="J134" s="224">
        <f>ROUND(I134*H134,2)</f>
        <v>0</v>
      </c>
      <c r="K134" s="220" t="s">
        <v>278</v>
      </c>
      <c r="L134" s="225"/>
      <c r="M134" s="226" t="s">
        <v>5</v>
      </c>
      <c r="N134" s="227" t="s">
        <v>48</v>
      </c>
      <c r="O134" s="43"/>
      <c r="P134" s="191">
        <f>O134*H134</f>
        <v>0</v>
      </c>
      <c r="Q134" s="191">
        <v>1E-3</v>
      </c>
      <c r="R134" s="191">
        <f>Q134*H134</f>
        <v>3.2918000000000003E-2</v>
      </c>
      <c r="S134" s="191">
        <v>0</v>
      </c>
      <c r="T134" s="192">
        <f>S134*H134</f>
        <v>0</v>
      </c>
      <c r="AR134" s="25" t="s">
        <v>1403</v>
      </c>
      <c r="AT134" s="25" t="s">
        <v>345</v>
      </c>
      <c r="AU134" s="25" t="s">
        <v>85</v>
      </c>
      <c r="AY134" s="25" t="s">
        <v>264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5" t="s">
        <v>24</v>
      </c>
      <c r="BK134" s="193">
        <f>ROUND(I134*H134,2)</f>
        <v>0</v>
      </c>
      <c r="BL134" s="25" t="s">
        <v>1403</v>
      </c>
      <c r="BM134" s="25" t="s">
        <v>1404</v>
      </c>
    </row>
    <row r="135" spans="2:65" s="1" customFormat="1" ht="27">
      <c r="B135" s="42"/>
      <c r="D135" s="195" t="s">
        <v>369</v>
      </c>
      <c r="F135" s="228" t="s">
        <v>1405</v>
      </c>
      <c r="I135" s="229"/>
      <c r="L135" s="42"/>
      <c r="M135" s="230"/>
      <c r="N135" s="43"/>
      <c r="O135" s="43"/>
      <c r="P135" s="43"/>
      <c r="Q135" s="43"/>
      <c r="R135" s="43"/>
      <c r="S135" s="43"/>
      <c r="T135" s="71"/>
      <c r="AT135" s="25" t="s">
        <v>369</v>
      </c>
      <c r="AU135" s="25" t="s">
        <v>85</v>
      </c>
    </row>
    <row r="136" spans="2:65" s="12" customFormat="1">
      <c r="B136" s="194"/>
      <c r="D136" s="195" t="s">
        <v>272</v>
      </c>
      <c r="E136" s="196" t="s">
        <v>5</v>
      </c>
      <c r="F136" s="197" t="s">
        <v>1406</v>
      </c>
      <c r="H136" s="196" t="s">
        <v>5</v>
      </c>
      <c r="I136" s="198"/>
      <c r="L136" s="194"/>
      <c r="M136" s="199"/>
      <c r="N136" s="200"/>
      <c r="O136" s="200"/>
      <c r="P136" s="200"/>
      <c r="Q136" s="200"/>
      <c r="R136" s="200"/>
      <c r="S136" s="200"/>
      <c r="T136" s="201"/>
      <c r="AT136" s="196" t="s">
        <v>272</v>
      </c>
      <c r="AU136" s="196" t="s">
        <v>85</v>
      </c>
      <c r="AV136" s="12" t="s">
        <v>24</v>
      </c>
      <c r="AW136" s="12" t="s">
        <v>41</v>
      </c>
      <c r="AX136" s="12" t="s">
        <v>77</v>
      </c>
      <c r="AY136" s="196" t="s">
        <v>264</v>
      </c>
    </row>
    <row r="137" spans="2:65" s="13" customFormat="1">
      <c r="B137" s="202"/>
      <c r="D137" s="195" t="s">
        <v>272</v>
      </c>
      <c r="E137" s="203" t="s">
        <v>5</v>
      </c>
      <c r="F137" s="204" t="s">
        <v>1407</v>
      </c>
      <c r="H137" s="205">
        <v>32.917999999999999</v>
      </c>
      <c r="I137" s="206"/>
      <c r="L137" s="202"/>
      <c r="M137" s="207"/>
      <c r="N137" s="208"/>
      <c r="O137" s="208"/>
      <c r="P137" s="208"/>
      <c r="Q137" s="208"/>
      <c r="R137" s="208"/>
      <c r="S137" s="208"/>
      <c r="T137" s="209"/>
      <c r="AT137" s="203" t="s">
        <v>272</v>
      </c>
      <c r="AU137" s="203" t="s">
        <v>85</v>
      </c>
      <c r="AV137" s="13" t="s">
        <v>85</v>
      </c>
      <c r="AW137" s="13" t="s">
        <v>41</v>
      </c>
      <c r="AX137" s="13" t="s">
        <v>24</v>
      </c>
      <c r="AY137" s="203" t="s">
        <v>264</v>
      </c>
    </row>
    <row r="138" spans="2:65" s="1" customFormat="1" ht="38.25" customHeight="1">
      <c r="B138" s="181"/>
      <c r="C138" s="182" t="s">
        <v>647</v>
      </c>
      <c r="D138" s="182" t="s">
        <v>266</v>
      </c>
      <c r="E138" s="183" t="s">
        <v>1408</v>
      </c>
      <c r="F138" s="184" t="s">
        <v>1409</v>
      </c>
      <c r="G138" s="185" t="s">
        <v>308</v>
      </c>
      <c r="H138" s="186">
        <v>10</v>
      </c>
      <c r="I138" s="187"/>
      <c r="J138" s="188">
        <f>ROUND(I138*H138,2)</f>
        <v>0</v>
      </c>
      <c r="K138" s="184" t="s">
        <v>278</v>
      </c>
      <c r="L138" s="42"/>
      <c r="M138" s="189" t="s">
        <v>5</v>
      </c>
      <c r="N138" s="190" t="s">
        <v>48</v>
      </c>
      <c r="O138" s="43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AR138" s="25" t="s">
        <v>972</v>
      </c>
      <c r="AT138" s="25" t="s">
        <v>266</v>
      </c>
      <c r="AU138" s="25" t="s">
        <v>85</v>
      </c>
      <c r="AY138" s="25" t="s">
        <v>264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5" t="s">
        <v>24</v>
      </c>
      <c r="BK138" s="193">
        <f>ROUND(I138*H138,2)</f>
        <v>0</v>
      </c>
      <c r="BL138" s="25" t="s">
        <v>972</v>
      </c>
      <c r="BM138" s="25" t="s">
        <v>1410</v>
      </c>
    </row>
    <row r="139" spans="2:65" s="1" customFormat="1" ht="16.5" customHeight="1">
      <c r="B139" s="181"/>
      <c r="C139" s="218" t="s">
        <v>651</v>
      </c>
      <c r="D139" s="218" t="s">
        <v>345</v>
      </c>
      <c r="E139" s="219" t="s">
        <v>1411</v>
      </c>
      <c r="F139" s="220" t="s">
        <v>1412</v>
      </c>
      <c r="G139" s="221" t="s">
        <v>396</v>
      </c>
      <c r="H139" s="222">
        <v>6.51</v>
      </c>
      <c r="I139" s="223"/>
      <c r="J139" s="224">
        <f>ROUND(I139*H139,2)</f>
        <v>0</v>
      </c>
      <c r="K139" s="220" t="s">
        <v>278</v>
      </c>
      <c r="L139" s="225"/>
      <c r="M139" s="226" t="s">
        <v>5</v>
      </c>
      <c r="N139" s="227" t="s">
        <v>48</v>
      </c>
      <c r="O139" s="43"/>
      <c r="P139" s="191">
        <f>O139*H139</f>
        <v>0</v>
      </c>
      <c r="Q139" s="191">
        <v>1E-3</v>
      </c>
      <c r="R139" s="191">
        <f>Q139*H139</f>
        <v>6.5100000000000002E-3</v>
      </c>
      <c r="S139" s="191">
        <v>0</v>
      </c>
      <c r="T139" s="192">
        <f>S139*H139</f>
        <v>0</v>
      </c>
      <c r="AR139" s="25" t="s">
        <v>1403</v>
      </c>
      <c r="AT139" s="25" t="s">
        <v>345</v>
      </c>
      <c r="AU139" s="25" t="s">
        <v>85</v>
      </c>
      <c r="AY139" s="25" t="s">
        <v>264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5" t="s">
        <v>24</v>
      </c>
      <c r="BK139" s="193">
        <f>ROUND(I139*H139,2)</f>
        <v>0</v>
      </c>
      <c r="BL139" s="25" t="s">
        <v>1403</v>
      </c>
      <c r="BM139" s="25" t="s">
        <v>1413</v>
      </c>
    </row>
    <row r="140" spans="2:65" s="1" customFormat="1" ht="27">
      <c r="B140" s="42"/>
      <c r="D140" s="195" t="s">
        <v>369</v>
      </c>
      <c r="F140" s="228" t="s">
        <v>1414</v>
      </c>
      <c r="I140" s="229"/>
      <c r="L140" s="42"/>
      <c r="M140" s="230"/>
      <c r="N140" s="43"/>
      <c r="O140" s="43"/>
      <c r="P140" s="43"/>
      <c r="Q140" s="43"/>
      <c r="R140" s="43"/>
      <c r="S140" s="43"/>
      <c r="T140" s="71"/>
      <c r="AT140" s="25" t="s">
        <v>369</v>
      </c>
      <c r="AU140" s="25" t="s">
        <v>85</v>
      </c>
    </row>
    <row r="141" spans="2:65" s="12" customFormat="1">
      <c r="B141" s="194"/>
      <c r="D141" s="195" t="s">
        <v>272</v>
      </c>
      <c r="E141" s="196" t="s">
        <v>5</v>
      </c>
      <c r="F141" s="197" t="s">
        <v>1406</v>
      </c>
      <c r="H141" s="196" t="s">
        <v>5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6" t="s">
        <v>272</v>
      </c>
      <c r="AU141" s="196" t="s">
        <v>85</v>
      </c>
      <c r="AV141" s="12" t="s">
        <v>24</v>
      </c>
      <c r="AW141" s="12" t="s">
        <v>41</v>
      </c>
      <c r="AX141" s="12" t="s">
        <v>77</v>
      </c>
      <c r="AY141" s="196" t="s">
        <v>264</v>
      </c>
    </row>
    <row r="142" spans="2:65" s="13" customFormat="1">
      <c r="B142" s="202"/>
      <c r="D142" s="195" t="s">
        <v>272</v>
      </c>
      <c r="E142" s="203" t="s">
        <v>5</v>
      </c>
      <c r="F142" s="204" t="s">
        <v>1415</v>
      </c>
      <c r="H142" s="205">
        <v>6.51</v>
      </c>
      <c r="I142" s="206"/>
      <c r="L142" s="202"/>
      <c r="M142" s="207"/>
      <c r="N142" s="208"/>
      <c r="O142" s="208"/>
      <c r="P142" s="208"/>
      <c r="Q142" s="208"/>
      <c r="R142" s="208"/>
      <c r="S142" s="208"/>
      <c r="T142" s="209"/>
      <c r="AT142" s="203" t="s">
        <v>272</v>
      </c>
      <c r="AU142" s="203" t="s">
        <v>85</v>
      </c>
      <c r="AV142" s="13" t="s">
        <v>85</v>
      </c>
      <c r="AW142" s="13" t="s">
        <v>41</v>
      </c>
      <c r="AX142" s="13" t="s">
        <v>24</v>
      </c>
      <c r="AY142" s="203" t="s">
        <v>264</v>
      </c>
    </row>
    <row r="143" spans="2:65" s="1" customFormat="1" ht="16.5" customHeight="1">
      <c r="B143" s="181"/>
      <c r="C143" s="218" t="s">
        <v>397</v>
      </c>
      <c r="D143" s="218" t="s">
        <v>345</v>
      </c>
      <c r="E143" s="219" t="s">
        <v>1416</v>
      </c>
      <c r="F143" s="220" t="s">
        <v>1417</v>
      </c>
      <c r="G143" s="221" t="s">
        <v>341</v>
      </c>
      <c r="H143" s="222">
        <v>10</v>
      </c>
      <c r="I143" s="223"/>
      <c r="J143" s="224">
        <f>ROUND(I143*H143,2)</f>
        <v>0</v>
      </c>
      <c r="K143" s="220" t="s">
        <v>278</v>
      </c>
      <c r="L143" s="225"/>
      <c r="M143" s="226" t="s">
        <v>5</v>
      </c>
      <c r="N143" s="227" t="s">
        <v>48</v>
      </c>
      <c r="O143" s="43"/>
      <c r="P143" s="191">
        <f>O143*H143</f>
        <v>0</v>
      </c>
      <c r="Q143" s="191">
        <v>2.5999999999999998E-4</v>
      </c>
      <c r="R143" s="191">
        <f>Q143*H143</f>
        <v>2.5999999999999999E-3</v>
      </c>
      <c r="S143" s="191">
        <v>0</v>
      </c>
      <c r="T143" s="192">
        <f>S143*H143</f>
        <v>0</v>
      </c>
      <c r="AR143" s="25" t="s">
        <v>1403</v>
      </c>
      <c r="AT143" s="25" t="s">
        <v>345</v>
      </c>
      <c r="AU143" s="25" t="s">
        <v>85</v>
      </c>
      <c r="AY143" s="25" t="s">
        <v>264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5" t="s">
        <v>24</v>
      </c>
      <c r="BK143" s="193">
        <f>ROUND(I143*H143,2)</f>
        <v>0</v>
      </c>
      <c r="BL143" s="25" t="s">
        <v>1403</v>
      </c>
      <c r="BM143" s="25" t="s">
        <v>1418</v>
      </c>
    </row>
    <row r="144" spans="2:65" s="1" customFormat="1" ht="25.5" customHeight="1">
      <c r="B144" s="181"/>
      <c r="C144" s="218" t="s">
        <v>810</v>
      </c>
      <c r="D144" s="218" t="s">
        <v>345</v>
      </c>
      <c r="E144" s="219" t="s">
        <v>1419</v>
      </c>
      <c r="F144" s="220" t="s">
        <v>1420</v>
      </c>
      <c r="G144" s="221" t="s">
        <v>341</v>
      </c>
      <c r="H144" s="222">
        <v>10</v>
      </c>
      <c r="I144" s="223"/>
      <c r="J144" s="224">
        <f>ROUND(I144*H144,2)</f>
        <v>0</v>
      </c>
      <c r="K144" s="220" t="s">
        <v>278</v>
      </c>
      <c r="L144" s="225"/>
      <c r="M144" s="226" t="s">
        <v>5</v>
      </c>
      <c r="N144" s="227" t="s">
        <v>48</v>
      </c>
      <c r="O144" s="43"/>
      <c r="P144" s="191">
        <f>O144*H144</f>
        <v>0</v>
      </c>
      <c r="Q144" s="191">
        <v>6.9999999999999999E-4</v>
      </c>
      <c r="R144" s="191">
        <f>Q144*H144</f>
        <v>7.0000000000000001E-3</v>
      </c>
      <c r="S144" s="191">
        <v>0</v>
      </c>
      <c r="T144" s="192">
        <f>S144*H144</f>
        <v>0</v>
      </c>
      <c r="AR144" s="25" t="s">
        <v>1403</v>
      </c>
      <c r="AT144" s="25" t="s">
        <v>345</v>
      </c>
      <c r="AU144" s="25" t="s">
        <v>85</v>
      </c>
      <c r="AY144" s="25" t="s">
        <v>264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5" t="s">
        <v>24</v>
      </c>
      <c r="BK144" s="193">
        <f>ROUND(I144*H144,2)</f>
        <v>0</v>
      </c>
      <c r="BL144" s="25" t="s">
        <v>1403</v>
      </c>
      <c r="BM144" s="25" t="s">
        <v>1421</v>
      </c>
    </row>
    <row r="145" spans="2:65" s="1" customFormat="1" ht="25.5" customHeight="1">
      <c r="B145" s="181"/>
      <c r="C145" s="182" t="s">
        <v>814</v>
      </c>
      <c r="D145" s="182" t="s">
        <v>266</v>
      </c>
      <c r="E145" s="183" t="s">
        <v>1422</v>
      </c>
      <c r="F145" s="184" t="s">
        <v>1423</v>
      </c>
      <c r="G145" s="185" t="s">
        <v>308</v>
      </c>
      <c r="H145" s="186">
        <v>14.7</v>
      </c>
      <c r="I145" s="187"/>
      <c r="J145" s="188">
        <f>ROUND(I145*H145,2)</f>
        <v>0</v>
      </c>
      <c r="K145" s="184" t="s">
        <v>278</v>
      </c>
      <c r="L145" s="42"/>
      <c r="M145" s="189" t="s">
        <v>5</v>
      </c>
      <c r="N145" s="190" t="s">
        <v>48</v>
      </c>
      <c r="O145" s="43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AR145" s="25" t="s">
        <v>972</v>
      </c>
      <c r="AT145" s="25" t="s">
        <v>266</v>
      </c>
      <c r="AU145" s="25" t="s">
        <v>85</v>
      </c>
      <c r="AY145" s="25" t="s">
        <v>264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5" t="s">
        <v>24</v>
      </c>
      <c r="BK145" s="193">
        <f>ROUND(I145*H145,2)</f>
        <v>0</v>
      </c>
      <c r="BL145" s="25" t="s">
        <v>972</v>
      </c>
      <c r="BM145" s="25" t="s">
        <v>1424</v>
      </c>
    </row>
    <row r="146" spans="2:65" s="12" customFormat="1">
      <c r="B146" s="194"/>
      <c r="D146" s="195" t="s">
        <v>272</v>
      </c>
      <c r="E146" s="196" t="s">
        <v>5</v>
      </c>
      <c r="F146" s="197" t="s">
        <v>1425</v>
      </c>
      <c r="H146" s="196" t="s">
        <v>5</v>
      </c>
      <c r="I146" s="198"/>
      <c r="L146" s="194"/>
      <c r="M146" s="199"/>
      <c r="N146" s="200"/>
      <c r="O146" s="200"/>
      <c r="P146" s="200"/>
      <c r="Q146" s="200"/>
      <c r="R146" s="200"/>
      <c r="S146" s="200"/>
      <c r="T146" s="201"/>
      <c r="AT146" s="196" t="s">
        <v>272</v>
      </c>
      <c r="AU146" s="196" t="s">
        <v>85</v>
      </c>
      <c r="AV146" s="12" t="s">
        <v>24</v>
      </c>
      <c r="AW146" s="12" t="s">
        <v>41</v>
      </c>
      <c r="AX146" s="12" t="s">
        <v>77</v>
      </c>
      <c r="AY146" s="196" t="s">
        <v>264</v>
      </c>
    </row>
    <row r="147" spans="2:65" s="13" customFormat="1">
      <c r="B147" s="202"/>
      <c r="D147" s="195" t="s">
        <v>272</v>
      </c>
      <c r="E147" s="203" t="s">
        <v>5</v>
      </c>
      <c r="F147" s="204" t="s">
        <v>1426</v>
      </c>
      <c r="H147" s="205">
        <v>8.6999999999999993</v>
      </c>
      <c r="I147" s="206"/>
      <c r="L147" s="202"/>
      <c r="M147" s="207"/>
      <c r="N147" s="208"/>
      <c r="O147" s="208"/>
      <c r="P147" s="208"/>
      <c r="Q147" s="208"/>
      <c r="R147" s="208"/>
      <c r="S147" s="208"/>
      <c r="T147" s="209"/>
      <c r="AT147" s="203" t="s">
        <v>272</v>
      </c>
      <c r="AU147" s="203" t="s">
        <v>85</v>
      </c>
      <c r="AV147" s="13" t="s">
        <v>85</v>
      </c>
      <c r="AW147" s="13" t="s">
        <v>41</v>
      </c>
      <c r="AX147" s="13" t="s">
        <v>77</v>
      </c>
      <c r="AY147" s="203" t="s">
        <v>264</v>
      </c>
    </row>
    <row r="148" spans="2:65" s="13" customFormat="1">
      <c r="B148" s="202"/>
      <c r="D148" s="195" t="s">
        <v>272</v>
      </c>
      <c r="E148" s="203" t="s">
        <v>5</v>
      </c>
      <c r="F148" s="204" t="s">
        <v>1427</v>
      </c>
      <c r="H148" s="205">
        <v>6</v>
      </c>
      <c r="I148" s="206"/>
      <c r="L148" s="202"/>
      <c r="M148" s="207"/>
      <c r="N148" s="208"/>
      <c r="O148" s="208"/>
      <c r="P148" s="208"/>
      <c r="Q148" s="208"/>
      <c r="R148" s="208"/>
      <c r="S148" s="208"/>
      <c r="T148" s="209"/>
      <c r="AT148" s="203" t="s">
        <v>272</v>
      </c>
      <c r="AU148" s="203" t="s">
        <v>85</v>
      </c>
      <c r="AV148" s="13" t="s">
        <v>85</v>
      </c>
      <c r="AW148" s="13" t="s">
        <v>41</v>
      </c>
      <c r="AX148" s="13" t="s">
        <v>77</v>
      </c>
      <c r="AY148" s="203" t="s">
        <v>264</v>
      </c>
    </row>
    <row r="149" spans="2:65" s="14" customFormat="1">
      <c r="B149" s="210"/>
      <c r="D149" s="195" t="s">
        <v>272</v>
      </c>
      <c r="E149" s="211" t="s">
        <v>5</v>
      </c>
      <c r="F149" s="212" t="s">
        <v>290</v>
      </c>
      <c r="H149" s="213">
        <v>14.7</v>
      </c>
      <c r="I149" s="214"/>
      <c r="L149" s="210"/>
      <c r="M149" s="215"/>
      <c r="N149" s="216"/>
      <c r="O149" s="216"/>
      <c r="P149" s="216"/>
      <c r="Q149" s="216"/>
      <c r="R149" s="216"/>
      <c r="S149" s="216"/>
      <c r="T149" s="217"/>
      <c r="AT149" s="211" t="s">
        <v>272</v>
      </c>
      <c r="AU149" s="211" t="s">
        <v>85</v>
      </c>
      <c r="AV149" s="14" t="s">
        <v>270</v>
      </c>
      <c r="AW149" s="14" t="s">
        <v>41</v>
      </c>
      <c r="AX149" s="14" t="s">
        <v>24</v>
      </c>
      <c r="AY149" s="211" t="s">
        <v>264</v>
      </c>
    </row>
    <row r="150" spans="2:65" s="1" customFormat="1" ht="16.5" customHeight="1">
      <c r="B150" s="181"/>
      <c r="C150" s="218" t="s">
        <v>819</v>
      </c>
      <c r="D150" s="218" t="s">
        <v>345</v>
      </c>
      <c r="E150" s="219" t="s">
        <v>1428</v>
      </c>
      <c r="F150" s="220" t="s">
        <v>1429</v>
      </c>
      <c r="G150" s="221" t="s">
        <v>396</v>
      </c>
      <c r="H150" s="222">
        <v>6.1740000000000004</v>
      </c>
      <c r="I150" s="223"/>
      <c r="J150" s="224">
        <f>ROUND(I150*H150,2)</f>
        <v>0</v>
      </c>
      <c r="K150" s="220" t="s">
        <v>278</v>
      </c>
      <c r="L150" s="225"/>
      <c r="M150" s="226" t="s">
        <v>5</v>
      </c>
      <c r="N150" s="227" t="s">
        <v>48</v>
      </c>
      <c r="O150" s="43"/>
      <c r="P150" s="191">
        <f>O150*H150</f>
        <v>0</v>
      </c>
      <c r="Q150" s="191">
        <v>1E-3</v>
      </c>
      <c r="R150" s="191">
        <f>Q150*H150</f>
        <v>6.1740000000000007E-3</v>
      </c>
      <c r="S150" s="191">
        <v>0</v>
      </c>
      <c r="T150" s="192">
        <f>S150*H150</f>
        <v>0</v>
      </c>
      <c r="AR150" s="25" t="s">
        <v>1403</v>
      </c>
      <c r="AT150" s="25" t="s">
        <v>345</v>
      </c>
      <c r="AU150" s="25" t="s">
        <v>85</v>
      </c>
      <c r="AY150" s="25" t="s">
        <v>264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5" t="s">
        <v>24</v>
      </c>
      <c r="BK150" s="193">
        <f>ROUND(I150*H150,2)</f>
        <v>0</v>
      </c>
      <c r="BL150" s="25" t="s">
        <v>1403</v>
      </c>
      <c r="BM150" s="25" t="s">
        <v>1430</v>
      </c>
    </row>
    <row r="151" spans="2:65" s="1" customFormat="1" ht="27">
      <c r="B151" s="42"/>
      <c r="D151" s="195" t="s">
        <v>369</v>
      </c>
      <c r="F151" s="228" t="s">
        <v>1431</v>
      </c>
      <c r="I151" s="229"/>
      <c r="L151" s="42"/>
      <c r="M151" s="230"/>
      <c r="N151" s="43"/>
      <c r="O151" s="43"/>
      <c r="P151" s="43"/>
      <c r="Q151" s="43"/>
      <c r="R151" s="43"/>
      <c r="S151" s="43"/>
      <c r="T151" s="71"/>
      <c r="AT151" s="25" t="s">
        <v>369</v>
      </c>
      <c r="AU151" s="25" t="s">
        <v>85</v>
      </c>
    </row>
    <row r="152" spans="2:65" s="12" customFormat="1">
      <c r="B152" s="194"/>
      <c r="D152" s="195" t="s">
        <v>272</v>
      </c>
      <c r="E152" s="196" t="s">
        <v>5</v>
      </c>
      <c r="F152" s="197" t="s">
        <v>1406</v>
      </c>
      <c r="H152" s="196" t="s">
        <v>5</v>
      </c>
      <c r="I152" s="198"/>
      <c r="L152" s="194"/>
      <c r="M152" s="199"/>
      <c r="N152" s="200"/>
      <c r="O152" s="200"/>
      <c r="P152" s="200"/>
      <c r="Q152" s="200"/>
      <c r="R152" s="200"/>
      <c r="S152" s="200"/>
      <c r="T152" s="201"/>
      <c r="AT152" s="196" t="s">
        <v>272</v>
      </c>
      <c r="AU152" s="196" t="s">
        <v>85</v>
      </c>
      <c r="AV152" s="12" t="s">
        <v>24</v>
      </c>
      <c r="AW152" s="12" t="s">
        <v>41</v>
      </c>
      <c r="AX152" s="12" t="s">
        <v>77</v>
      </c>
      <c r="AY152" s="196" t="s">
        <v>264</v>
      </c>
    </row>
    <row r="153" spans="2:65" s="13" customFormat="1">
      <c r="B153" s="202"/>
      <c r="D153" s="195" t="s">
        <v>272</v>
      </c>
      <c r="E153" s="203" t="s">
        <v>5</v>
      </c>
      <c r="F153" s="204" t="s">
        <v>1432</v>
      </c>
      <c r="H153" s="205">
        <v>6.1740000000000004</v>
      </c>
      <c r="I153" s="206"/>
      <c r="L153" s="202"/>
      <c r="M153" s="207"/>
      <c r="N153" s="208"/>
      <c r="O153" s="208"/>
      <c r="P153" s="208"/>
      <c r="Q153" s="208"/>
      <c r="R153" s="208"/>
      <c r="S153" s="208"/>
      <c r="T153" s="209"/>
      <c r="AT153" s="203" t="s">
        <v>272</v>
      </c>
      <c r="AU153" s="203" t="s">
        <v>85</v>
      </c>
      <c r="AV153" s="13" t="s">
        <v>85</v>
      </c>
      <c r="AW153" s="13" t="s">
        <v>41</v>
      </c>
      <c r="AX153" s="13" t="s">
        <v>24</v>
      </c>
      <c r="AY153" s="203" t="s">
        <v>264</v>
      </c>
    </row>
    <row r="154" spans="2:65" s="1" customFormat="1" ht="16.5" customHeight="1">
      <c r="B154" s="181"/>
      <c r="C154" s="218" t="s">
        <v>823</v>
      </c>
      <c r="D154" s="218" t="s">
        <v>345</v>
      </c>
      <c r="E154" s="219" t="s">
        <v>1433</v>
      </c>
      <c r="F154" s="220" t="s">
        <v>1434</v>
      </c>
      <c r="G154" s="221" t="s">
        <v>341</v>
      </c>
      <c r="H154" s="222">
        <v>6</v>
      </c>
      <c r="I154" s="223"/>
      <c r="J154" s="224">
        <f t="shared" ref="J154:J159" si="10">ROUND(I154*H154,2)</f>
        <v>0</v>
      </c>
      <c r="K154" s="220" t="s">
        <v>278</v>
      </c>
      <c r="L154" s="225"/>
      <c r="M154" s="226" t="s">
        <v>5</v>
      </c>
      <c r="N154" s="227" t="s">
        <v>48</v>
      </c>
      <c r="O154" s="43"/>
      <c r="P154" s="191">
        <f t="shared" ref="P154:P159" si="11">O154*H154</f>
        <v>0</v>
      </c>
      <c r="Q154" s="191">
        <v>1.3999999999999999E-4</v>
      </c>
      <c r="R154" s="191">
        <f t="shared" ref="R154:R159" si="12">Q154*H154</f>
        <v>8.3999999999999993E-4</v>
      </c>
      <c r="S154" s="191">
        <v>0</v>
      </c>
      <c r="T154" s="192">
        <f t="shared" ref="T154:T159" si="13">S154*H154</f>
        <v>0</v>
      </c>
      <c r="AR154" s="25" t="s">
        <v>1403</v>
      </c>
      <c r="AT154" s="25" t="s">
        <v>345</v>
      </c>
      <c r="AU154" s="25" t="s">
        <v>85</v>
      </c>
      <c r="AY154" s="25" t="s">
        <v>264</v>
      </c>
      <c r="BE154" s="193">
        <f t="shared" ref="BE154:BE159" si="14">IF(N154="základní",J154,0)</f>
        <v>0</v>
      </c>
      <c r="BF154" s="193">
        <f t="shared" ref="BF154:BF159" si="15">IF(N154="snížená",J154,0)</f>
        <v>0</v>
      </c>
      <c r="BG154" s="193">
        <f t="shared" ref="BG154:BG159" si="16">IF(N154="zákl. přenesená",J154,0)</f>
        <v>0</v>
      </c>
      <c r="BH154" s="193">
        <f t="shared" ref="BH154:BH159" si="17">IF(N154="sníž. přenesená",J154,0)</f>
        <v>0</v>
      </c>
      <c r="BI154" s="193">
        <f t="shared" ref="BI154:BI159" si="18">IF(N154="nulová",J154,0)</f>
        <v>0</v>
      </c>
      <c r="BJ154" s="25" t="s">
        <v>24</v>
      </c>
      <c r="BK154" s="193">
        <f t="shared" ref="BK154:BK159" si="19">ROUND(I154*H154,2)</f>
        <v>0</v>
      </c>
      <c r="BL154" s="25" t="s">
        <v>1403</v>
      </c>
      <c r="BM154" s="25" t="s">
        <v>1435</v>
      </c>
    </row>
    <row r="155" spans="2:65" s="1" customFormat="1" ht="16.5" customHeight="1">
      <c r="B155" s="181"/>
      <c r="C155" s="218" t="s">
        <v>829</v>
      </c>
      <c r="D155" s="218" t="s">
        <v>345</v>
      </c>
      <c r="E155" s="219" t="s">
        <v>1436</v>
      </c>
      <c r="F155" s="220" t="s">
        <v>1437</v>
      </c>
      <c r="G155" s="221" t="s">
        <v>341</v>
      </c>
      <c r="H155" s="222">
        <v>6</v>
      </c>
      <c r="I155" s="223"/>
      <c r="J155" s="224">
        <f t="shared" si="10"/>
        <v>0</v>
      </c>
      <c r="K155" s="220" t="s">
        <v>278</v>
      </c>
      <c r="L155" s="225"/>
      <c r="M155" s="226" t="s">
        <v>5</v>
      </c>
      <c r="N155" s="227" t="s">
        <v>48</v>
      </c>
      <c r="O155" s="43"/>
      <c r="P155" s="191">
        <f t="shared" si="11"/>
        <v>0</v>
      </c>
      <c r="Q155" s="191">
        <v>5.5000000000000003E-4</v>
      </c>
      <c r="R155" s="191">
        <f t="shared" si="12"/>
        <v>3.3E-3</v>
      </c>
      <c r="S155" s="191">
        <v>0</v>
      </c>
      <c r="T155" s="192">
        <f t="shared" si="13"/>
        <v>0</v>
      </c>
      <c r="AR155" s="25" t="s">
        <v>1403</v>
      </c>
      <c r="AT155" s="25" t="s">
        <v>345</v>
      </c>
      <c r="AU155" s="25" t="s">
        <v>85</v>
      </c>
      <c r="AY155" s="25" t="s">
        <v>264</v>
      </c>
      <c r="BE155" s="193">
        <f t="shared" si="14"/>
        <v>0</v>
      </c>
      <c r="BF155" s="193">
        <f t="shared" si="15"/>
        <v>0</v>
      </c>
      <c r="BG155" s="193">
        <f t="shared" si="16"/>
        <v>0</v>
      </c>
      <c r="BH155" s="193">
        <f t="shared" si="17"/>
        <v>0</v>
      </c>
      <c r="BI155" s="193">
        <f t="shared" si="18"/>
        <v>0</v>
      </c>
      <c r="BJ155" s="25" t="s">
        <v>24</v>
      </c>
      <c r="BK155" s="193">
        <f t="shared" si="19"/>
        <v>0</v>
      </c>
      <c r="BL155" s="25" t="s">
        <v>1403</v>
      </c>
      <c r="BM155" s="25" t="s">
        <v>1438</v>
      </c>
    </row>
    <row r="156" spans="2:65" s="1" customFormat="1" ht="16.5" customHeight="1">
      <c r="B156" s="181"/>
      <c r="C156" s="218" t="s">
        <v>834</v>
      </c>
      <c r="D156" s="218" t="s">
        <v>345</v>
      </c>
      <c r="E156" s="219" t="s">
        <v>1439</v>
      </c>
      <c r="F156" s="220" t="s">
        <v>1440</v>
      </c>
      <c r="G156" s="221" t="s">
        <v>341</v>
      </c>
      <c r="H156" s="222">
        <v>4</v>
      </c>
      <c r="I156" s="223"/>
      <c r="J156" s="224">
        <f t="shared" si="10"/>
        <v>0</v>
      </c>
      <c r="K156" s="220" t="s">
        <v>278</v>
      </c>
      <c r="L156" s="225"/>
      <c r="M156" s="226" t="s">
        <v>5</v>
      </c>
      <c r="N156" s="227" t="s">
        <v>48</v>
      </c>
      <c r="O156" s="43"/>
      <c r="P156" s="191">
        <f t="shared" si="11"/>
        <v>0</v>
      </c>
      <c r="Q156" s="191">
        <v>2.5000000000000001E-4</v>
      </c>
      <c r="R156" s="191">
        <f t="shared" si="12"/>
        <v>1E-3</v>
      </c>
      <c r="S156" s="191">
        <v>0</v>
      </c>
      <c r="T156" s="192">
        <f t="shared" si="13"/>
        <v>0</v>
      </c>
      <c r="AR156" s="25" t="s">
        <v>1403</v>
      </c>
      <c r="AT156" s="25" t="s">
        <v>345</v>
      </c>
      <c r="AU156" s="25" t="s">
        <v>85</v>
      </c>
      <c r="AY156" s="25" t="s">
        <v>264</v>
      </c>
      <c r="BE156" s="193">
        <f t="shared" si="14"/>
        <v>0</v>
      </c>
      <c r="BF156" s="193">
        <f t="shared" si="15"/>
        <v>0</v>
      </c>
      <c r="BG156" s="193">
        <f t="shared" si="16"/>
        <v>0</v>
      </c>
      <c r="BH156" s="193">
        <f t="shared" si="17"/>
        <v>0</v>
      </c>
      <c r="BI156" s="193">
        <f t="shared" si="18"/>
        <v>0</v>
      </c>
      <c r="BJ156" s="25" t="s">
        <v>24</v>
      </c>
      <c r="BK156" s="193">
        <f t="shared" si="19"/>
        <v>0</v>
      </c>
      <c r="BL156" s="25" t="s">
        <v>1403</v>
      </c>
      <c r="BM156" s="25" t="s">
        <v>1441</v>
      </c>
    </row>
    <row r="157" spans="2:65" s="1" customFormat="1" ht="16.5" customHeight="1">
      <c r="B157" s="181"/>
      <c r="C157" s="182" t="s">
        <v>840</v>
      </c>
      <c r="D157" s="182" t="s">
        <v>266</v>
      </c>
      <c r="E157" s="183" t="s">
        <v>1442</v>
      </c>
      <c r="F157" s="184" t="s">
        <v>1443</v>
      </c>
      <c r="G157" s="185" t="s">
        <v>341</v>
      </c>
      <c r="H157" s="186">
        <v>2</v>
      </c>
      <c r="I157" s="187"/>
      <c r="J157" s="188">
        <f t="shared" si="10"/>
        <v>0</v>
      </c>
      <c r="K157" s="184" t="s">
        <v>278</v>
      </c>
      <c r="L157" s="42"/>
      <c r="M157" s="189" t="s">
        <v>5</v>
      </c>
      <c r="N157" s="190" t="s">
        <v>48</v>
      </c>
      <c r="O157" s="43"/>
      <c r="P157" s="191">
        <f t="shared" si="11"/>
        <v>0</v>
      </c>
      <c r="Q157" s="191">
        <v>0</v>
      </c>
      <c r="R157" s="191">
        <f t="shared" si="12"/>
        <v>0</v>
      </c>
      <c r="S157" s="191">
        <v>0</v>
      </c>
      <c r="T157" s="192">
        <f t="shared" si="13"/>
        <v>0</v>
      </c>
      <c r="AR157" s="25" t="s">
        <v>972</v>
      </c>
      <c r="AT157" s="25" t="s">
        <v>266</v>
      </c>
      <c r="AU157" s="25" t="s">
        <v>85</v>
      </c>
      <c r="AY157" s="25" t="s">
        <v>264</v>
      </c>
      <c r="BE157" s="193">
        <f t="shared" si="14"/>
        <v>0</v>
      </c>
      <c r="BF157" s="193">
        <f t="shared" si="15"/>
        <v>0</v>
      </c>
      <c r="BG157" s="193">
        <f t="shared" si="16"/>
        <v>0</v>
      </c>
      <c r="BH157" s="193">
        <f t="shared" si="17"/>
        <v>0</v>
      </c>
      <c r="BI157" s="193">
        <f t="shared" si="18"/>
        <v>0</v>
      </c>
      <c r="BJ157" s="25" t="s">
        <v>24</v>
      </c>
      <c r="BK157" s="193">
        <f t="shared" si="19"/>
        <v>0</v>
      </c>
      <c r="BL157" s="25" t="s">
        <v>972</v>
      </c>
      <c r="BM157" s="25" t="s">
        <v>1444</v>
      </c>
    </row>
    <row r="158" spans="2:65" s="1" customFormat="1" ht="16.5" customHeight="1">
      <c r="B158" s="181"/>
      <c r="C158" s="218" t="s">
        <v>845</v>
      </c>
      <c r="D158" s="218" t="s">
        <v>345</v>
      </c>
      <c r="E158" s="219" t="s">
        <v>1445</v>
      </c>
      <c r="F158" s="220" t="s">
        <v>1446</v>
      </c>
      <c r="G158" s="221" t="s">
        <v>341</v>
      </c>
      <c r="H158" s="222">
        <v>2</v>
      </c>
      <c r="I158" s="223"/>
      <c r="J158" s="224">
        <f t="shared" si="10"/>
        <v>0</v>
      </c>
      <c r="K158" s="220" t="s">
        <v>278</v>
      </c>
      <c r="L158" s="225"/>
      <c r="M158" s="226" t="s">
        <v>5</v>
      </c>
      <c r="N158" s="227" t="s">
        <v>48</v>
      </c>
      <c r="O158" s="43"/>
      <c r="P158" s="191">
        <f t="shared" si="11"/>
        <v>0</v>
      </c>
      <c r="Q158" s="191">
        <v>3.0000000000000001E-3</v>
      </c>
      <c r="R158" s="191">
        <f t="shared" si="12"/>
        <v>6.0000000000000001E-3</v>
      </c>
      <c r="S158" s="191">
        <v>0</v>
      </c>
      <c r="T158" s="192">
        <f t="shared" si="13"/>
        <v>0</v>
      </c>
      <c r="AR158" s="25" t="s">
        <v>1403</v>
      </c>
      <c r="AT158" s="25" t="s">
        <v>345</v>
      </c>
      <c r="AU158" s="25" t="s">
        <v>85</v>
      </c>
      <c r="AY158" s="25" t="s">
        <v>264</v>
      </c>
      <c r="BE158" s="193">
        <f t="shared" si="14"/>
        <v>0</v>
      </c>
      <c r="BF158" s="193">
        <f t="shared" si="15"/>
        <v>0</v>
      </c>
      <c r="BG158" s="193">
        <f t="shared" si="16"/>
        <v>0</v>
      </c>
      <c r="BH158" s="193">
        <f t="shared" si="17"/>
        <v>0</v>
      </c>
      <c r="BI158" s="193">
        <f t="shared" si="18"/>
        <v>0</v>
      </c>
      <c r="BJ158" s="25" t="s">
        <v>24</v>
      </c>
      <c r="BK158" s="193">
        <f t="shared" si="19"/>
        <v>0</v>
      </c>
      <c r="BL158" s="25" t="s">
        <v>1403</v>
      </c>
      <c r="BM158" s="25" t="s">
        <v>1447</v>
      </c>
    </row>
    <row r="159" spans="2:65" s="1" customFormat="1" ht="16.5" customHeight="1">
      <c r="B159" s="181"/>
      <c r="C159" s="182" t="s">
        <v>851</v>
      </c>
      <c r="D159" s="182" t="s">
        <v>266</v>
      </c>
      <c r="E159" s="183" t="s">
        <v>1448</v>
      </c>
      <c r="F159" s="184" t="s">
        <v>1449</v>
      </c>
      <c r="G159" s="185" t="s">
        <v>341</v>
      </c>
      <c r="H159" s="186">
        <v>15</v>
      </c>
      <c r="I159" s="187"/>
      <c r="J159" s="188">
        <f t="shared" si="10"/>
        <v>0</v>
      </c>
      <c r="K159" s="184" t="s">
        <v>278</v>
      </c>
      <c r="L159" s="42"/>
      <c r="M159" s="189" t="s">
        <v>5</v>
      </c>
      <c r="N159" s="190" t="s">
        <v>48</v>
      </c>
      <c r="O159" s="43"/>
      <c r="P159" s="191">
        <f t="shared" si="11"/>
        <v>0</v>
      </c>
      <c r="Q159" s="191">
        <v>0</v>
      </c>
      <c r="R159" s="191">
        <f t="shared" si="12"/>
        <v>0</v>
      </c>
      <c r="S159" s="191">
        <v>0</v>
      </c>
      <c r="T159" s="192">
        <f t="shared" si="13"/>
        <v>0</v>
      </c>
      <c r="AR159" s="25" t="s">
        <v>972</v>
      </c>
      <c r="AT159" s="25" t="s">
        <v>266</v>
      </c>
      <c r="AU159" s="25" t="s">
        <v>85</v>
      </c>
      <c r="AY159" s="25" t="s">
        <v>264</v>
      </c>
      <c r="BE159" s="193">
        <f t="shared" si="14"/>
        <v>0</v>
      </c>
      <c r="BF159" s="193">
        <f t="shared" si="15"/>
        <v>0</v>
      </c>
      <c r="BG159" s="193">
        <f t="shared" si="16"/>
        <v>0</v>
      </c>
      <c r="BH159" s="193">
        <f t="shared" si="17"/>
        <v>0</v>
      </c>
      <c r="BI159" s="193">
        <f t="shared" si="18"/>
        <v>0</v>
      </c>
      <c r="BJ159" s="25" t="s">
        <v>24</v>
      </c>
      <c r="BK159" s="193">
        <f t="shared" si="19"/>
        <v>0</v>
      </c>
      <c r="BL159" s="25" t="s">
        <v>972</v>
      </c>
      <c r="BM159" s="25" t="s">
        <v>1450</v>
      </c>
    </row>
    <row r="160" spans="2:65" s="13" customFormat="1">
      <c r="B160" s="202"/>
      <c r="D160" s="195" t="s">
        <v>272</v>
      </c>
      <c r="E160" s="203" t="s">
        <v>5</v>
      </c>
      <c r="F160" s="204" t="s">
        <v>1451</v>
      </c>
      <c r="H160" s="205">
        <v>15</v>
      </c>
      <c r="I160" s="206"/>
      <c r="L160" s="202"/>
      <c r="M160" s="207"/>
      <c r="N160" s="208"/>
      <c r="O160" s="208"/>
      <c r="P160" s="208"/>
      <c r="Q160" s="208"/>
      <c r="R160" s="208"/>
      <c r="S160" s="208"/>
      <c r="T160" s="209"/>
      <c r="AT160" s="203" t="s">
        <v>272</v>
      </c>
      <c r="AU160" s="203" t="s">
        <v>85</v>
      </c>
      <c r="AV160" s="13" t="s">
        <v>85</v>
      </c>
      <c r="AW160" s="13" t="s">
        <v>41</v>
      </c>
      <c r="AX160" s="13" t="s">
        <v>24</v>
      </c>
      <c r="AY160" s="203" t="s">
        <v>264</v>
      </c>
    </row>
    <row r="161" spans="2:65" s="1" customFormat="1" ht="16.5" customHeight="1">
      <c r="B161" s="181"/>
      <c r="C161" s="218" t="s">
        <v>855</v>
      </c>
      <c r="D161" s="218" t="s">
        <v>345</v>
      </c>
      <c r="E161" s="219" t="s">
        <v>1452</v>
      </c>
      <c r="F161" s="220" t="s">
        <v>1453</v>
      </c>
      <c r="G161" s="221" t="s">
        <v>341</v>
      </c>
      <c r="H161" s="222">
        <v>15</v>
      </c>
      <c r="I161" s="223"/>
      <c r="J161" s="224">
        <f>ROUND(I161*H161,2)</f>
        <v>0</v>
      </c>
      <c r="K161" s="220" t="s">
        <v>278</v>
      </c>
      <c r="L161" s="225"/>
      <c r="M161" s="226" t="s">
        <v>5</v>
      </c>
      <c r="N161" s="227" t="s">
        <v>48</v>
      </c>
      <c r="O161" s="43"/>
      <c r="P161" s="191">
        <f>O161*H161</f>
        <v>0</v>
      </c>
      <c r="Q161" s="191">
        <v>2.3000000000000001E-4</v>
      </c>
      <c r="R161" s="191">
        <f>Q161*H161</f>
        <v>3.4499999999999999E-3</v>
      </c>
      <c r="S161" s="191">
        <v>0</v>
      </c>
      <c r="T161" s="192">
        <f>S161*H161</f>
        <v>0</v>
      </c>
      <c r="AR161" s="25" t="s">
        <v>1403</v>
      </c>
      <c r="AT161" s="25" t="s">
        <v>345</v>
      </c>
      <c r="AU161" s="25" t="s">
        <v>85</v>
      </c>
      <c r="AY161" s="25" t="s">
        <v>264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5" t="s">
        <v>24</v>
      </c>
      <c r="BK161" s="193">
        <f>ROUND(I161*H161,2)</f>
        <v>0</v>
      </c>
      <c r="BL161" s="25" t="s">
        <v>1403</v>
      </c>
      <c r="BM161" s="25" t="s">
        <v>1454</v>
      </c>
    </row>
    <row r="162" spans="2:65" s="1" customFormat="1" ht="25.5" customHeight="1">
      <c r="B162" s="181"/>
      <c r="C162" s="182" t="s">
        <v>859</v>
      </c>
      <c r="D162" s="182" t="s">
        <v>266</v>
      </c>
      <c r="E162" s="183" t="s">
        <v>1455</v>
      </c>
      <c r="F162" s="184" t="s">
        <v>1456</v>
      </c>
      <c r="G162" s="185" t="s">
        <v>341</v>
      </c>
      <c r="H162" s="186">
        <v>26</v>
      </c>
      <c r="I162" s="187"/>
      <c r="J162" s="188">
        <f>ROUND(I162*H162,2)</f>
        <v>0</v>
      </c>
      <c r="K162" s="184" t="s">
        <v>278</v>
      </c>
      <c r="L162" s="42"/>
      <c r="M162" s="189" t="s">
        <v>5</v>
      </c>
      <c r="N162" s="190" t="s">
        <v>48</v>
      </c>
      <c r="O162" s="43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AR162" s="25" t="s">
        <v>972</v>
      </c>
      <c r="AT162" s="25" t="s">
        <v>266</v>
      </c>
      <c r="AU162" s="25" t="s">
        <v>85</v>
      </c>
      <c r="AY162" s="25" t="s">
        <v>264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5" t="s">
        <v>24</v>
      </c>
      <c r="BK162" s="193">
        <f>ROUND(I162*H162,2)</f>
        <v>0</v>
      </c>
      <c r="BL162" s="25" t="s">
        <v>972</v>
      </c>
      <c r="BM162" s="25" t="s">
        <v>1457</v>
      </c>
    </row>
    <row r="163" spans="2:65" s="1" customFormat="1" ht="40.5">
      <c r="B163" s="42"/>
      <c r="D163" s="195" t="s">
        <v>369</v>
      </c>
      <c r="F163" s="228" t="s">
        <v>1458</v>
      </c>
      <c r="I163" s="229"/>
      <c r="L163" s="42"/>
      <c r="M163" s="230"/>
      <c r="N163" s="43"/>
      <c r="O163" s="43"/>
      <c r="P163" s="43"/>
      <c r="Q163" s="43"/>
      <c r="R163" s="43"/>
      <c r="S163" s="43"/>
      <c r="T163" s="71"/>
      <c r="AT163" s="25" t="s">
        <v>369</v>
      </c>
      <c r="AU163" s="25" t="s">
        <v>85</v>
      </c>
    </row>
    <row r="164" spans="2:65" s="13" customFormat="1">
      <c r="B164" s="202"/>
      <c r="D164" s="195" t="s">
        <v>272</v>
      </c>
      <c r="E164" s="203" t="s">
        <v>5</v>
      </c>
      <c r="F164" s="204" t="s">
        <v>1459</v>
      </c>
      <c r="H164" s="205">
        <v>2</v>
      </c>
      <c r="I164" s="206"/>
      <c r="L164" s="202"/>
      <c r="M164" s="207"/>
      <c r="N164" s="208"/>
      <c r="O164" s="208"/>
      <c r="P164" s="208"/>
      <c r="Q164" s="208"/>
      <c r="R164" s="208"/>
      <c r="S164" s="208"/>
      <c r="T164" s="209"/>
      <c r="AT164" s="203" t="s">
        <v>272</v>
      </c>
      <c r="AU164" s="203" t="s">
        <v>85</v>
      </c>
      <c r="AV164" s="13" t="s">
        <v>85</v>
      </c>
      <c r="AW164" s="13" t="s">
        <v>41</v>
      </c>
      <c r="AX164" s="13" t="s">
        <v>77</v>
      </c>
      <c r="AY164" s="203" t="s">
        <v>264</v>
      </c>
    </row>
    <row r="165" spans="2:65" s="13" customFormat="1">
      <c r="B165" s="202"/>
      <c r="D165" s="195" t="s">
        <v>272</v>
      </c>
      <c r="E165" s="203" t="s">
        <v>5</v>
      </c>
      <c r="F165" s="204" t="s">
        <v>1460</v>
      </c>
      <c r="H165" s="205">
        <v>2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272</v>
      </c>
      <c r="AU165" s="203" t="s">
        <v>85</v>
      </c>
      <c r="AV165" s="13" t="s">
        <v>85</v>
      </c>
      <c r="AW165" s="13" t="s">
        <v>41</v>
      </c>
      <c r="AX165" s="13" t="s">
        <v>77</v>
      </c>
      <c r="AY165" s="203" t="s">
        <v>264</v>
      </c>
    </row>
    <row r="166" spans="2:65" s="13" customFormat="1">
      <c r="B166" s="202"/>
      <c r="D166" s="195" t="s">
        <v>272</v>
      </c>
      <c r="E166" s="203" t="s">
        <v>5</v>
      </c>
      <c r="F166" s="204" t="s">
        <v>1461</v>
      </c>
      <c r="H166" s="205">
        <v>10</v>
      </c>
      <c r="I166" s="206"/>
      <c r="L166" s="202"/>
      <c r="M166" s="207"/>
      <c r="N166" s="208"/>
      <c r="O166" s="208"/>
      <c r="P166" s="208"/>
      <c r="Q166" s="208"/>
      <c r="R166" s="208"/>
      <c r="S166" s="208"/>
      <c r="T166" s="209"/>
      <c r="AT166" s="203" t="s">
        <v>272</v>
      </c>
      <c r="AU166" s="203" t="s">
        <v>85</v>
      </c>
      <c r="AV166" s="13" t="s">
        <v>85</v>
      </c>
      <c r="AW166" s="13" t="s">
        <v>41</v>
      </c>
      <c r="AX166" s="13" t="s">
        <v>77</v>
      </c>
      <c r="AY166" s="203" t="s">
        <v>264</v>
      </c>
    </row>
    <row r="167" spans="2:65" s="13" customFormat="1">
      <c r="B167" s="202"/>
      <c r="D167" s="195" t="s">
        <v>272</v>
      </c>
      <c r="E167" s="203" t="s">
        <v>5</v>
      </c>
      <c r="F167" s="204" t="s">
        <v>1462</v>
      </c>
      <c r="H167" s="205">
        <v>2</v>
      </c>
      <c r="I167" s="206"/>
      <c r="L167" s="202"/>
      <c r="M167" s="207"/>
      <c r="N167" s="208"/>
      <c r="O167" s="208"/>
      <c r="P167" s="208"/>
      <c r="Q167" s="208"/>
      <c r="R167" s="208"/>
      <c r="S167" s="208"/>
      <c r="T167" s="209"/>
      <c r="AT167" s="203" t="s">
        <v>272</v>
      </c>
      <c r="AU167" s="203" t="s">
        <v>85</v>
      </c>
      <c r="AV167" s="13" t="s">
        <v>85</v>
      </c>
      <c r="AW167" s="13" t="s">
        <v>41</v>
      </c>
      <c r="AX167" s="13" t="s">
        <v>77</v>
      </c>
      <c r="AY167" s="203" t="s">
        <v>264</v>
      </c>
    </row>
    <row r="168" spans="2:65" s="13" customFormat="1">
      <c r="B168" s="202"/>
      <c r="D168" s="195" t="s">
        <v>272</v>
      </c>
      <c r="E168" s="203" t="s">
        <v>5</v>
      </c>
      <c r="F168" s="204" t="s">
        <v>1463</v>
      </c>
      <c r="H168" s="205">
        <v>5</v>
      </c>
      <c r="I168" s="206"/>
      <c r="L168" s="202"/>
      <c r="M168" s="207"/>
      <c r="N168" s="208"/>
      <c r="O168" s="208"/>
      <c r="P168" s="208"/>
      <c r="Q168" s="208"/>
      <c r="R168" s="208"/>
      <c r="S168" s="208"/>
      <c r="T168" s="209"/>
      <c r="AT168" s="203" t="s">
        <v>272</v>
      </c>
      <c r="AU168" s="203" t="s">
        <v>85</v>
      </c>
      <c r="AV168" s="13" t="s">
        <v>85</v>
      </c>
      <c r="AW168" s="13" t="s">
        <v>41</v>
      </c>
      <c r="AX168" s="13" t="s">
        <v>77</v>
      </c>
      <c r="AY168" s="203" t="s">
        <v>264</v>
      </c>
    </row>
    <row r="169" spans="2:65" s="13" customFormat="1">
      <c r="B169" s="202"/>
      <c r="D169" s="195" t="s">
        <v>272</v>
      </c>
      <c r="E169" s="203" t="s">
        <v>5</v>
      </c>
      <c r="F169" s="204" t="s">
        <v>1464</v>
      </c>
      <c r="H169" s="205">
        <v>5</v>
      </c>
      <c r="I169" s="206"/>
      <c r="L169" s="202"/>
      <c r="M169" s="207"/>
      <c r="N169" s="208"/>
      <c r="O169" s="208"/>
      <c r="P169" s="208"/>
      <c r="Q169" s="208"/>
      <c r="R169" s="208"/>
      <c r="S169" s="208"/>
      <c r="T169" s="209"/>
      <c r="AT169" s="203" t="s">
        <v>272</v>
      </c>
      <c r="AU169" s="203" t="s">
        <v>85</v>
      </c>
      <c r="AV169" s="13" t="s">
        <v>85</v>
      </c>
      <c r="AW169" s="13" t="s">
        <v>41</v>
      </c>
      <c r="AX169" s="13" t="s">
        <v>77</v>
      </c>
      <c r="AY169" s="203" t="s">
        <v>264</v>
      </c>
    </row>
    <row r="170" spans="2:65" s="14" customFormat="1">
      <c r="B170" s="210"/>
      <c r="D170" s="195" t="s">
        <v>272</v>
      </c>
      <c r="E170" s="211" t="s">
        <v>5</v>
      </c>
      <c r="F170" s="212" t="s">
        <v>290</v>
      </c>
      <c r="H170" s="213">
        <v>26</v>
      </c>
      <c r="I170" s="214"/>
      <c r="L170" s="210"/>
      <c r="M170" s="215"/>
      <c r="N170" s="216"/>
      <c r="O170" s="216"/>
      <c r="P170" s="216"/>
      <c r="Q170" s="216"/>
      <c r="R170" s="216"/>
      <c r="S170" s="216"/>
      <c r="T170" s="217"/>
      <c r="AT170" s="211" t="s">
        <v>272</v>
      </c>
      <c r="AU170" s="211" t="s">
        <v>85</v>
      </c>
      <c r="AV170" s="14" t="s">
        <v>270</v>
      </c>
      <c r="AW170" s="14" t="s">
        <v>41</v>
      </c>
      <c r="AX170" s="14" t="s">
        <v>24</v>
      </c>
      <c r="AY170" s="211" t="s">
        <v>264</v>
      </c>
    </row>
    <row r="171" spans="2:65" s="1" customFormat="1" ht="16.5" customHeight="1">
      <c r="B171" s="181"/>
      <c r="C171" s="218" t="s">
        <v>865</v>
      </c>
      <c r="D171" s="218" t="s">
        <v>345</v>
      </c>
      <c r="E171" s="219" t="s">
        <v>1465</v>
      </c>
      <c r="F171" s="220" t="s">
        <v>1466</v>
      </c>
      <c r="G171" s="221" t="s">
        <v>341</v>
      </c>
      <c r="H171" s="222">
        <v>2</v>
      </c>
      <c r="I171" s="223"/>
      <c r="J171" s="224">
        <f t="shared" ref="J171:J189" si="20">ROUND(I171*H171,2)</f>
        <v>0</v>
      </c>
      <c r="K171" s="220" t="s">
        <v>278</v>
      </c>
      <c r="L171" s="225"/>
      <c r="M171" s="226" t="s">
        <v>5</v>
      </c>
      <c r="N171" s="227" t="s">
        <v>48</v>
      </c>
      <c r="O171" s="43"/>
      <c r="P171" s="191">
        <f t="shared" ref="P171:P189" si="21">O171*H171</f>
        <v>0</v>
      </c>
      <c r="Q171" s="191">
        <v>4.2999999999999999E-4</v>
      </c>
      <c r="R171" s="191">
        <f t="shared" ref="R171:R189" si="22">Q171*H171</f>
        <v>8.5999999999999998E-4</v>
      </c>
      <c r="S171" s="191">
        <v>0</v>
      </c>
      <c r="T171" s="192">
        <f t="shared" ref="T171:T189" si="23">S171*H171</f>
        <v>0</v>
      </c>
      <c r="AR171" s="25" t="s">
        <v>1403</v>
      </c>
      <c r="AT171" s="25" t="s">
        <v>345</v>
      </c>
      <c r="AU171" s="25" t="s">
        <v>85</v>
      </c>
      <c r="AY171" s="25" t="s">
        <v>264</v>
      </c>
      <c r="BE171" s="193">
        <f t="shared" ref="BE171:BE189" si="24">IF(N171="základní",J171,0)</f>
        <v>0</v>
      </c>
      <c r="BF171" s="193">
        <f t="shared" ref="BF171:BF189" si="25">IF(N171="snížená",J171,0)</f>
        <v>0</v>
      </c>
      <c r="BG171" s="193">
        <f t="shared" ref="BG171:BG189" si="26">IF(N171="zákl. přenesená",J171,0)</f>
        <v>0</v>
      </c>
      <c r="BH171" s="193">
        <f t="shared" ref="BH171:BH189" si="27">IF(N171="sníž. přenesená",J171,0)</f>
        <v>0</v>
      </c>
      <c r="BI171" s="193">
        <f t="shared" ref="BI171:BI189" si="28">IF(N171="nulová",J171,0)</f>
        <v>0</v>
      </c>
      <c r="BJ171" s="25" t="s">
        <v>24</v>
      </c>
      <c r="BK171" s="193">
        <f t="shared" ref="BK171:BK189" si="29">ROUND(I171*H171,2)</f>
        <v>0</v>
      </c>
      <c r="BL171" s="25" t="s">
        <v>1403</v>
      </c>
      <c r="BM171" s="25" t="s">
        <v>1467</v>
      </c>
    </row>
    <row r="172" spans="2:65" s="1" customFormat="1" ht="16.5" customHeight="1">
      <c r="B172" s="181"/>
      <c r="C172" s="218" t="s">
        <v>869</v>
      </c>
      <c r="D172" s="218" t="s">
        <v>345</v>
      </c>
      <c r="E172" s="219" t="s">
        <v>1468</v>
      </c>
      <c r="F172" s="220" t="s">
        <v>1469</v>
      </c>
      <c r="G172" s="221" t="s">
        <v>341</v>
      </c>
      <c r="H172" s="222">
        <v>2</v>
      </c>
      <c r="I172" s="223"/>
      <c r="J172" s="224">
        <f t="shared" si="20"/>
        <v>0</v>
      </c>
      <c r="K172" s="220" t="s">
        <v>278</v>
      </c>
      <c r="L172" s="225"/>
      <c r="M172" s="226" t="s">
        <v>5</v>
      </c>
      <c r="N172" s="227" t="s">
        <v>48</v>
      </c>
      <c r="O172" s="43"/>
      <c r="P172" s="191">
        <f t="shared" si="21"/>
        <v>0</v>
      </c>
      <c r="Q172" s="191">
        <v>1.6000000000000001E-4</v>
      </c>
      <c r="R172" s="191">
        <f t="shared" si="22"/>
        <v>3.2000000000000003E-4</v>
      </c>
      <c r="S172" s="191">
        <v>0</v>
      </c>
      <c r="T172" s="192">
        <f t="shared" si="23"/>
        <v>0</v>
      </c>
      <c r="AR172" s="25" t="s">
        <v>1403</v>
      </c>
      <c r="AT172" s="25" t="s">
        <v>345</v>
      </c>
      <c r="AU172" s="25" t="s">
        <v>85</v>
      </c>
      <c r="AY172" s="25" t="s">
        <v>264</v>
      </c>
      <c r="BE172" s="193">
        <f t="shared" si="24"/>
        <v>0</v>
      </c>
      <c r="BF172" s="193">
        <f t="shared" si="25"/>
        <v>0</v>
      </c>
      <c r="BG172" s="193">
        <f t="shared" si="26"/>
        <v>0</v>
      </c>
      <c r="BH172" s="193">
        <f t="shared" si="27"/>
        <v>0</v>
      </c>
      <c r="BI172" s="193">
        <f t="shared" si="28"/>
        <v>0</v>
      </c>
      <c r="BJ172" s="25" t="s">
        <v>24</v>
      </c>
      <c r="BK172" s="193">
        <f t="shared" si="29"/>
        <v>0</v>
      </c>
      <c r="BL172" s="25" t="s">
        <v>1403</v>
      </c>
      <c r="BM172" s="25" t="s">
        <v>1470</v>
      </c>
    </row>
    <row r="173" spans="2:65" s="1" customFormat="1" ht="16.5" customHeight="1">
      <c r="B173" s="181"/>
      <c r="C173" s="218" t="s">
        <v>874</v>
      </c>
      <c r="D173" s="218" t="s">
        <v>345</v>
      </c>
      <c r="E173" s="219" t="s">
        <v>1471</v>
      </c>
      <c r="F173" s="220" t="s">
        <v>1472</v>
      </c>
      <c r="G173" s="221" t="s">
        <v>341</v>
      </c>
      <c r="H173" s="222">
        <v>10</v>
      </c>
      <c r="I173" s="223"/>
      <c r="J173" s="224">
        <f t="shared" si="20"/>
        <v>0</v>
      </c>
      <c r="K173" s="220" t="s">
        <v>278</v>
      </c>
      <c r="L173" s="225"/>
      <c r="M173" s="226" t="s">
        <v>5</v>
      </c>
      <c r="N173" s="227" t="s">
        <v>48</v>
      </c>
      <c r="O173" s="43"/>
      <c r="P173" s="191">
        <f t="shared" si="21"/>
        <v>0</v>
      </c>
      <c r="Q173" s="191">
        <v>1.6000000000000001E-4</v>
      </c>
      <c r="R173" s="191">
        <f t="shared" si="22"/>
        <v>1.6000000000000001E-3</v>
      </c>
      <c r="S173" s="191">
        <v>0</v>
      </c>
      <c r="T173" s="192">
        <f t="shared" si="23"/>
        <v>0</v>
      </c>
      <c r="AR173" s="25" t="s">
        <v>1403</v>
      </c>
      <c r="AT173" s="25" t="s">
        <v>345</v>
      </c>
      <c r="AU173" s="25" t="s">
        <v>85</v>
      </c>
      <c r="AY173" s="25" t="s">
        <v>264</v>
      </c>
      <c r="BE173" s="193">
        <f t="shared" si="24"/>
        <v>0</v>
      </c>
      <c r="BF173" s="193">
        <f t="shared" si="25"/>
        <v>0</v>
      </c>
      <c r="BG173" s="193">
        <f t="shared" si="26"/>
        <v>0</v>
      </c>
      <c r="BH173" s="193">
        <f t="shared" si="27"/>
        <v>0</v>
      </c>
      <c r="BI173" s="193">
        <f t="shared" si="28"/>
        <v>0</v>
      </c>
      <c r="BJ173" s="25" t="s">
        <v>24</v>
      </c>
      <c r="BK173" s="193">
        <f t="shared" si="29"/>
        <v>0</v>
      </c>
      <c r="BL173" s="25" t="s">
        <v>1403</v>
      </c>
      <c r="BM173" s="25" t="s">
        <v>1473</v>
      </c>
    </row>
    <row r="174" spans="2:65" s="1" customFormat="1" ht="16.5" customHeight="1">
      <c r="B174" s="181"/>
      <c r="C174" s="218" t="s">
        <v>878</v>
      </c>
      <c r="D174" s="218" t="s">
        <v>345</v>
      </c>
      <c r="E174" s="219" t="s">
        <v>1474</v>
      </c>
      <c r="F174" s="220" t="s">
        <v>1475</v>
      </c>
      <c r="G174" s="221" t="s">
        <v>341</v>
      </c>
      <c r="H174" s="222">
        <v>2</v>
      </c>
      <c r="I174" s="223"/>
      <c r="J174" s="224">
        <f t="shared" si="20"/>
        <v>0</v>
      </c>
      <c r="K174" s="220" t="s">
        <v>278</v>
      </c>
      <c r="L174" s="225"/>
      <c r="M174" s="226" t="s">
        <v>5</v>
      </c>
      <c r="N174" s="227" t="s">
        <v>48</v>
      </c>
      <c r="O174" s="43"/>
      <c r="P174" s="191">
        <f t="shared" si="21"/>
        <v>0</v>
      </c>
      <c r="Q174" s="191">
        <v>2.0000000000000001E-4</v>
      </c>
      <c r="R174" s="191">
        <f t="shared" si="22"/>
        <v>4.0000000000000002E-4</v>
      </c>
      <c r="S174" s="191">
        <v>0</v>
      </c>
      <c r="T174" s="192">
        <f t="shared" si="23"/>
        <v>0</v>
      </c>
      <c r="AR174" s="25" t="s">
        <v>1403</v>
      </c>
      <c r="AT174" s="25" t="s">
        <v>345</v>
      </c>
      <c r="AU174" s="25" t="s">
        <v>85</v>
      </c>
      <c r="AY174" s="25" t="s">
        <v>264</v>
      </c>
      <c r="BE174" s="193">
        <f t="shared" si="24"/>
        <v>0</v>
      </c>
      <c r="BF174" s="193">
        <f t="shared" si="25"/>
        <v>0</v>
      </c>
      <c r="BG174" s="193">
        <f t="shared" si="26"/>
        <v>0</v>
      </c>
      <c r="BH174" s="193">
        <f t="shared" si="27"/>
        <v>0</v>
      </c>
      <c r="BI174" s="193">
        <f t="shared" si="28"/>
        <v>0</v>
      </c>
      <c r="BJ174" s="25" t="s">
        <v>24</v>
      </c>
      <c r="BK174" s="193">
        <f t="shared" si="29"/>
        <v>0</v>
      </c>
      <c r="BL174" s="25" t="s">
        <v>1403</v>
      </c>
      <c r="BM174" s="25" t="s">
        <v>1476</v>
      </c>
    </row>
    <row r="175" spans="2:65" s="1" customFormat="1" ht="16.5" customHeight="1">
      <c r="B175" s="181"/>
      <c r="C175" s="218" t="s">
        <v>882</v>
      </c>
      <c r="D175" s="218" t="s">
        <v>345</v>
      </c>
      <c r="E175" s="219" t="s">
        <v>1477</v>
      </c>
      <c r="F175" s="220" t="s">
        <v>1478</v>
      </c>
      <c r="G175" s="221" t="s">
        <v>341</v>
      </c>
      <c r="H175" s="222">
        <v>5</v>
      </c>
      <c r="I175" s="223"/>
      <c r="J175" s="224">
        <f t="shared" si="20"/>
        <v>0</v>
      </c>
      <c r="K175" s="220" t="s">
        <v>278</v>
      </c>
      <c r="L175" s="225"/>
      <c r="M175" s="226" t="s">
        <v>5</v>
      </c>
      <c r="N175" s="227" t="s">
        <v>48</v>
      </c>
      <c r="O175" s="43"/>
      <c r="P175" s="191">
        <f t="shared" si="21"/>
        <v>0</v>
      </c>
      <c r="Q175" s="191">
        <v>9.0000000000000006E-5</v>
      </c>
      <c r="R175" s="191">
        <f t="shared" si="22"/>
        <v>4.5000000000000004E-4</v>
      </c>
      <c r="S175" s="191">
        <v>0</v>
      </c>
      <c r="T175" s="192">
        <f t="shared" si="23"/>
        <v>0</v>
      </c>
      <c r="AR175" s="25" t="s">
        <v>1403</v>
      </c>
      <c r="AT175" s="25" t="s">
        <v>345</v>
      </c>
      <c r="AU175" s="25" t="s">
        <v>85</v>
      </c>
      <c r="AY175" s="25" t="s">
        <v>264</v>
      </c>
      <c r="BE175" s="193">
        <f t="shared" si="24"/>
        <v>0</v>
      </c>
      <c r="BF175" s="193">
        <f t="shared" si="25"/>
        <v>0</v>
      </c>
      <c r="BG175" s="193">
        <f t="shared" si="26"/>
        <v>0</v>
      </c>
      <c r="BH175" s="193">
        <f t="shared" si="27"/>
        <v>0</v>
      </c>
      <c r="BI175" s="193">
        <f t="shared" si="28"/>
        <v>0</v>
      </c>
      <c r="BJ175" s="25" t="s">
        <v>24</v>
      </c>
      <c r="BK175" s="193">
        <f t="shared" si="29"/>
        <v>0</v>
      </c>
      <c r="BL175" s="25" t="s">
        <v>1403</v>
      </c>
      <c r="BM175" s="25" t="s">
        <v>1479</v>
      </c>
    </row>
    <row r="176" spans="2:65" s="1" customFormat="1" ht="16.5" customHeight="1">
      <c r="B176" s="181"/>
      <c r="C176" s="218" t="s">
        <v>888</v>
      </c>
      <c r="D176" s="218" t="s">
        <v>345</v>
      </c>
      <c r="E176" s="219" t="s">
        <v>1480</v>
      </c>
      <c r="F176" s="220" t="s">
        <v>1481</v>
      </c>
      <c r="G176" s="221" t="s">
        <v>341</v>
      </c>
      <c r="H176" s="222">
        <v>5</v>
      </c>
      <c r="I176" s="223"/>
      <c r="J176" s="224">
        <f t="shared" si="20"/>
        <v>0</v>
      </c>
      <c r="K176" s="220" t="s">
        <v>278</v>
      </c>
      <c r="L176" s="225"/>
      <c r="M176" s="226" t="s">
        <v>5</v>
      </c>
      <c r="N176" s="227" t="s">
        <v>48</v>
      </c>
      <c r="O176" s="43"/>
      <c r="P176" s="191">
        <f t="shared" si="21"/>
        <v>0</v>
      </c>
      <c r="Q176" s="191">
        <v>1E-4</v>
      </c>
      <c r="R176" s="191">
        <f t="shared" si="22"/>
        <v>5.0000000000000001E-4</v>
      </c>
      <c r="S176" s="191">
        <v>0</v>
      </c>
      <c r="T176" s="192">
        <f t="shared" si="23"/>
        <v>0</v>
      </c>
      <c r="AR176" s="25" t="s">
        <v>1403</v>
      </c>
      <c r="AT176" s="25" t="s">
        <v>345</v>
      </c>
      <c r="AU176" s="25" t="s">
        <v>85</v>
      </c>
      <c r="AY176" s="25" t="s">
        <v>264</v>
      </c>
      <c r="BE176" s="193">
        <f t="shared" si="24"/>
        <v>0</v>
      </c>
      <c r="BF176" s="193">
        <f t="shared" si="25"/>
        <v>0</v>
      </c>
      <c r="BG176" s="193">
        <f t="shared" si="26"/>
        <v>0</v>
      </c>
      <c r="BH176" s="193">
        <f t="shared" si="27"/>
        <v>0</v>
      </c>
      <c r="BI176" s="193">
        <f t="shared" si="28"/>
        <v>0</v>
      </c>
      <c r="BJ176" s="25" t="s">
        <v>24</v>
      </c>
      <c r="BK176" s="193">
        <f t="shared" si="29"/>
        <v>0</v>
      </c>
      <c r="BL176" s="25" t="s">
        <v>1403</v>
      </c>
      <c r="BM176" s="25" t="s">
        <v>1482</v>
      </c>
    </row>
    <row r="177" spans="2:65" s="1" customFormat="1" ht="16.5" customHeight="1">
      <c r="B177" s="181"/>
      <c r="C177" s="182" t="s">
        <v>892</v>
      </c>
      <c r="D177" s="182" t="s">
        <v>266</v>
      </c>
      <c r="E177" s="183" t="s">
        <v>1483</v>
      </c>
      <c r="F177" s="184" t="s">
        <v>1484</v>
      </c>
      <c r="G177" s="185" t="s">
        <v>341</v>
      </c>
      <c r="H177" s="186">
        <v>2</v>
      </c>
      <c r="I177" s="187"/>
      <c r="J177" s="188">
        <f t="shared" si="20"/>
        <v>0</v>
      </c>
      <c r="K177" s="184" t="s">
        <v>278</v>
      </c>
      <c r="L177" s="42"/>
      <c r="M177" s="189" t="s">
        <v>5</v>
      </c>
      <c r="N177" s="190" t="s">
        <v>48</v>
      </c>
      <c r="O177" s="43"/>
      <c r="P177" s="191">
        <f t="shared" si="21"/>
        <v>0</v>
      </c>
      <c r="Q177" s="191">
        <v>0</v>
      </c>
      <c r="R177" s="191">
        <f t="shared" si="22"/>
        <v>0</v>
      </c>
      <c r="S177" s="191">
        <v>0</v>
      </c>
      <c r="T177" s="192">
        <f t="shared" si="23"/>
        <v>0</v>
      </c>
      <c r="AR177" s="25" t="s">
        <v>972</v>
      </c>
      <c r="AT177" s="25" t="s">
        <v>266</v>
      </c>
      <c r="AU177" s="25" t="s">
        <v>85</v>
      </c>
      <c r="AY177" s="25" t="s">
        <v>264</v>
      </c>
      <c r="BE177" s="193">
        <f t="shared" si="24"/>
        <v>0</v>
      </c>
      <c r="BF177" s="193">
        <f t="shared" si="25"/>
        <v>0</v>
      </c>
      <c r="BG177" s="193">
        <f t="shared" si="26"/>
        <v>0</v>
      </c>
      <c r="BH177" s="193">
        <f t="shared" si="27"/>
        <v>0</v>
      </c>
      <c r="BI177" s="193">
        <f t="shared" si="28"/>
        <v>0</v>
      </c>
      <c r="BJ177" s="25" t="s">
        <v>24</v>
      </c>
      <c r="BK177" s="193">
        <f t="shared" si="29"/>
        <v>0</v>
      </c>
      <c r="BL177" s="25" t="s">
        <v>972</v>
      </c>
      <c r="BM177" s="25" t="s">
        <v>1485</v>
      </c>
    </row>
    <row r="178" spans="2:65" s="1" customFormat="1" ht="16.5" customHeight="1">
      <c r="B178" s="181"/>
      <c r="C178" s="218" t="s">
        <v>896</v>
      </c>
      <c r="D178" s="218" t="s">
        <v>345</v>
      </c>
      <c r="E178" s="219" t="s">
        <v>1486</v>
      </c>
      <c r="F178" s="220" t="s">
        <v>1487</v>
      </c>
      <c r="G178" s="221" t="s">
        <v>341</v>
      </c>
      <c r="H178" s="222">
        <v>2</v>
      </c>
      <c r="I178" s="223"/>
      <c r="J178" s="224">
        <f t="shared" si="20"/>
        <v>0</v>
      </c>
      <c r="K178" s="220" t="s">
        <v>278</v>
      </c>
      <c r="L178" s="225"/>
      <c r="M178" s="226" t="s">
        <v>5</v>
      </c>
      <c r="N178" s="227" t="s">
        <v>48</v>
      </c>
      <c r="O178" s="43"/>
      <c r="P178" s="191">
        <f t="shared" si="21"/>
        <v>0</v>
      </c>
      <c r="Q178" s="191">
        <v>1.2999999999999999E-4</v>
      </c>
      <c r="R178" s="191">
        <f t="shared" si="22"/>
        <v>2.5999999999999998E-4</v>
      </c>
      <c r="S178" s="191">
        <v>0</v>
      </c>
      <c r="T178" s="192">
        <f t="shared" si="23"/>
        <v>0</v>
      </c>
      <c r="AR178" s="25" t="s">
        <v>1403</v>
      </c>
      <c r="AT178" s="25" t="s">
        <v>345</v>
      </c>
      <c r="AU178" s="25" t="s">
        <v>85</v>
      </c>
      <c r="AY178" s="25" t="s">
        <v>264</v>
      </c>
      <c r="BE178" s="193">
        <f t="shared" si="24"/>
        <v>0</v>
      </c>
      <c r="BF178" s="193">
        <f t="shared" si="25"/>
        <v>0</v>
      </c>
      <c r="BG178" s="193">
        <f t="shared" si="26"/>
        <v>0</v>
      </c>
      <c r="BH178" s="193">
        <f t="shared" si="27"/>
        <v>0</v>
      </c>
      <c r="BI178" s="193">
        <f t="shared" si="28"/>
        <v>0</v>
      </c>
      <c r="BJ178" s="25" t="s">
        <v>24</v>
      </c>
      <c r="BK178" s="193">
        <f t="shared" si="29"/>
        <v>0</v>
      </c>
      <c r="BL178" s="25" t="s">
        <v>1403</v>
      </c>
      <c r="BM178" s="25" t="s">
        <v>1488</v>
      </c>
    </row>
    <row r="179" spans="2:65" s="1" customFormat="1" ht="25.5" customHeight="1">
      <c r="B179" s="181"/>
      <c r="C179" s="182" t="s">
        <v>900</v>
      </c>
      <c r="D179" s="182" t="s">
        <v>266</v>
      </c>
      <c r="E179" s="183" t="s">
        <v>1489</v>
      </c>
      <c r="F179" s="184" t="s">
        <v>1490</v>
      </c>
      <c r="G179" s="185" t="s">
        <v>341</v>
      </c>
      <c r="H179" s="186">
        <v>2</v>
      </c>
      <c r="I179" s="187"/>
      <c r="J179" s="188">
        <f t="shared" si="20"/>
        <v>0</v>
      </c>
      <c r="K179" s="184" t="s">
        <v>278</v>
      </c>
      <c r="L179" s="42"/>
      <c r="M179" s="189" t="s">
        <v>5</v>
      </c>
      <c r="N179" s="190" t="s">
        <v>48</v>
      </c>
      <c r="O179" s="43"/>
      <c r="P179" s="191">
        <f t="shared" si="21"/>
        <v>0</v>
      </c>
      <c r="Q179" s="191">
        <v>0</v>
      </c>
      <c r="R179" s="191">
        <f t="shared" si="22"/>
        <v>0</v>
      </c>
      <c r="S179" s="191">
        <v>0</v>
      </c>
      <c r="T179" s="192">
        <f t="shared" si="23"/>
        <v>0</v>
      </c>
      <c r="AR179" s="25" t="s">
        <v>972</v>
      </c>
      <c r="AT179" s="25" t="s">
        <v>266</v>
      </c>
      <c r="AU179" s="25" t="s">
        <v>85</v>
      </c>
      <c r="AY179" s="25" t="s">
        <v>264</v>
      </c>
      <c r="BE179" s="193">
        <f t="shared" si="24"/>
        <v>0</v>
      </c>
      <c r="BF179" s="193">
        <f t="shared" si="25"/>
        <v>0</v>
      </c>
      <c r="BG179" s="193">
        <f t="shared" si="26"/>
        <v>0</v>
      </c>
      <c r="BH179" s="193">
        <f t="shared" si="27"/>
        <v>0</v>
      </c>
      <c r="BI179" s="193">
        <f t="shared" si="28"/>
        <v>0</v>
      </c>
      <c r="BJ179" s="25" t="s">
        <v>24</v>
      </c>
      <c r="BK179" s="193">
        <f t="shared" si="29"/>
        <v>0</v>
      </c>
      <c r="BL179" s="25" t="s">
        <v>972</v>
      </c>
      <c r="BM179" s="25" t="s">
        <v>1491</v>
      </c>
    </row>
    <row r="180" spans="2:65" s="1" customFormat="1" ht="16.5" customHeight="1">
      <c r="B180" s="181"/>
      <c r="C180" s="218" t="s">
        <v>904</v>
      </c>
      <c r="D180" s="218" t="s">
        <v>345</v>
      </c>
      <c r="E180" s="219" t="s">
        <v>1492</v>
      </c>
      <c r="F180" s="220" t="s">
        <v>1493</v>
      </c>
      <c r="G180" s="221" t="s">
        <v>341</v>
      </c>
      <c r="H180" s="222">
        <v>2</v>
      </c>
      <c r="I180" s="223"/>
      <c r="J180" s="224">
        <f t="shared" si="20"/>
        <v>0</v>
      </c>
      <c r="K180" s="220" t="s">
        <v>278</v>
      </c>
      <c r="L180" s="225"/>
      <c r="M180" s="226" t="s">
        <v>5</v>
      </c>
      <c r="N180" s="227" t="s">
        <v>48</v>
      </c>
      <c r="O180" s="43"/>
      <c r="P180" s="191">
        <f t="shared" si="21"/>
        <v>0</v>
      </c>
      <c r="Q180" s="191">
        <v>4.1999999999999997E-3</v>
      </c>
      <c r="R180" s="191">
        <f t="shared" si="22"/>
        <v>8.3999999999999995E-3</v>
      </c>
      <c r="S180" s="191">
        <v>0</v>
      </c>
      <c r="T180" s="192">
        <f t="shared" si="23"/>
        <v>0</v>
      </c>
      <c r="AR180" s="25" t="s">
        <v>1403</v>
      </c>
      <c r="AT180" s="25" t="s">
        <v>345</v>
      </c>
      <c r="AU180" s="25" t="s">
        <v>85</v>
      </c>
      <c r="AY180" s="25" t="s">
        <v>264</v>
      </c>
      <c r="BE180" s="193">
        <f t="shared" si="24"/>
        <v>0</v>
      </c>
      <c r="BF180" s="193">
        <f t="shared" si="25"/>
        <v>0</v>
      </c>
      <c r="BG180" s="193">
        <f t="shared" si="26"/>
        <v>0</v>
      </c>
      <c r="BH180" s="193">
        <f t="shared" si="27"/>
        <v>0</v>
      </c>
      <c r="BI180" s="193">
        <f t="shared" si="28"/>
        <v>0</v>
      </c>
      <c r="BJ180" s="25" t="s">
        <v>24</v>
      </c>
      <c r="BK180" s="193">
        <f t="shared" si="29"/>
        <v>0</v>
      </c>
      <c r="BL180" s="25" t="s">
        <v>1403</v>
      </c>
      <c r="BM180" s="25" t="s">
        <v>1494</v>
      </c>
    </row>
    <row r="181" spans="2:65" s="1" customFormat="1" ht="16.5" customHeight="1">
      <c r="B181" s="181"/>
      <c r="C181" s="218" t="s">
        <v>908</v>
      </c>
      <c r="D181" s="218" t="s">
        <v>345</v>
      </c>
      <c r="E181" s="219" t="s">
        <v>1495</v>
      </c>
      <c r="F181" s="220" t="s">
        <v>1496</v>
      </c>
      <c r="G181" s="221" t="s">
        <v>341</v>
      </c>
      <c r="H181" s="222">
        <v>4</v>
      </c>
      <c r="I181" s="223"/>
      <c r="J181" s="224">
        <f t="shared" si="20"/>
        <v>0</v>
      </c>
      <c r="K181" s="220" t="s">
        <v>278</v>
      </c>
      <c r="L181" s="225"/>
      <c r="M181" s="226" t="s">
        <v>5</v>
      </c>
      <c r="N181" s="227" t="s">
        <v>48</v>
      </c>
      <c r="O181" s="43"/>
      <c r="P181" s="191">
        <f t="shared" si="21"/>
        <v>0</v>
      </c>
      <c r="Q181" s="191">
        <v>3.2000000000000003E-4</v>
      </c>
      <c r="R181" s="191">
        <f t="shared" si="22"/>
        <v>1.2800000000000001E-3</v>
      </c>
      <c r="S181" s="191">
        <v>0</v>
      </c>
      <c r="T181" s="192">
        <f t="shared" si="23"/>
        <v>0</v>
      </c>
      <c r="AR181" s="25" t="s">
        <v>1403</v>
      </c>
      <c r="AT181" s="25" t="s">
        <v>345</v>
      </c>
      <c r="AU181" s="25" t="s">
        <v>85</v>
      </c>
      <c r="AY181" s="25" t="s">
        <v>264</v>
      </c>
      <c r="BE181" s="193">
        <f t="shared" si="24"/>
        <v>0</v>
      </c>
      <c r="BF181" s="193">
        <f t="shared" si="25"/>
        <v>0</v>
      </c>
      <c r="BG181" s="193">
        <f t="shared" si="26"/>
        <v>0</v>
      </c>
      <c r="BH181" s="193">
        <f t="shared" si="27"/>
        <v>0</v>
      </c>
      <c r="BI181" s="193">
        <f t="shared" si="28"/>
        <v>0</v>
      </c>
      <c r="BJ181" s="25" t="s">
        <v>24</v>
      </c>
      <c r="BK181" s="193">
        <f t="shared" si="29"/>
        <v>0</v>
      </c>
      <c r="BL181" s="25" t="s">
        <v>1403</v>
      </c>
      <c r="BM181" s="25" t="s">
        <v>1497</v>
      </c>
    </row>
    <row r="182" spans="2:65" s="1" customFormat="1" ht="25.5" customHeight="1">
      <c r="B182" s="181"/>
      <c r="C182" s="182" t="s">
        <v>914</v>
      </c>
      <c r="D182" s="182" t="s">
        <v>266</v>
      </c>
      <c r="E182" s="183" t="s">
        <v>1498</v>
      </c>
      <c r="F182" s="184" t="s">
        <v>1499</v>
      </c>
      <c r="G182" s="185" t="s">
        <v>308</v>
      </c>
      <c r="H182" s="186">
        <v>5</v>
      </c>
      <c r="I182" s="187"/>
      <c r="J182" s="188">
        <f t="shared" si="20"/>
        <v>0</v>
      </c>
      <c r="K182" s="184" t="s">
        <v>278</v>
      </c>
      <c r="L182" s="42"/>
      <c r="M182" s="189" t="s">
        <v>5</v>
      </c>
      <c r="N182" s="190" t="s">
        <v>48</v>
      </c>
      <c r="O182" s="43"/>
      <c r="P182" s="191">
        <f t="shared" si="21"/>
        <v>0</v>
      </c>
      <c r="Q182" s="191">
        <v>0</v>
      </c>
      <c r="R182" s="191">
        <f t="shared" si="22"/>
        <v>0</v>
      </c>
      <c r="S182" s="191">
        <v>0</v>
      </c>
      <c r="T182" s="192">
        <f t="shared" si="23"/>
        <v>0</v>
      </c>
      <c r="AR182" s="25" t="s">
        <v>972</v>
      </c>
      <c r="AT182" s="25" t="s">
        <v>266</v>
      </c>
      <c r="AU182" s="25" t="s">
        <v>85</v>
      </c>
      <c r="AY182" s="25" t="s">
        <v>264</v>
      </c>
      <c r="BE182" s="193">
        <f t="shared" si="24"/>
        <v>0</v>
      </c>
      <c r="BF182" s="193">
        <f t="shared" si="25"/>
        <v>0</v>
      </c>
      <c r="BG182" s="193">
        <f t="shared" si="26"/>
        <v>0</v>
      </c>
      <c r="BH182" s="193">
        <f t="shared" si="27"/>
        <v>0</v>
      </c>
      <c r="BI182" s="193">
        <f t="shared" si="28"/>
        <v>0</v>
      </c>
      <c r="BJ182" s="25" t="s">
        <v>24</v>
      </c>
      <c r="BK182" s="193">
        <f t="shared" si="29"/>
        <v>0</v>
      </c>
      <c r="BL182" s="25" t="s">
        <v>972</v>
      </c>
      <c r="BM182" s="25" t="s">
        <v>1500</v>
      </c>
    </row>
    <row r="183" spans="2:65" s="1" customFormat="1" ht="25.5" customHeight="1">
      <c r="B183" s="181"/>
      <c r="C183" s="218" t="s">
        <v>919</v>
      </c>
      <c r="D183" s="218" t="s">
        <v>345</v>
      </c>
      <c r="E183" s="219" t="s">
        <v>1501</v>
      </c>
      <c r="F183" s="220" t="s">
        <v>1502</v>
      </c>
      <c r="G183" s="221" t="s">
        <v>345</v>
      </c>
      <c r="H183" s="222">
        <v>5</v>
      </c>
      <c r="I183" s="223"/>
      <c r="J183" s="224">
        <f t="shared" si="20"/>
        <v>0</v>
      </c>
      <c r="K183" s="220" t="s">
        <v>1317</v>
      </c>
      <c r="L183" s="225"/>
      <c r="M183" s="226" t="s">
        <v>5</v>
      </c>
      <c r="N183" s="227" t="s">
        <v>48</v>
      </c>
      <c r="O183" s="43"/>
      <c r="P183" s="191">
        <f t="shared" si="21"/>
        <v>0</v>
      </c>
      <c r="Q183" s="191">
        <v>0</v>
      </c>
      <c r="R183" s="191">
        <f t="shared" si="22"/>
        <v>0</v>
      </c>
      <c r="S183" s="191">
        <v>0</v>
      </c>
      <c r="T183" s="192">
        <f t="shared" si="23"/>
        <v>0</v>
      </c>
      <c r="AR183" s="25" t="s">
        <v>1503</v>
      </c>
      <c r="AT183" s="25" t="s">
        <v>345</v>
      </c>
      <c r="AU183" s="25" t="s">
        <v>85</v>
      </c>
      <c r="AY183" s="25" t="s">
        <v>264</v>
      </c>
      <c r="BE183" s="193">
        <f t="shared" si="24"/>
        <v>0</v>
      </c>
      <c r="BF183" s="193">
        <f t="shared" si="25"/>
        <v>0</v>
      </c>
      <c r="BG183" s="193">
        <f t="shared" si="26"/>
        <v>0</v>
      </c>
      <c r="BH183" s="193">
        <f t="shared" si="27"/>
        <v>0</v>
      </c>
      <c r="BI183" s="193">
        <f t="shared" si="28"/>
        <v>0</v>
      </c>
      <c r="BJ183" s="25" t="s">
        <v>24</v>
      </c>
      <c r="BK183" s="193">
        <f t="shared" si="29"/>
        <v>0</v>
      </c>
      <c r="BL183" s="25" t="s">
        <v>972</v>
      </c>
      <c r="BM183" s="25" t="s">
        <v>1504</v>
      </c>
    </row>
    <row r="184" spans="2:65" s="1" customFormat="1" ht="38.25" customHeight="1">
      <c r="B184" s="181"/>
      <c r="C184" s="182" t="s">
        <v>924</v>
      </c>
      <c r="D184" s="182" t="s">
        <v>266</v>
      </c>
      <c r="E184" s="183" t="s">
        <v>1505</v>
      </c>
      <c r="F184" s="184" t="s">
        <v>1506</v>
      </c>
      <c r="G184" s="185" t="s">
        <v>308</v>
      </c>
      <c r="H184" s="186">
        <v>45</v>
      </c>
      <c r="I184" s="187"/>
      <c r="J184" s="188">
        <f t="shared" si="20"/>
        <v>0</v>
      </c>
      <c r="K184" s="184" t="s">
        <v>278</v>
      </c>
      <c r="L184" s="42"/>
      <c r="M184" s="189" t="s">
        <v>5</v>
      </c>
      <c r="N184" s="190" t="s">
        <v>48</v>
      </c>
      <c r="O184" s="43"/>
      <c r="P184" s="191">
        <f t="shared" si="21"/>
        <v>0</v>
      </c>
      <c r="Q184" s="191">
        <v>0</v>
      </c>
      <c r="R184" s="191">
        <f t="shared" si="22"/>
        <v>0</v>
      </c>
      <c r="S184" s="191">
        <v>0</v>
      </c>
      <c r="T184" s="192">
        <f t="shared" si="23"/>
        <v>0</v>
      </c>
      <c r="AR184" s="25" t="s">
        <v>972</v>
      </c>
      <c r="AT184" s="25" t="s">
        <v>266</v>
      </c>
      <c r="AU184" s="25" t="s">
        <v>85</v>
      </c>
      <c r="AY184" s="25" t="s">
        <v>264</v>
      </c>
      <c r="BE184" s="193">
        <f t="shared" si="24"/>
        <v>0</v>
      </c>
      <c r="BF184" s="193">
        <f t="shared" si="25"/>
        <v>0</v>
      </c>
      <c r="BG184" s="193">
        <f t="shared" si="26"/>
        <v>0</v>
      </c>
      <c r="BH184" s="193">
        <f t="shared" si="27"/>
        <v>0</v>
      </c>
      <c r="BI184" s="193">
        <f t="shared" si="28"/>
        <v>0</v>
      </c>
      <c r="BJ184" s="25" t="s">
        <v>24</v>
      </c>
      <c r="BK184" s="193">
        <f t="shared" si="29"/>
        <v>0</v>
      </c>
      <c r="BL184" s="25" t="s">
        <v>972</v>
      </c>
      <c r="BM184" s="25" t="s">
        <v>1507</v>
      </c>
    </row>
    <row r="185" spans="2:65" s="1" customFormat="1" ht="16.5" customHeight="1">
      <c r="B185" s="181"/>
      <c r="C185" s="218" t="s">
        <v>929</v>
      </c>
      <c r="D185" s="218" t="s">
        <v>345</v>
      </c>
      <c r="E185" s="219" t="s">
        <v>1508</v>
      </c>
      <c r="F185" s="220" t="s">
        <v>1509</v>
      </c>
      <c r="G185" s="221" t="s">
        <v>308</v>
      </c>
      <c r="H185" s="222">
        <v>45</v>
      </c>
      <c r="I185" s="223"/>
      <c r="J185" s="224">
        <f t="shared" si="20"/>
        <v>0</v>
      </c>
      <c r="K185" s="220" t="s">
        <v>278</v>
      </c>
      <c r="L185" s="225"/>
      <c r="M185" s="226" t="s">
        <v>5</v>
      </c>
      <c r="N185" s="227" t="s">
        <v>48</v>
      </c>
      <c r="O185" s="43"/>
      <c r="P185" s="191">
        <f t="shared" si="21"/>
        <v>0</v>
      </c>
      <c r="Q185" s="191">
        <v>1.2E-4</v>
      </c>
      <c r="R185" s="191">
        <f t="shared" si="22"/>
        <v>5.4000000000000003E-3</v>
      </c>
      <c r="S185" s="191">
        <v>0</v>
      </c>
      <c r="T185" s="192">
        <f t="shared" si="23"/>
        <v>0</v>
      </c>
      <c r="AR185" s="25" t="s">
        <v>1403</v>
      </c>
      <c r="AT185" s="25" t="s">
        <v>345</v>
      </c>
      <c r="AU185" s="25" t="s">
        <v>85</v>
      </c>
      <c r="AY185" s="25" t="s">
        <v>264</v>
      </c>
      <c r="BE185" s="193">
        <f t="shared" si="24"/>
        <v>0</v>
      </c>
      <c r="BF185" s="193">
        <f t="shared" si="25"/>
        <v>0</v>
      </c>
      <c r="BG185" s="193">
        <f t="shared" si="26"/>
        <v>0</v>
      </c>
      <c r="BH185" s="193">
        <f t="shared" si="27"/>
        <v>0</v>
      </c>
      <c r="BI185" s="193">
        <f t="shared" si="28"/>
        <v>0</v>
      </c>
      <c r="BJ185" s="25" t="s">
        <v>24</v>
      </c>
      <c r="BK185" s="193">
        <f t="shared" si="29"/>
        <v>0</v>
      </c>
      <c r="BL185" s="25" t="s">
        <v>1403</v>
      </c>
      <c r="BM185" s="25" t="s">
        <v>1510</v>
      </c>
    </row>
    <row r="186" spans="2:65" s="1" customFormat="1" ht="38.25" customHeight="1">
      <c r="B186" s="181"/>
      <c r="C186" s="182" t="s">
        <v>936</v>
      </c>
      <c r="D186" s="182" t="s">
        <v>266</v>
      </c>
      <c r="E186" s="183" t="s">
        <v>1511</v>
      </c>
      <c r="F186" s="184" t="s">
        <v>1512</v>
      </c>
      <c r="G186" s="185" t="s">
        <v>308</v>
      </c>
      <c r="H186" s="186">
        <v>35</v>
      </c>
      <c r="I186" s="187"/>
      <c r="J186" s="188">
        <f t="shared" si="20"/>
        <v>0</v>
      </c>
      <c r="K186" s="184" t="s">
        <v>278</v>
      </c>
      <c r="L186" s="42"/>
      <c r="M186" s="189" t="s">
        <v>5</v>
      </c>
      <c r="N186" s="190" t="s">
        <v>48</v>
      </c>
      <c r="O186" s="43"/>
      <c r="P186" s="191">
        <f t="shared" si="21"/>
        <v>0</v>
      </c>
      <c r="Q186" s="191">
        <v>0</v>
      </c>
      <c r="R186" s="191">
        <f t="shared" si="22"/>
        <v>0</v>
      </c>
      <c r="S186" s="191">
        <v>0</v>
      </c>
      <c r="T186" s="192">
        <f t="shared" si="23"/>
        <v>0</v>
      </c>
      <c r="AR186" s="25" t="s">
        <v>972</v>
      </c>
      <c r="AT186" s="25" t="s">
        <v>266</v>
      </c>
      <c r="AU186" s="25" t="s">
        <v>85</v>
      </c>
      <c r="AY186" s="25" t="s">
        <v>264</v>
      </c>
      <c r="BE186" s="193">
        <f t="shared" si="24"/>
        <v>0</v>
      </c>
      <c r="BF186" s="193">
        <f t="shared" si="25"/>
        <v>0</v>
      </c>
      <c r="BG186" s="193">
        <f t="shared" si="26"/>
        <v>0</v>
      </c>
      <c r="BH186" s="193">
        <f t="shared" si="27"/>
        <v>0</v>
      </c>
      <c r="BI186" s="193">
        <f t="shared" si="28"/>
        <v>0</v>
      </c>
      <c r="BJ186" s="25" t="s">
        <v>24</v>
      </c>
      <c r="BK186" s="193">
        <f t="shared" si="29"/>
        <v>0</v>
      </c>
      <c r="BL186" s="25" t="s">
        <v>972</v>
      </c>
      <c r="BM186" s="25" t="s">
        <v>1513</v>
      </c>
    </row>
    <row r="187" spans="2:65" s="1" customFormat="1" ht="16.5" customHeight="1">
      <c r="B187" s="181"/>
      <c r="C187" s="218" t="s">
        <v>940</v>
      </c>
      <c r="D187" s="218" t="s">
        <v>345</v>
      </c>
      <c r="E187" s="219" t="s">
        <v>1514</v>
      </c>
      <c r="F187" s="220" t="s">
        <v>1515</v>
      </c>
      <c r="G187" s="221" t="s">
        <v>308</v>
      </c>
      <c r="H187" s="222">
        <v>35</v>
      </c>
      <c r="I187" s="223"/>
      <c r="J187" s="224">
        <f t="shared" si="20"/>
        <v>0</v>
      </c>
      <c r="K187" s="220" t="s">
        <v>278</v>
      </c>
      <c r="L187" s="225"/>
      <c r="M187" s="226" t="s">
        <v>5</v>
      </c>
      <c r="N187" s="227" t="s">
        <v>48</v>
      </c>
      <c r="O187" s="43"/>
      <c r="P187" s="191">
        <f t="shared" si="21"/>
        <v>0</v>
      </c>
      <c r="Q187" s="191">
        <v>1.7000000000000001E-4</v>
      </c>
      <c r="R187" s="191">
        <f t="shared" si="22"/>
        <v>5.9500000000000004E-3</v>
      </c>
      <c r="S187" s="191">
        <v>0</v>
      </c>
      <c r="T187" s="192">
        <f t="shared" si="23"/>
        <v>0</v>
      </c>
      <c r="AR187" s="25" t="s">
        <v>1403</v>
      </c>
      <c r="AT187" s="25" t="s">
        <v>345</v>
      </c>
      <c r="AU187" s="25" t="s">
        <v>85</v>
      </c>
      <c r="AY187" s="25" t="s">
        <v>264</v>
      </c>
      <c r="BE187" s="193">
        <f t="shared" si="24"/>
        <v>0</v>
      </c>
      <c r="BF187" s="193">
        <f t="shared" si="25"/>
        <v>0</v>
      </c>
      <c r="BG187" s="193">
        <f t="shared" si="26"/>
        <v>0</v>
      </c>
      <c r="BH187" s="193">
        <f t="shared" si="27"/>
        <v>0</v>
      </c>
      <c r="BI187" s="193">
        <f t="shared" si="28"/>
        <v>0</v>
      </c>
      <c r="BJ187" s="25" t="s">
        <v>24</v>
      </c>
      <c r="BK187" s="193">
        <f t="shared" si="29"/>
        <v>0</v>
      </c>
      <c r="BL187" s="25" t="s">
        <v>1403</v>
      </c>
      <c r="BM187" s="25" t="s">
        <v>1516</v>
      </c>
    </row>
    <row r="188" spans="2:65" s="1" customFormat="1" ht="38.25" customHeight="1">
      <c r="B188" s="181"/>
      <c r="C188" s="182" t="s">
        <v>946</v>
      </c>
      <c r="D188" s="182" t="s">
        <v>266</v>
      </c>
      <c r="E188" s="183" t="s">
        <v>1517</v>
      </c>
      <c r="F188" s="184" t="s">
        <v>1518</v>
      </c>
      <c r="G188" s="185" t="s">
        <v>308</v>
      </c>
      <c r="H188" s="186">
        <v>20</v>
      </c>
      <c r="I188" s="187"/>
      <c r="J188" s="188">
        <f t="shared" si="20"/>
        <v>0</v>
      </c>
      <c r="K188" s="184" t="s">
        <v>278</v>
      </c>
      <c r="L188" s="42"/>
      <c r="M188" s="189" t="s">
        <v>5</v>
      </c>
      <c r="N188" s="190" t="s">
        <v>48</v>
      </c>
      <c r="O188" s="43"/>
      <c r="P188" s="191">
        <f t="shared" si="21"/>
        <v>0</v>
      </c>
      <c r="Q188" s="191">
        <v>0</v>
      </c>
      <c r="R188" s="191">
        <f t="shared" si="22"/>
        <v>0</v>
      </c>
      <c r="S188" s="191">
        <v>0</v>
      </c>
      <c r="T188" s="192">
        <f t="shared" si="23"/>
        <v>0</v>
      </c>
      <c r="AR188" s="25" t="s">
        <v>972</v>
      </c>
      <c r="AT188" s="25" t="s">
        <v>266</v>
      </c>
      <c r="AU188" s="25" t="s">
        <v>85</v>
      </c>
      <c r="AY188" s="25" t="s">
        <v>264</v>
      </c>
      <c r="BE188" s="193">
        <f t="shared" si="24"/>
        <v>0</v>
      </c>
      <c r="BF188" s="193">
        <f t="shared" si="25"/>
        <v>0</v>
      </c>
      <c r="BG188" s="193">
        <f t="shared" si="26"/>
        <v>0</v>
      </c>
      <c r="BH188" s="193">
        <f t="shared" si="27"/>
        <v>0</v>
      </c>
      <c r="BI188" s="193">
        <f t="shared" si="28"/>
        <v>0</v>
      </c>
      <c r="BJ188" s="25" t="s">
        <v>24</v>
      </c>
      <c r="BK188" s="193">
        <f t="shared" si="29"/>
        <v>0</v>
      </c>
      <c r="BL188" s="25" t="s">
        <v>972</v>
      </c>
      <c r="BM188" s="25" t="s">
        <v>1519</v>
      </c>
    </row>
    <row r="189" spans="2:65" s="1" customFormat="1" ht="16.5" customHeight="1">
      <c r="B189" s="181"/>
      <c r="C189" s="218" t="s">
        <v>954</v>
      </c>
      <c r="D189" s="218" t="s">
        <v>345</v>
      </c>
      <c r="E189" s="219" t="s">
        <v>1520</v>
      </c>
      <c r="F189" s="220" t="s">
        <v>1521</v>
      </c>
      <c r="G189" s="221" t="s">
        <v>308</v>
      </c>
      <c r="H189" s="222">
        <v>20</v>
      </c>
      <c r="I189" s="223"/>
      <c r="J189" s="224">
        <f t="shared" si="20"/>
        <v>0</v>
      </c>
      <c r="K189" s="220" t="s">
        <v>278</v>
      </c>
      <c r="L189" s="225"/>
      <c r="M189" s="226" t="s">
        <v>5</v>
      </c>
      <c r="N189" s="227" t="s">
        <v>48</v>
      </c>
      <c r="O189" s="43"/>
      <c r="P189" s="191">
        <f t="shared" si="21"/>
        <v>0</v>
      </c>
      <c r="Q189" s="191">
        <v>3.4000000000000002E-4</v>
      </c>
      <c r="R189" s="191">
        <f t="shared" si="22"/>
        <v>6.8000000000000005E-3</v>
      </c>
      <c r="S189" s="191">
        <v>0</v>
      </c>
      <c r="T189" s="192">
        <f t="shared" si="23"/>
        <v>0</v>
      </c>
      <c r="AR189" s="25" t="s">
        <v>1403</v>
      </c>
      <c r="AT189" s="25" t="s">
        <v>345</v>
      </c>
      <c r="AU189" s="25" t="s">
        <v>85</v>
      </c>
      <c r="AY189" s="25" t="s">
        <v>264</v>
      </c>
      <c r="BE189" s="193">
        <f t="shared" si="24"/>
        <v>0</v>
      </c>
      <c r="BF189" s="193">
        <f t="shared" si="25"/>
        <v>0</v>
      </c>
      <c r="BG189" s="193">
        <f t="shared" si="26"/>
        <v>0</v>
      </c>
      <c r="BH189" s="193">
        <f t="shared" si="27"/>
        <v>0</v>
      </c>
      <c r="BI189" s="193">
        <f t="shared" si="28"/>
        <v>0</v>
      </c>
      <c r="BJ189" s="25" t="s">
        <v>24</v>
      </c>
      <c r="BK189" s="193">
        <f t="shared" si="29"/>
        <v>0</v>
      </c>
      <c r="BL189" s="25" t="s">
        <v>1403</v>
      </c>
      <c r="BM189" s="25" t="s">
        <v>1522</v>
      </c>
    </row>
    <row r="190" spans="2:65" s="1" customFormat="1" ht="27">
      <c r="B190" s="42"/>
      <c r="D190" s="195" t="s">
        <v>369</v>
      </c>
      <c r="F190" s="228" t="s">
        <v>1523</v>
      </c>
      <c r="I190" s="229"/>
      <c r="L190" s="42"/>
      <c r="M190" s="230"/>
      <c r="N190" s="43"/>
      <c r="O190" s="43"/>
      <c r="P190" s="43"/>
      <c r="Q190" s="43"/>
      <c r="R190" s="43"/>
      <c r="S190" s="43"/>
      <c r="T190" s="71"/>
      <c r="AT190" s="25" t="s">
        <v>369</v>
      </c>
      <c r="AU190" s="25" t="s">
        <v>85</v>
      </c>
    </row>
    <row r="191" spans="2:65" s="1" customFormat="1" ht="16.5" customHeight="1">
      <c r="B191" s="181"/>
      <c r="C191" s="182" t="s">
        <v>962</v>
      </c>
      <c r="D191" s="182" t="s">
        <v>266</v>
      </c>
      <c r="E191" s="183" t="s">
        <v>1524</v>
      </c>
      <c r="F191" s="184" t="s">
        <v>1525</v>
      </c>
      <c r="G191" s="185" t="s">
        <v>341</v>
      </c>
      <c r="H191" s="186">
        <v>1</v>
      </c>
      <c r="I191" s="187"/>
      <c r="J191" s="188">
        <f t="shared" ref="J191:J196" si="30">ROUND(I191*H191,2)</f>
        <v>0</v>
      </c>
      <c r="K191" s="184" t="s">
        <v>309</v>
      </c>
      <c r="L191" s="42"/>
      <c r="M191" s="189" t="s">
        <v>5</v>
      </c>
      <c r="N191" s="190" t="s">
        <v>48</v>
      </c>
      <c r="O191" s="43"/>
      <c r="P191" s="191">
        <f t="shared" ref="P191:P196" si="31">O191*H191</f>
        <v>0</v>
      </c>
      <c r="Q191" s="191">
        <v>0</v>
      </c>
      <c r="R191" s="191">
        <f t="shared" ref="R191:R196" si="32">Q191*H191</f>
        <v>0</v>
      </c>
      <c r="S191" s="191">
        <v>0</v>
      </c>
      <c r="T191" s="192">
        <f t="shared" ref="T191:T196" si="33">S191*H191</f>
        <v>0</v>
      </c>
      <c r="AR191" s="25" t="s">
        <v>972</v>
      </c>
      <c r="AT191" s="25" t="s">
        <v>266</v>
      </c>
      <c r="AU191" s="25" t="s">
        <v>85</v>
      </c>
      <c r="AY191" s="25" t="s">
        <v>264</v>
      </c>
      <c r="BE191" s="193">
        <f t="shared" ref="BE191:BE196" si="34">IF(N191="základní",J191,0)</f>
        <v>0</v>
      </c>
      <c r="BF191" s="193">
        <f t="shared" ref="BF191:BF196" si="35">IF(N191="snížená",J191,0)</f>
        <v>0</v>
      </c>
      <c r="BG191" s="193">
        <f t="shared" ref="BG191:BG196" si="36">IF(N191="zákl. přenesená",J191,0)</f>
        <v>0</v>
      </c>
      <c r="BH191" s="193">
        <f t="shared" ref="BH191:BH196" si="37">IF(N191="sníž. přenesená",J191,0)</f>
        <v>0</v>
      </c>
      <c r="BI191" s="193">
        <f t="shared" ref="BI191:BI196" si="38">IF(N191="nulová",J191,0)</f>
        <v>0</v>
      </c>
      <c r="BJ191" s="25" t="s">
        <v>24</v>
      </c>
      <c r="BK191" s="193">
        <f t="shared" ref="BK191:BK196" si="39">ROUND(I191*H191,2)</f>
        <v>0</v>
      </c>
      <c r="BL191" s="25" t="s">
        <v>972</v>
      </c>
      <c r="BM191" s="25" t="s">
        <v>1526</v>
      </c>
    </row>
    <row r="192" spans="2:65" s="1" customFormat="1" ht="16.5" customHeight="1">
      <c r="B192" s="181"/>
      <c r="C192" s="182" t="s">
        <v>972</v>
      </c>
      <c r="D192" s="182" t="s">
        <v>266</v>
      </c>
      <c r="E192" s="183" t="s">
        <v>1527</v>
      </c>
      <c r="F192" s="184" t="s">
        <v>1528</v>
      </c>
      <c r="G192" s="185" t="s">
        <v>341</v>
      </c>
      <c r="H192" s="186">
        <v>1</v>
      </c>
      <c r="I192" s="187"/>
      <c r="J192" s="188">
        <f t="shared" si="30"/>
        <v>0</v>
      </c>
      <c r="K192" s="184" t="s">
        <v>309</v>
      </c>
      <c r="L192" s="42"/>
      <c r="M192" s="189" t="s">
        <v>5</v>
      </c>
      <c r="N192" s="190" t="s">
        <v>48</v>
      </c>
      <c r="O192" s="43"/>
      <c r="P192" s="191">
        <f t="shared" si="31"/>
        <v>0</v>
      </c>
      <c r="Q192" s="191">
        <v>0</v>
      </c>
      <c r="R192" s="191">
        <f t="shared" si="32"/>
        <v>0</v>
      </c>
      <c r="S192" s="191">
        <v>0</v>
      </c>
      <c r="T192" s="192">
        <f t="shared" si="33"/>
        <v>0</v>
      </c>
      <c r="AR192" s="25" t="s">
        <v>972</v>
      </c>
      <c r="AT192" s="25" t="s">
        <v>266</v>
      </c>
      <c r="AU192" s="25" t="s">
        <v>85</v>
      </c>
      <c r="AY192" s="25" t="s">
        <v>264</v>
      </c>
      <c r="BE192" s="193">
        <f t="shared" si="34"/>
        <v>0</v>
      </c>
      <c r="BF192" s="193">
        <f t="shared" si="35"/>
        <v>0</v>
      </c>
      <c r="BG192" s="193">
        <f t="shared" si="36"/>
        <v>0</v>
      </c>
      <c r="BH192" s="193">
        <f t="shared" si="37"/>
        <v>0</v>
      </c>
      <c r="BI192" s="193">
        <f t="shared" si="38"/>
        <v>0</v>
      </c>
      <c r="BJ192" s="25" t="s">
        <v>24</v>
      </c>
      <c r="BK192" s="193">
        <f t="shared" si="39"/>
        <v>0</v>
      </c>
      <c r="BL192" s="25" t="s">
        <v>972</v>
      </c>
      <c r="BM192" s="25" t="s">
        <v>1529</v>
      </c>
    </row>
    <row r="193" spans="2:65" s="1" customFormat="1" ht="25.5" customHeight="1">
      <c r="B193" s="181"/>
      <c r="C193" s="218" t="s">
        <v>977</v>
      </c>
      <c r="D193" s="218" t="s">
        <v>345</v>
      </c>
      <c r="E193" s="219" t="s">
        <v>1530</v>
      </c>
      <c r="F193" s="220" t="s">
        <v>1531</v>
      </c>
      <c r="G193" s="221" t="s">
        <v>1316</v>
      </c>
      <c r="H193" s="222">
        <v>1</v>
      </c>
      <c r="I193" s="223"/>
      <c r="J193" s="224">
        <f t="shared" si="30"/>
        <v>0</v>
      </c>
      <c r="K193" s="220" t="s">
        <v>367</v>
      </c>
      <c r="L193" s="225"/>
      <c r="M193" s="226" t="s">
        <v>5</v>
      </c>
      <c r="N193" s="227" t="s">
        <v>48</v>
      </c>
      <c r="O193" s="43"/>
      <c r="P193" s="191">
        <f t="shared" si="31"/>
        <v>0</v>
      </c>
      <c r="Q193" s="191">
        <v>0</v>
      </c>
      <c r="R193" s="191">
        <f t="shared" si="32"/>
        <v>0</v>
      </c>
      <c r="S193" s="191">
        <v>0</v>
      </c>
      <c r="T193" s="192">
        <f t="shared" si="33"/>
        <v>0</v>
      </c>
      <c r="AR193" s="25" t="s">
        <v>1403</v>
      </c>
      <c r="AT193" s="25" t="s">
        <v>345</v>
      </c>
      <c r="AU193" s="25" t="s">
        <v>85</v>
      </c>
      <c r="AY193" s="25" t="s">
        <v>264</v>
      </c>
      <c r="BE193" s="193">
        <f t="shared" si="34"/>
        <v>0</v>
      </c>
      <c r="BF193" s="193">
        <f t="shared" si="35"/>
        <v>0</v>
      </c>
      <c r="BG193" s="193">
        <f t="shared" si="36"/>
        <v>0</v>
      </c>
      <c r="BH193" s="193">
        <f t="shared" si="37"/>
        <v>0</v>
      </c>
      <c r="BI193" s="193">
        <f t="shared" si="38"/>
        <v>0</v>
      </c>
      <c r="BJ193" s="25" t="s">
        <v>24</v>
      </c>
      <c r="BK193" s="193">
        <f t="shared" si="39"/>
        <v>0</v>
      </c>
      <c r="BL193" s="25" t="s">
        <v>1403</v>
      </c>
      <c r="BM193" s="25" t="s">
        <v>1532</v>
      </c>
    </row>
    <row r="194" spans="2:65" s="1" customFormat="1" ht="16.5" customHeight="1">
      <c r="B194" s="181"/>
      <c r="C194" s="182" t="s">
        <v>984</v>
      </c>
      <c r="D194" s="182" t="s">
        <v>266</v>
      </c>
      <c r="E194" s="183" t="s">
        <v>1533</v>
      </c>
      <c r="F194" s="184" t="s">
        <v>1534</v>
      </c>
      <c r="G194" s="185" t="s">
        <v>413</v>
      </c>
      <c r="H194" s="231"/>
      <c r="I194" s="187"/>
      <c r="J194" s="188">
        <f t="shared" si="30"/>
        <v>0</v>
      </c>
      <c r="K194" s="184" t="s">
        <v>309</v>
      </c>
      <c r="L194" s="42"/>
      <c r="M194" s="189" t="s">
        <v>5</v>
      </c>
      <c r="N194" s="190" t="s">
        <v>48</v>
      </c>
      <c r="O194" s="43"/>
      <c r="P194" s="191">
        <f t="shared" si="31"/>
        <v>0</v>
      </c>
      <c r="Q194" s="191">
        <v>0</v>
      </c>
      <c r="R194" s="191">
        <f t="shared" si="32"/>
        <v>0</v>
      </c>
      <c r="S194" s="191">
        <v>0</v>
      </c>
      <c r="T194" s="192">
        <f t="shared" si="33"/>
        <v>0</v>
      </c>
      <c r="AR194" s="25" t="s">
        <v>972</v>
      </c>
      <c r="AT194" s="25" t="s">
        <v>266</v>
      </c>
      <c r="AU194" s="25" t="s">
        <v>85</v>
      </c>
      <c r="AY194" s="25" t="s">
        <v>264</v>
      </c>
      <c r="BE194" s="193">
        <f t="shared" si="34"/>
        <v>0</v>
      </c>
      <c r="BF194" s="193">
        <f t="shared" si="35"/>
        <v>0</v>
      </c>
      <c r="BG194" s="193">
        <f t="shared" si="36"/>
        <v>0</v>
      </c>
      <c r="BH194" s="193">
        <f t="shared" si="37"/>
        <v>0</v>
      </c>
      <c r="BI194" s="193">
        <f t="shared" si="38"/>
        <v>0</v>
      </c>
      <c r="BJ194" s="25" t="s">
        <v>24</v>
      </c>
      <c r="BK194" s="193">
        <f t="shared" si="39"/>
        <v>0</v>
      </c>
      <c r="BL194" s="25" t="s">
        <v>972</v>
      </c>
      <c r="BM194" s="25" t="s">
        <v>1535</v>
      </c>
    </row>
    <row r="195" spans="2:65" s="1" customFormat="1" ht="16.5" customHeight="1">
      <c r="B195" s="181"/>
      <c r="C195" s="182" t="s">
        <v>991</v>
      </c>
      <c r="D195" s="182" t="s">
        <v>266</v>
      </c>
      <c r="E195" s="183" t="s">
        <v>1536</v>
      </c>
      <c r="F195" s="184" t="s">
        <v>1537</v>
      </c>
      <c r="G195" s="185" t="s">
        <v>413</v>
      </c>
      <c r="H195" s="231"/>
      <c r="I195" s="187"/>
      <c r="J195" s="188">
        <f t="shared" si="30"/>
        <v>0</v>
      </c>
      <c r="K195" s="184" t="s">
        <v>309</v>
      </c>
      <c r="L195" s="42"/>
      <c r="M195" s="189" t="s">
        <v>5</v>
      </c>
      <c r="N195" s="190" t="s">
        <v>48</v>
      </c>
      <c r="O195" s="43"/>
      <c r="P195" s="191">
        <f t="shared" si="31"/>
        <v>0</v>
      </c>
      <c r="Q195" s="191">
        <v>0</v>
      </c>
      <c r="R195" s="191">
        <f t="shared" si="32"/>
        <v>0</v>
      </c>
      <c r="S195" s="191">
        <v>0</v>
      </c>
      <c r="T195" s="192">
        <f t="shared" si="33"/>
        <v>0</v>
      </c>
      <c r="AR195" s="25" t="s">
        <v>1403</v>
      </c>
      <c r="AT195" s="25" t="s">
        <v>266</v>
      </c>
      <c r="AU195" s="25" t="s">
        <v>85</v>
      </c>
      <c r="AY195" s="25" t="s">
        <v>264</v>
      </c>
      <c r="BE195" s="193">
        <f t="shared" si="34"/>
        <v>0</v>
      </c>
      <c r="BF195" s="193">
        <f t="shared" si="35"/>
        <v>0</v>
      </c>
      <c r="BG195" s="193">
        <f t="shared" si="36"/>
        <v>0</v>
      </c>
      <c r="BH195" s="193">
        <f t="shared" si="37"/>
        <v>0</v>
      </c>
      <c r="BI195" s="193">
        <f t="shared" si="38"/>
        <v>0</v>
      </c>
      <c r="BJ195" s="25" t="s">
        <v>24</v>
      </c>
      <c r="BK195" s="193">
        <f t="shared" si="39"/>
        <v>0</v>
      </c>
      <c r="BL195" s="25" t="s">
        <v>1403</v>
      </c>
      <c r="BM195" s="25" t="s">
        <v>1538</v>
      </c>
    </row>
    <row r="196" spans="2:65" s="1" customFormat="1" ht="16.5" customHeight="1">
      <c r="B196" s="181"/>
      <c r="C196" s="182" t="s">
        <v>997</v>
      </c>
      <c r="D196" s="182" t="s">
        <v>266</v>
      </c>
      <c r="E196" s="183" t="s">
        <v>1539</v>
      </c>
      <c r="F196" s="184" t="s">
        <v>1540</v>
      </c>
      <c r="G196" s="185" t="s">
        <v>413</v>
      </c>
      <c r="H196" s="231"/>
      <c r="I196" s="187"/>
      <c r="J196" s="188">
        <f t="shared" si="30"/>
        <v>0</v>
      </c>
      <c r="K196" s="184" t="s">
        <v>309</v>
      </c>
      <c r="L196" s="42"/>
      <c r="M196" s="189" t="s">
        <v>5</v>
      </c>
      <c r="N196" s="190" t="s">
        <v>48</v>
      </c>
      <c r="O196" s="43"/>
      <c r="P196" s="191">
        <f t="shared" si="31"/>
        <v>0</v>
      </c>
      <c r="Q196" s="191">
        <v>0</v>
      </c>
      <c r="R196" s="191">
        <f t="shared" si="32"/>
        <v>0</v>
      </c>
      <c r="S196" s="191">
        <v>0</v>
      </c>
      <c r="T196" s="192">
        <f t="shared" si="33"/>
        <v>0</v>
      </c>
      <c r="AR196" s="25" t="s">
        <v>972</v>
      </c>
      <c r="AT196" s="25" t="s">
        <v>266</v>
      </c>
      <c r="AU196" s="25" t="s">
        <v>85</v>
      </c>
      <c r="AY196" s="25" t="s">
        <v>264</v>
      </c>
      <c r="BE196" s="193">
        <f t="shared" si="34"/>
        <v>0</v>
      </c>
      <c r="BF196" s="193">
        <f t="shared" si="35"/>
        <v>0</v>
      </c>
      <c r="BG196" s="193">
        <f t="shared" si="36"/>
        <v>0</v>
      </c>
      <c r="BH196" s="193">
        <f t="shared" si="37"/>
        <v>0</v>
      </c>
      <c r="BI196" s="193">
        <f t="shared" si="38"/>
        <v>0</v>
      </c>
      <c r="BJ196" s="25" t="s">
        <v>24</v>
      </c>
      <c r="BK196" s="193">
        <f t="shared" si="39"/>
        <v>0</v>
      </c>
      <c r="BL196" s="25" t="s">
        <v>972</v>
      </c>
      <c r="BM196" s="25" t="s">
        <v>1541</v>
      </c>
    </row>
    <row r="197" spans="2:65" s="11" customFormat="1" ht="29.85" customHeight="1">
      <c r="B197" s="168"/>
      <c r="D197" s="169" t="s">
        <v>76</v>
      </c>
      <c r="E197" s="179" t="s">
        <v>1542</v>
      </c>
      <c r="F197" s="179" t="s">
        <v>1543</v>
      </c>
      <c r="I197" s="171"/>
      <c r="J197" s="180">
        <f>BK197</f>
        <v>0</v>
      </c>
      <c r="L197" s="168"/>
      <c r="M197" s="173"/>
      <c r="N197" s="174"/>
      <c r="O197" s="174"/>
      <c r="P197" s="175">
        <f>SUM(P198:P199)</f>
        <v>0</v>
      </c>
      <c r="Q197" s="174"/>
      <c r="R197" s="175">
        <f>SUM(R198:R199)</f>
        <v>0</v>
      </c>
      <c r="S197" s="174"/>
      <c r="T197" s="176">
        <f>SUM(T198:T199)</f>
        <v>0</v>
      </c>
      <c r="AR197" s="169" t="s">
        <v>93</v>
      </c>
      <c r="AT197" s="177" t="s">
        <v>76</v>
      </c>
      <c r="AU197" s="177" t="s">
        <v>24</v>
      </c>
      <c r="AY197" s="169" t="s">
        <v>264</v>
      </c>
      <c r="BK197" s="178">
        <f>SUM(BK198:BK199)</f>
        <v>0</v>
      </c>
    </row>
    <row r="198" spans="2:65" s="1" customFormat="1" ht="51" customHeight="1">
      <c r="B198" s="181"/>
      <c r="C198" s="182" t="s">
        <v>1001</v>
      </c>
      <c r="D198" s="182" t="s">
        <v>266</v>
      </c>
      <c r="E198" s="183" t="s">
        <v>1544</v>
      </c>
      <c r="F198" s="184" t="s">
        <v>1545</v>
      </c>
      <c r="G198" s="185" t="s">
        <v>308</v>
      </c>
      <c r="H198" s="186">
        <v>33</v>
      </c>
      <c r="I198" s="187"/>
      <c r="J198" s="188">
        <f>ROUND(I198*H198,2)</f>
        <v>0</v>
      </c>
      <c r="K198" s="184" t="s">
        <v>278</v>
      </c>
      <c r="L198" s="42"/>
      <c r="M198" s="189" t="s">
        <v>5</v>
      </c>
      <c r="N198" s="190" t="s">
        <v>48</v>
      </c>
      <c r="O198" s="43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AR198" s="25" t="s">
        <v>972</v>
      </c>
      <c r="AT198" s="25" t="s">
        <v>266</v>
      </c>
      <c r="AU198" s="25" t="s">
        <v>85</v>
      </c>
      <c r="AY198" s="25" t="s">
        <v>264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5" t="s">
        <v>24</v>
      </c>
      <c r="BK198" s="193">
        <f>ROUND(I198*H198,2)</f>
        <v>0</v>
      </c>
      <c r="BL198" s="25" t="s">
        <v>972</v>
      </c>
      <c r="BM198" s="25" t="s">
        <v>1546</v>
      </c>
    </row>
    <row r="199" spans="2:65" s="1" customFormat="1" ht="25.5" customHeight="1">
      <c r="B199" s="181"/>
      <c r="C199" s="182" t="s">
        <v>1006</v>
      </c>
      <c r="D199" s="182" t="s">
        <v>266</v>
      </c>
      <c r="E199" s="183" t="s">
        <v>1547</v>
      </c>
      <c r="F199" s="184" t="s">
        <v>1548</v>
      </c>
      <c r="G199" s="185" t="s">
        <v>308</v>
      </c>
      <c r="H199" s="186">
        <v>33</v>
      </c>
      <c r="I199" s="187"/>
      <c r="J199" s="188">
        <f>ROUND(I199*H199,2)</f>
        <v>0</v>
      </c>
      <c r="K199" s="184" t="s">
        <v>278</v>
      </c>
      <c r="L199" s="42"/>
      <c r="M199" s="189" t="s">
        <v>5</v>
      </c>
      <c r="N199" s="232" t="s">
        <v>48</v>
      </c>
      <c r="O199" s="233"/>
      <c r="P199" s="234">
        <f>O199*H199</f>
        <v>0</v>
      </c>
      <c r="Q199" s="234">
        <v>0</v>
      </c>
      <c r="R199" s="234">
        <f>Q199*H199</f>
        <v>0</v>
      </c>
      <c r="S199" s="234">
        <v>0</v>
      </c>
      <c r="T199" s="235">
        <f>S199*H199</f>
        <v>0</v>
      </c>
      <c r="AR199" s="25" t="s">
        <v>972</v>
      </c>
      <c r="AT199" s="25" t="s">
        <v>266</v>
      </c>
      <c r="AU199" s="25" t="s">
        <v>85</v>
      </c>
      <c r="AY199" s="25" t="s">
        <v>264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5" t="s">
        <v>24</v>
      </c>
      <c r="BK199" s="193">
        <f>ROUND(I199*H199,2)</f>
        <v>0</v>
      </c>
      <c r="BL199" s="25" t="s">
        <v>972</v>
      </c>
      <c r="BM199" s="25" t="s">
        <v>1549</v>
      </c>
    </row>
    <row r="200" spans="2:65" s="1" customFormat="1" ht="6.95" customHeight="1">
      <c r="B200" s="57"/>
      <c r="C200" s="58"/>
      <c r="D200" s="58"/>
      <c r="E200" s="58"/>
      <c r="F200" s="58"/>
      <c r="G200" s="58"/>
      <c r="H200" s="58"/>
      <c r="I200" s="135"/>
      <c r="J200" s="58"/>
      <c r="K200" s="58"/>
      <c r="L200" s="42"/>
    </row>
  </sheetData>
  <autoFilter ref="C86:K199"/>
  <mergeCells count="13">
    <mergeCell ref="E79:H79"/>
    <mergeCell ref="G1:H1"/>
    <mergeCell ref="L2:V2"/>
    <mergeCell ref="E49:H49"/>
    <mergeCell ref="E51:H51"/>
    <mergeCell ref="J55:J56"/>
    <mergeCell ref="E75:H75"/>
    <mergeCell ref="E77:H77"/>
    <mergeCell ref="E7:H7"/>
    <mergeCell ref="E9:H9"/>
    <mergeCell ref="E11:H11"/>
    <mergeCell ref="E26:H26"/>
    <mergeCell ref="E47:H47"/>
  </mergeCells>
  <hyperlinks>
    <hyperlink ref="F1:G1" location="C2" display="1) Krycí list soupisu"/>
    <hyperlink ref="G1:H1" location="C58" display="2) Rekapitulace"/>
    <hyperlink ref="J1" location="C86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70"/>
  <sheetViews>
    <sheetView showGridLines="0" workbookViewId="0">
      <pane ySplit="1" topLeftCell="A2" activePane="bottomLeft" state="frozen"/>
      <selection pane="bottomLeft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07" customWidth="1"/>
    <col min="10" max="10" width="23.5" customWidth="1"/>
    <col min="11" max="11" width="15.5" customWidth="1"/>
    <col min="19" max="19" width="8.1640625" customWidth="1"/>
    <col min="20" max="20" width="29.6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2"/>
      <c r="B1" s="108"/>
      <c r="C1" s="108"/>
      <c r="D1" s="109" t="s">
        <v>1</v>
      </c>
      <c r="E1" s="108"/>
      <c r="F1" s="110" t="s">
        <v>221</v>
      </c>
      <c r="G1" s="378" t="s">
        <v>222</v>
      </c>
      <c r="H1" s="378"/>
      <c r="I1" s="111"/>
      <c r="J1" s="110" t="s">
        <v>223</v>
      </c>
      <c r="K1" s="109" t="s">
        <v>224</v>
      </c>
      <c r="L1" s="110" t="s">
        <v>225</v>
      </c>
      <c r="M1" s="110"/>
      <c r="N1" s="110"/>
      <c r="O1" s="110"/>
      <c r="P1" s="110"/>
      <c r="Q1" s="110"/>
      <c r="R1" s="110"/>
      <c r="S1" s="110"/>
      <c r="T1" s="110"/>
      <c r="U1" s="21"/>
      <c r="V1" s="21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</row>
    <row r="2" spans="1:70" ht="36.950000000000003" customHeight="1"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AT2" s="25" t="s">
        <v>119</v>
      </c>
    </row>
    <row r="3" spans="1:70" ht="6.95" customHeight="1">
      <c r="B3" s="26"/>
      <c r="C3" s="27"/>
      <c r="D3" s="27"/>
      <c r="E3" s="27"/>
      <c r="F3" s="27"/>
      <c r="G3" s="27"/>
      <c r="H3" s="27"/>
      <c r="I3" s="112"/>
      <c r="J3" s="27"/>
      <c r="K3" s="28"/>
      <c r="AT3" s="25" t="s">
        <v>85</v>
      </c>
    </row>
    <row r="4" spans="1:70" ht="36.950000000000003" customHeight="1">
      <c r="B4" s="29"/>
      <c r="C4" s="30"/>
      <c r="D4" s="31" t="s">
        <v>226</v>
      </c>
      <c r="E4" s="30"/>
      <c r="F4" s="30"/>
      <c r="G4" s="30"/>
      <c r="H4" s="30"/>
      <c r="I4" s="113"/>
      <c r="J4" s="30"/>
      <c r="K4" s="32"/>
      <c r="M4" s="33" t="s">
        <v>13</v>
      </c>
      <c r="AT4" s="25" t="s">
        <v>6</v>
      </c>
    </row>
    <row r="5" spans="1:70" ht="6.95" customHeight="1">
      <c r="B5" s="29"/>
      <c r="C5" s="30"/>
      <c r="D5" s="30"/>
      <c r="E5" s="30"/>
      <c r="F5" s="30"/>
      <c r="G5" s="30"/>
      <c r="H5" s="30"/>
      <c r="I5" s="113"/>
      <c r="J5" s="30"/>
      <c r="K5" s="32"/>
    </row>
    <row r="6" spans="1:70" ht="15">
      <c r="B6" s="29"/>
      <c r="C6" s="30"/>
      <c r="D6" s="38" t="s">
        <v>19</v>
      </c>
      <c r="E6" s="30"/>
      <c r="F6" s="30"/>
      <c r="G6" s="30"/>
      <c r="H6" s="30"/>
      <c r="I6" s="113"/>
      <c r="J6" s="30"/>
      <c r="K6" s="32"/>
    </row>
    <row r="7" spans="1:70" ht="16.5" customHeight="1">
      <c r="B7" s="29"/>
      <c r="C7" s="30"/>
      <c r="D7" s="30"/>
      <c r="E7" s="379" t="str">
        <f>'Rekapitulace stavby'!K6</f>
        <v>Tehov - Odkanalizování a čištění vod</v>
      </c>
      <c r="F7" s="380"/>
      <c r="G7" s="380"/>
      <c r="H7" s="380"/>
      <c r="I7" s="113"/>
      <c r="J7" s="30"/>
      <c r="K7" s="32"/>
    </row>
    <row r="8" spans="1:70" ht="15">
      <c r="B8" s="29"/>
      <c r="C8" s="30"/>
      <c r="D8" s="38" t="s">
        <v>227</v>
      </c>
      <c r="E8" s="30"/>
      <c r="F8" s="30"/>
      <c r="G8" s="30"/>
      <c r="H8" s="30"/>
      <c r="I8" s="113"/>
      <c r="J8" s="30"/>
      <c r="K8" s="32"/>
    </row>
    <row r="9" spans="1:70" s="1" customFormat="1" ht="16.5" customHeight="1">
      <c r="B9" s="42"/>
      <c r="C9" s="43"/>
      <c r="D9" s="43"/>
      <c r="E9" s="379" t="s">
        <v>228</v>
      </c>
      <c r="F9" s="381"/>
      <c r="G9" s="381"/>
      <c r="H9" s="381"/>
      <c r="I9" s="114"/>
      <c r="J9" s="43"/>
      <c r="K9" s="46"/>
    </row>
    <row r="10" spans="1:70" s="1" customFormat="1" ht="15">
      <c r="B10" s="42"/>
      <c r="C10" s="43"/>
      <c r="D10" s="38" t="s">
        <v>229</v>
      </c>
      <c r="E10" s="43"/>
      <c r="F10" s="43"/>
      <c r="G10" s="43"/>
      <c r="H10" s="43"/>
      <c r="I10" s="114"/>
      <c r="J10" s="43"/>
      <c r="K10" s="46"/>
    </row>
    <row r="11" spans="1:70" s="1" customFormat="1" ht="36.950000000000003" customHeight="1">
      <c r="B11" s="42"/>
      <c r="C11" s="43"/>
      <c r="D11" s="43"/>
      <c r="E11" s="382" t="s">
        <v>1550</v>
      </c>
      <c r="F11" s="381"/>
      <c r="G11" s="381"/>
      <c r="H11" s="381"/>
      <c r="I11" s="114"/>
      <c r="J11" s="43"/>
      <c r="K11" s="46"/>
    </row>
    <row r="12" spans="1:70" s="1" customFormat="1">
      <c r="B12" s="42"/>
      <c r="C12" s="43"/>
      <c r="D12" s="43"/>
      <c r="E12" s="43"/>
      <c r="F12" s="43"/>
      <c r="G12" s="43"/>
      <c r="H12" s="43"/>
      <c r="I12" s="114"/>
      <c r="J12" s="43"/>
      <c r="K12" s="46"/>
    </row>
    <row r="13" spans="1:70" s="1" customFormat="1" ht="14.45" customHeight="1">
      <c r="B13" s="42"/>
      <c r="C13" s="43"/>
      <c r="D13" s="38" t="s">
        <v>22</v>
      </c>
      <c r="E13" s="43"/>
      <c r="F13" s="36" t="s">
        <v>5</v>
      </c>
      <c r="G13" s="43"/>
      <c r="H13" s="43"/>
      <c r="I13" s="115" t="s">
        <v>23</v>
      </c>
      <c r="J13" s="36" t="s">
        <v>5</v>
      </c>
      <c r="K13" s="46"/>
    </row>
    <row r="14" spans="1:70" s="1" customFormat="1" ht="14.45" customHeight="1">
      <c r="B14" s="42"/>
      <c r="C14" s="43"/>
      <c r="D14" s="38" t="s">
        <v>25</v>
      </c>
      <c r="E14" s="43"/>
      <c r="F14" s="36" t="s">
        <v>26</v>
      </c>
      <c r="G14" s="43"/>
      <c r="H14" s="43"/>
      <c r="I14" s="115" t="s">
        <v>27</v>
      </c>
      <c r="J14" s="116" t="str">
        <f>'Rekapitulace stavby'!AN8</f>
        <v>1.6.2017</v>
      </c>
      <c r="K14" s="46"/>
    </row>
    <row r="15" spans="1:70" s="1" customFormat="1" ht="10.9" customHeight="1">
      <c r="B15" s="42"/>
      <c r="C15" s="43"/>
      <c r="D15" s="43"/>
      <c r="E15" s="43"/>
      <c r="F15" s="43"/>
      <c r="G15" s="43"/>
      <c r="H15" s="43"/>
      <c r="I15" s="114"/>
      <c r="J15" s="43"/>
      <c r="K15" s="46"/>
    </row>
    <row r="16" spans="1:70" s="1" customFormat="1" ht="14.45" customHeight="1">
      <c r="B16" s="42"/>
      <c r="C16" s="43"/>
      <c r="D16" s="38" t="s">
        <v>31</v>
      </c>
      <c r="E16" s="43"/>
      <c r="F16" s="43"/>
      <c r="G16" s="43"/>
      <c r="H16" s="43"/>
      <c r="I16" s="115" t="s">
        <v>32</v>
      </c>
      <c r="J16" s="36" t="s">
        <v>33</v>
      </c>
      <c r="K16" s="46"/>
    </row>
    <row r="17" spans="2:11" s="1" customFormat="1" ht="18" customHeight="1">
      <c r="B17" s="42"/>
      <c r="C17" s="43"/>
      <c r="D17" s="43"/>
      <c r="E17" s="36" t="s">
        <v>34</v>
      </c>
      <c r="F17" s="43"/>
      <c r="G17" s="43"/>
      <c r="H17" s="43"/>
      <c r="I17" s="115" t="s">
        <v>35</v>
      </c>
      <c r="J17" s="36" t="s">
        <v>5</v>
      </c>
      <c r="K17" s="46"/>
    </row>
    <row r="18" spans="2:11" s="1" customFormat="1" ht="6.95" customHeight="1">
      <c r="B18" s="42"/>
      <c r="C18" s="43"/>
      <c r="D18" s="43"/>
      <c r="E18" s="43"/>
      <c r="F18" s="43"/>
      <c r="G18" s="43"/>
      <c r="H18" s="43"/>
      <c r="I18" s="114"/>
      <c r="J18" s="43"/>
      <c r="K18" s="46"/>
    </row>
    <row r="19" spans="2:11" s="1" customFormat="1" ht="14.45" customHeight="1">
      <c r="B19" s="42"/>
      <c r="C19" s="43"/>
      <c r="D19" s="38" t="s">
        <v>36</v>
      </c>
      <c r="E19" s="43"/>
      <c r="F19" s="43"/>
      <c r="G19" s="43"/>
      <c r="H19" s="43"/>
      <c r="I19" s="115" t="s">
        <v>32</v>
      </c>
      <c r="J19" s="36" t="str">
        <f>IF('Rekapitulace stavby'!AN13="Vyplň údaj","",IF('Rekapitulace stavby'!AN13="","",'Rekapitulace stavby'!AN13))</f>
        <v/>
      </c>
      <c r="K19" s="46"/>
    </row>
    <row r="20" spans="2:11" s="1" customFormat="1" ht="18" customHeight="1">
      <c r="B20" s="42"/>
      <c r="C20" s="43"/>
      <c r="D20" s="43"/>
      <c r="E20" s="36" t="str">
        <f>IF('Rekapitulace stavby'!E14="Vyplň údaj","",IF('Rekapitulace stavby'!E14="","",'Rekapitulace stavby'!E14))</f>
        <v/>
      </c>
      <c r="F20" s="43"/>
      <c r="G20" s="43"/>
      <c r="H20" s="43"/>
      <c r="I20" s="115" t="s">
        <v>35</v>
      </c>
      <c r="J20" s="36" t="str">
        <f>IF('Rekapitulace stavby'!AN14="Vyplň údaj","",IF('Rekapitulace stavby'!AN14="","",'Rekapitulace stavby'!AN14))</f>
        <v/>
      </c>
      <c r="K20" s="46"/>
    </row>
    <row r="21" spans="2:11" s="1" customFormat="1" ht="6.95" customHeight="1">
      <c r="B21" s="42"/>
      <c r="C21" s="43"/>
      <c r="D21" s="43"/>
      <c r="E21" s="43"/>
      <c r="F21" s="43"/>
      <c r="G21" s="43"/>
      <c r="H21" s="43"/>
      <c r="I21" s="114"/>
      <c r="J21" s="43"/>
      <c r="K21" s="46"/>
    </row>
    <row r="22" spans="2:11" s="1" customFormat="1" ht="14.45" customHeight="1">
      <c r="B22" s="42"/>
      <c r="C22" s="43"/>
      <c r="D22" s="38" t="s">
        <v>38</v>
      </c>
      <c r="E22" s="43"/>
      <c r="F22" s="43"/>
      <c r="G22" s="43"/>
      <c r="H22" s="43"/>
      <c r="I22" s="115" t="s">
        <v>32</v>
      </c>
      <c r="J22" s="36" t="s">
        <v>39</v>
      </c>
      <c r="K22" s="46"/>
    </row>
    <row r="23" spans="2:11" s="1" customFormat="1" ht="18" customHeight="1">
      <c r="B23" s="42"/>
      <c r="C23" s="43"/>
      <c r="D23" s="43"/>
      <c r="E23" s="36" t="s">
        <v>40</v>
      </c>
      <c r="F23" s="43"/>
      <c r="G23" s="43"/>
      <c r="H23" s="43"/>
      <c r="I23" s="115" t="s">
        <v>35</v>
      </c>
      <c r="J23" s="36" t="s">
        <v>5</v>
      </c>
      <c r="K23" s="46"/>
    </row>
    <row r="24" spans="2:11" s="1" customFormat="1" ht="6.95" customHeight="1">
      <c r="B24" s="42"/>
      <c r="C24" s="43"/>
      <c r="D24" s="43"/>
      <c r="E24" s="43"/>
      <c r="F24" s="43"/>
      <c r="G24" s="43"/>
      <c r="H24" s="43"/>
      <c r="I24" s="114"/>
      <c r="J24" s="43"/>
      <c r="K24" s="46"/>
    </row>
    <row r="25" spans="2:11" s="1" customFormat="1" ht="14.45" customHeight="1">
      <c r="B25" s="42"/>
      <c r="C25" s="43"/>
      <c r="D25" s="38" t="s">
        <v>42</v>
      </c>
      <c r="E25" s="43"/>
      <c r="F25" s="43"/>
      <c r="G25" s="43"/>
      <c r="H25" s="43"/>
      <c r="I25" s="114"/>
      <c r="J25" s="43"/>
      <c r="K25" s="46"/>
    </row>
    <row r="26" spans="2:11" s="7" customFormat="1" ht="71.25" customHeight="1">
      <c r="B26" s="117"/>
      <c r="C26" s="118"/>
      <c r="D26" s="118"/>
      <c r="E26" s="383" t="s">
        <v>1551</v>
      </c>
      <c r="F26" s="383"/>
      <c r="G26" s="383"/>
      <c r="H26" s="383"/>
      <c r="I26" s="119"/>
      <c r="J26" s="118"/>
      <c r="K26" s="120"/>
    </row>
    <row r="27" spans="2:11" s="1" customFormat="1" ht="6.95" customHeight="1">
      <c r="B27" s="42"/>
      <c r="C27" s="43"/>
      <c r="D27" s="43"/>
      <c r="E27" s="43"/>
      <c r="F27" s="43"/>
      <c r="G27" s="43"/>
      <c r="H27" s="43"/>
      <c r="I27" s="114"/>
      <c r="J27" s="43"/>
      <c r="K27" s="46"/>
    </row>
    <row r="28" spans="2:11" s="1" customFormat="1" ht="6.95" customHeight="1">
      <c r="B28" s="42"/>
      <c r="C28" s="43"/>
      <c r="D28" s="69"/>
      <c r="E28" s="69"/>
      <c r="F28" s="69"/>
      <c r="G28" s="69"/>
      <c r="H28" s="69"/>
      <c r="I28" s="121"/>
      <c r="J28" s="69"/>
      <c r="K28" s="122"/>
    </row>
    <row r="29" spans="2:11" s="1" customFormat="1" ht="25.35" customHeight="1">
      <c r="B29" s="42"/>
      <c r="C29" s="43"/>
      <c r="D29" s="123" t="s">
        <v>43</v>
      </c>
      <c r="E29" s="43"/>
      <c r="F29" s="43"/>
      <c r="G29" s="43"/>
      <c r="H29" s="43"/>
      <c r="I29" s="114"/>
      <c r="J29" s="124">
        <f>ROUND(J92,2)</f>
        <v>0</v>
      </c>
      <c r="K29" s="46"/>
    </row>
    <row r="30" spans="2:11" s="1" customFormat="1" ht="6.95" customHeight="1">
      <c r="B30" s="42"/>
      <c r="C30" s="43"/>
      <c r="D30" s="69"/>
      <c r="E30" s="69"/>
      <c r="F30" s="69"/>
      <c r="G30" s="69"/>
      <c r="H30" s="69"/>
      <c r="I30" s="121"/>
      <c r="J30" s="69"/>
      <c r="K30" s="122"/>
    </row>
    <row r="31" spans="2:11" s="1" customFormat="1" ht="14.45" customHeight="1">
      <c r="B31" s="42"/>
      <c r="C31" s="43"/>
      <c r="D31" s="43"/>
      <c r="E31" s="43"/>
      <c r="F31" s="47" t="s">
        <v>45</v>
      </c>
      <c r="G31" s="43"/>
      <c r="H31" s="43"/>
      <c r="I31" s="125" t="s">
        <v>44</v>
      </c>
      <c r="J31" s="47" t="s">
        <v>46</v>
      </c>
      <c r="K31" s="46"/>
    </row>
    <row r="32" spans="2:11" s="1" customFormat="1" ht="14.45" customHeight="1">
      <c r="B32" s="42"/>
      <c r="C32" s="43"/>
      <c r="D32" s="50" t="s">
        <v>47</v>
      </c>
      <c r="E32" s="50" t="s">
        <v>48</v>
      </c>
      <c r="F32" s="126">
        <f>ROUND(SUM(BE92:BE369), 2)</f>
        <v>0</v>
      </c>
      <c r="G32" s="43"/>
      <c r="H32" s="43"/>
      <c r="I32" s="127">
        <v>0.21</v>
      </c>
      <c r="J32" s="126">
        <f>ROUND(ROUND((SUM(BE92:BE369)), 2)*I32, 2)</f>
        <v>0</v>
      </c>
      <c r="K32" s="46"/>
    </row>
    <row r="33" spans="2:11" s="1" customFormat="1" ht="14.45" customHeight="1">
      <c r="B33" s="42"/>
      <c r="C33" s="43"/>
      <c r="D33" s="43"/>
      <c r="E33" s="50" t="s">
        <v>49</v>
      </c>
      <c r="F33" s="126">
        <f>ROUND(SUM(BF92:BF369), 2)</f>
        <v>0</v>
      </c>
      <c r="G33" s="43"/>
      <c r="H33" s="43"/>
      <c r="I33" s="127">
        <v>0.15</v>
      </c>
      <c r="J33" s="126">
        <f>ROUND(ROUND((SUM(BF92:BF369)), 2)*I33, 2)</f>
        <v>0</v>
      </c>
      <c r="K33" s="46"/>
    </row>
    <row r="34" spans="2:11" s="1" customFormat="1" ht="14.45" hidden="1" customHeight="1">
      <c r="B34" s="42"/>
      <c r="C34" s="43"/>
      <c r="D34" s="43"/>
      <c r="E34" s="50" t="s">
        <v>50</v>
      </c>
      <c r="F34" s="126">
        <f>ROUND(SUM(BG92:BG369), 2)</f>
        <v>0</v>
      </c>
      <c r="G34" s="43"/>
      <c r="H34" s="43"/>
      <c r="I34" s="127">
        <v>0.21</v>
      </c>
      <c r="J34" s="126">
        <v>0</v>
      </c>
      <c r="K34" s="46"/>
    </row>
    <row r="35" spans="2:11" s="1" customFormat="1" ht="14.45" hidden="1" customHeight="1">
      <c r="B35" s="42"/>
      <c r="C35" s="43"/>
      <c r="D35" s="43"/>
      <c r="E35" s="50" t="s">
        <v>51</v>
      </c>
      <c r="F35" s="126">
        <f>ROUND(SUM(BH92:BH369), 2)</f>
        <v>0</v>
      </c>
      <c r="G35" s="43"/>
      <c r="H35" s="43"/>
      <c r="I35" s="127">
        <v>0.15</v>
      </c>
      <c r="J35" s="126">
        <v>0</v>
      </c>
      <c r="K35" s="46"/>
    </row>
    <row r="36" spans="2:11" s="1" customFormat="1" ht="14.45" hidden="1" customHeight="1">
      <c r="B36" s="42"/>
      <c r="C36" s="43"/>
      <c r="D36" s="43"/>
      <c r="E36" s="50" t="s">
        <v>52</v>
      </c>
      <c r="F36" s="126">
        <f>ROUND(SUM(BI92:BI369), 2)</f>
        <v>0</v>
      </c>
      <c r="G36" s="43"/>
      <c r="H36" s="43"/>
      <c r="I36" s="127">
        <v>0</v>
      </c>
      <c r="J36" s="126">
        <v>0</v>
      </c>
      <c r="K36" s="46"/>
    </row>
    <row r="37" spans="2:11" s="1" customFormat="1" ht="6.95" customHeight="1">
      <c r="B37" s="42"/>
      <c r="C37" s="43"/>
      <c r="D37" s="43"/>
      <c r="E37" s="43"/>
      <c r="F37" s="43"/>
      <c r="G37" s="43"/>
      <c r="H37" s="43"/>
      <c r="I37" s="114"/>
      <c r="J37" s="43"/>
      <c r="K37" s="46"/>
    </row>
    <row r="38" spans="2:11" s="1" customFormat="1" ht="25.35" customHeight="1">
      <c r="B38" s="42"/>
      <c r="C38" s="128"/>
      <c r="D38" s="129" t="s">
        <v>53</v>
      </c>
      <c r="E38" s="72"/>
      <c r="F38" s="72"/>
      <c r="G38" s="130" t="s">
        <v>54</v>
      </c>
      <c r="H38" s="131" t="s">
        <v>55</v>
      </c>
      <c r="I38" s="132"/>
      <c r="J38" s="133">
        <f>SUM(J29:J36)</f>
        <v>0</v>
      </c>
      <c r="K38" s="134"/>
    </row>
    <row r="39" spans="2:11" s="1" customFormat="1" ht="14.45" customHeight="1">
      <c r="B39" s="57"/>
      <c r="C39" s="58"/>
      <c r="D39" s="58"/>
      <c r="E39" s="58"/>
      <c r="F39" s="58"/>
      <c r="G39" s="58"/>
      <c r="H39" s="58"/>
      <c r="I39" s="135"/>
      <c r="J39" s="58"/>
      <c r="K39" s="59"/>
    </row>
    <row r="43" spans="2:11" s="1" customFormat="1" ht="6.95" customHeight="1">
      <c r="B43" s="60"/>
      <c r="C43" s="61"/>
      <c r="D43" s="61"/>
      <c r="E43" s="61"/>
      <c r="F43" s="61"/>
      <c r="G43" s="61"/>
      <c r="H43" s="61"/>
      <c r="I43" s="136"/>
      <c r="J43" s="61"/>
      <c r="K43" s="137"/>
    </row>
    <row r="44" spans="2:11" s="1" customFormat="1" ht="36.950000000000003" customHeight="1">
      <c r="B44" s="42"/>
      <c r="C44" s="31" t="s">
        <v>234</v>
      </c>
      <c r="D44" s="43"/>
      <c r="E44" s="43"/>
      <c r="F44" s="43"/>
      <c r="G44" s="43"/>
      <c r="H44" s="43"/>
      <c r="I44" s="114"/>
      <c r="J44" s="43"/>
      <c r="K44" s="46"/>
    </row>
    <row r="45" spans="2:11" s="1" customFormat="1" ht="6.95" customHeight="1">
      <c r="B45" s="42"/>
      <c r="C45" s="43"/>
      <c r="D45" s="43"/>
      <c r="E45" s="43"/>
      <c r="F45" s="43"/>
      <c r="G45" s="43"/>
      <c r="H45" s="43"/>
      <c r="I45" s="114"/>
      <c r="J45" s="43"/>
      <c r="K45" s="46"/>
    </row>
    <row r="46" spans="2:11" s="1" customFormat="1" ht="14.45" customHeight="1">
      <c r="B46" s="42"/>
      <c r="C46" s="38" t="s">
        <v>19</v>
      </c>
      <c r="D46" s="43"/>
      <c r="E46" s="43"/>
      <c r="F46" s="43"/>
      <c r="G46" s="43"/>
      <c r="H46" s="43"/>
      <c r="I46" s="114"/>
      <c r="J46" s="43"/>
      <c r="K46" s="46"/>
    </row>
    <row r="47" spans="2:11" s="1" customFormat="1" ht="16.5" customHeight="1">
      <c r="B47" s="42"/>
      <c r="C47" s="43"/>
      <c r="D47" s="43"/>
      <c r="E47" s="379" t="str">
        <f>E7</f>
        <v>Tehov - Odkanalizování a čištění vod</v>
      </c>
      <c r="F47" s="380"/>
      <c r="G47" s="380"/>
      <c r="H47" s="380"/>
      <c r="I47" s="114"/>
      <c r="J47" s="43"/>
      <c r="K47" s="46"/>
    </row>
    <row r="48" spans="2:11" ht="15">
      <c r="B48" s="29"/>
      <c r="C48" s="38" t="s">
        <v>227</v>
      </c>
      <c r="D48" s="30"/>
      <c r="E48" s="30"/>
      <c r="F48" s="30"/>
      <c r="G48" s="30"/>
      <c r="H48" s="30"/>
      <c r="I48" s="113"/>
      <c r="J48" s="30"/>
      <c r="K48" s="32"/>
    </row>
    <row r="49" spans="2:47" s="1" customFormat="1" ht="16.5" customHeight="1">
      <c r="B49" s="42"/>
      <c r="C49" s="43"/>
      <c r="D49" s="43"/>
      <c r="E49" s="379" t="s">
        <v>228</v>
      </c>
      <c r="F49" s="381"/>
      <c r="G49" s="381"/>
      <c r="H49" s="381"/>
      <c r="I49" s="114"/>
      <c r="J49" s="43"/>
      <c r="K49" s="46"/>
    </row>
    <row r="50" spans="2:47" s="1" customFormat="1" ht="14.45" customHeight="1">
      <c r="B50" s="42"/>
      <c r="C50" s="38" t="s">
        <v>229</v>
      </c>
      <c r="D50" s="43"/>
      <c r="E50" s="43"/>
      <c r="F50" s="43"/>
      <c r="G50" s="43"/>
      <c r="H50" s="43"/>
      <c r="I50" s="114"/>
      <c r="J50" s="43"/>
      <c r="K50" s="46"/>
    </row>
    <row r="51" spans="2:47" s="1" customFormat="1" ht="17.25" customHeight="1">
      <c r="B51" s="42"/>
      <c r="C51" s="43"/>
      <c r="D51" s="43"/>
      <c r="E51" s="382" t="str">
        <f>E11</f>
        <v>105 - DSO-01.5 Terénní úpravy a zeleň</v>
      </c>
      <c r="F51" s="381"/>
      <c r="G51" s="381"/>
      <c r="H51" s="381"/>
      <c r="I51" s="114"/>
      <c r="J51" s="43"/>
      <c r="K51" s="46"/>
    </row>
    <row r="52" spans="2:47" s="1" customFormat="1" ht="6.95" customHeight="1">
      <c r="B52" s="42"/>
      <c r="C52" s="43"/>
      <c r="D52" s="43"/>
      <c r="E52" s="43"/>
      <c r="F52" s="43"/>
      <c r="G52" s="43"/>
      <c r="H52" s="43"/>
      <c r="I52" s="114"/>
      <c r="J52" s="43"/>
      <c r="K52" s="46"/>
    </row>
    <row r="53" spans="2:47" s="1" customFormat="1" ht="18" customHeight="1">
      <c r="B53" s="42"/>
      <c r="C53" s="38" t="s">
        <v>25</v>
      </c>
      <c r="D53" s="43"/>
      <c r="E53" s="43"/>
      <c r="F53" s="36" t="str">
        <f>F14</f>
        <v>Tehov</v>
      </c>
      <c r="G53" s="43"/>
      <c r="H53" s="43"/>
      <c r="I53" s="115" t="s">
        <v>27</v>
      </c>
      <c r="J53" s="116" t="str">
        <f>IF(J14="","",J14)</f>
        <v>1.6.2017</v>
      </c>
      <c r="K53" s="46"/>
    </row>
    <row r="54" spans="2:47" s="1" customFormat="1" ht="6.95" customHeight="1">
      <c r="B54" s="42"/>
      <c r="C54" s="43"/>
      <c r="D54" s="43"/>
      <c r="E54" s="43"/>
      <c r="F54" s="43"/>
      <c r="G54" s="43"/>
      <c r="H54" s="43"/>
      <c r="I54" s="114"/>
      <c r="J54" s="43"/>
      <c r="K54" s="46"/>
    </row>
    <row r="55" spans="2:47" s="1" customFormat="1" ht="15">
      <c r="B55" s="42"/>
      <c r="C55" s="38" t="s">
        <v>31</v>
      </c>
      <c r="D55" s="43"/>
      <c r="E55" s="43"/>
      <c r="F55" s="36" t="str">
        <f>E17</f>
        <v>Obec Tehov</v>
      </c>
      <c r="G55" s="43"/>
      <c r="H55" s="43"/>
      <c r="I55" s="115" t="s">
        <v>38</v>
      </c>
      <c r="J55" s="383" t="str">
        <f>E23</f>
        <v>Ing. Pavel Douša</v>
      </c>
      <c r="K55" s="46"/>
    </row>
    <row r="56" spans="2:47" s="1" customFormat="1" ht="14.45" customHeight="1">
      <c r="B56" s="42"/>
      <c r="C56" s="38" t="s">
        <v>36</v>
      </c>
      <c r="D56" s="43"/>
      <c r="E56" s="43"/>
      <c r="F56" s="36" t="str">
        <f>IF(E20="","",E20)</f>
        <v/>
      </c>
      <c r="G56" s="43"/>
      <c r="H56" s="43"/>
      <c r="I56" s="114"/>
      <c r="J56" s="384"/>
      <c r="K56" s="46"/>
    </row>
    <row r="57" spans="2:47" s="1" customFormat="1" ht="10.35" customHeight="1">
      <c r="B57" s="42"/>
      <c r="C57" s="43"/>
      <c r="D57" s="43"/>
      <c r="E57" s="43"/>
      <c r="F57" s="43"/>
      <c r="G57" s="43"/>
      <c r="H57" s="43"/>
      <c r="I57" s="114"/>
      <c r="J57" s="43"/>
      <c r="K57" s="46"/>
    </row>
    <row r="58" spans="2:47" s="1" customFormat="1" ht="29.25" customHeight="1">
      <c r="B58" s="42"/>
      <c r="C58" s="138" t="s">
        <v>235</v>
      </c>
      <c r="D58" s="128"/>
      <c r="E58" s="128"/>
      <c r="F58" s="128"/>
      <c r="G58" s="128"/>
      <c r="H58" s="128"/>
      <c r="I58" s="139"/>
      <c r="J58" s="140" t="s">
        <v>236</v>
      </c>
      <c r="K58" s="141"/>
    </row>
    <row r="59" spans="2:47" s="1" customFormat="1" ht="10.35" customHeight="1">
      <c r="B59" s="42"/>
      <c r="C59" s="43"/>
      <c r="D59" s="43"/>
      <c r="E59" s="43"/>
      <c r="F59" s="43"/>
      <c r="G59" s="43"/>
      <c r="H59" s="43"/>
      <c r="I59" s="114"/>
      <c r="J59" s="43"/>
      <c r="K59" s="46"/>
    </row>
    <row r="60" spans="2:47" s="1" customFormat="1" ht="29.25" customHeight="1">
      <c r="B60" s="42"/>
      <c r="C60" s="142" t="s">
        <v>237</v>
      </c>
      <c r="D60" s="43"/>
      <c r="E60" s="43"/>
      <c r="F60" s="43"/>
      <c r="G60" s="43"/>
      <c r="H60" s="43"/>
      <c r="I60" s="114"/>
      <c r="J60" s="124">
        <f>J92</f>
        <v>0</v>
      </c>
      <c r="K60" s="46"/>
      <c r="AU60" s="25" t="s">
        <v>238</v>
      </c>
    </row>
    <row r="61" spans="2:47" s="8" customFormat="1" ht="24.95" customHeight="1">
      <c r="B61" s="143"/>
      <c r="C61" s="144"/>
      <c r="D61" s="145" t="s">
        <v>239</v>
      </c>
      <c r="E61" s="146"/>
      <c r="F61" s="146"/>
      <c r="G61" s="146"/>
      <c r="H61" s="146"/>
      <c r="I61" s="147"/>
      <c r="J61" s="148">
        <f>J93</f>
        <v>0</v>
      </c>
      <c r="K61" s="149"/>
    </row>
    <row r="62" spans="2:47" s="9" customFormat="1" ht="19.899999999999999" customHeight="1">
      <c r="B62" s="150"/>
      <c r="C62" s="151"/>
      <c r="D62" s="152" t="s">
        <v>1552</v>
      </c>
      <c r="E62" s="153"/>
      <c r="F62" s="153"/>
      <c r="G62" s="153"/>
      <c r="H62" s="153"/>
      <c r="I62" s="154"/>
      <c r="J62" s="155">
        <f>J94</f>
        <v>0</v>
      </c>
      <c r="K62" s="156"/>
    </row>
    <row r="63" spans="2:47" s="9" customFormat="1" ht="19.899999999999999" customHeight="1">
      <c r="B63" s="150"/>
      <c r="C63" s="151"/>
      <c r="D63" s="152" t="s">
        <v>1553</v>
      </c>
      <c r="E63" s="153"/>
      <c r="F63" s="153"/>
      <c r="G63" s="153"/>
      <c r="H63" s="153"/>
      <c r="I63" s="154"/>
      <c r="J63" s="155">
        <f>J262</f>
        <v>0</v>
      </c>
      <c r="K63" s="156"/>
    </row>
    <row r="64" spans="2:47" s="9" customFormat="1" ht="19.899999999999999" customHeight="1">
      <c r="B64" s="150"/>
      <c r="C64" s="151"/>
      <c r="D64" s="152" t="s">
        <v>1554</v>
      </c>
      <c r="E64" s="153"/>
      <c r="F64" s="153"/>
      <c r="G64" s="153"/>
      <c r="H64" s="153"/>
      <c r="I64" s="154"/>
      <c r="J64" s="155">
        <f>J287</f>
        <v>0</v>
      </c>
      <c r="K64" s="156"/>
    </row>
    <row r="65" spans="2:12" s="9" customFormat="1" ht="19.899999999999999" customHeight="1">
      <c r="B65" s="150"/>
      <c r="C65" s="151"/>
      <c r="D65" s="152" t="s">
        <v>240</v>
      </c>
      <c r="E65" s="153"/>
      <c r="F65" s="153"/>
      <c r="G65" s="153"/>
      <c r="H65" s="153"/>
      <c r="I65" s="154"/>
      <c r="J65" s="155">
        <f>J336</f>
        <v>0</v>
      </c>
      <c r="K65" s="156"/>
    </row>
    <row r="66" spans="2:12" s="9" customFormat="1" ht="19.899999999999999" customHeight="1">
      <c r="B66" s="150"/>
      <c r="C66" s="151"/>
      <c r="D66" s="152" t="s">
        <v>243</v>
      </c>
      <c r="E66" s="153"/>
      <c r="F66" s="153"/>
      <c r="G66" s="153"/>
      <c r="H66" s="153"/>
      <c r="I66" s="154"/>
      <c r="J66" s="155">
        <f>J357</f>
        <v>0</v>
      </c>
      <c r="K66" s="156"/>
    </row>
    <row r="67" spans="2:12" s="9" customFormat="1" ht="19.899999999999999" customHeight="1">
      <c r="B67" s="150"/>
      <c r="C67" s="151"/>
      <c r="D67" s="152" t="s">
        <v>245</v>
      </c>
      <c r="E67" s="153"/>
      <c r="F67" s="153"/>
      <c r="G67" s="153"/>
      <c r="H67" s="153"/>
      <c r="I67" s="154"/>
      <c r="J67" s="155">
        <f>J363</f>
        <v>0</v>
      </c>
      <c r="K67" s="156"/>
    </row>
    <row r="68" spans="2:12" s="9" customFormat="1" ht="19.899999999999999" customHeight="1">
      <c r="B68" s="150"/>
      <c r="C68" s="151"/>
      <c r="D68" s="152" t="s">
        <v>1555</v>
      </c>
      <c r="E68" s="153"/>
      <c r="F68" s="153"/>
      <c r="G68" s="153"/>
      <c r="H68" s="153"/>
      <c r="I68" s="154"/>
      <c r="J68" s="155">
        <f>J365</f>
        <v>0</v>
      </c>
      <c r="K68" s="156"/>
    </row>
    <row r="69" spans="2:12" s="9" customFormat="1" ht="14.85" customHeight="1">
      <c r="B69" s="150"/>
      <c r="C69" s="151"/>
      <c r="D69" s="152" t="s">
        <v>1556</v>
      </c>
      <c r="E69" s="153"/>
      <c r="F69" s="153"/>
      <c r="G69" s="153"/>
      <c r="H69" s="153"/>
      <c r="I69" s="154"/>
      <c r="J69" s="155">
        <f>J366</f>
        <v>0</v>
      </c>
      <c r="K69" s="156"/>
    </row>
    <row r="70" spans="2:12" s="9" customFormat="1" ht="14.85" customHeight="1">
      <c r="B70" s="150"/>
      <c r="C70" s="151"/>
      <c r="D70" s="152" t="s">
        <v>1557</v>
      </c>
      <c r="E70" s="153"/>
      <c r="F70" s="153"/>
      <c r="G70" s="153"/>
      <c r="H70" s="153"/>
      <c r="I70" s="154"/>
      <c r="J70" s="155">
        <f>J368</f>
        <v>0</v>
      </c>
      <c r="K70" s="156"/>
    </row>
    <row r="71" spans="2:12" s="1" customFormat="1" ht="21.75" customHeight="1">
      <c r="B71" s="42"/>
      <c r="C71" s="43"/>
      <c r="D71" s="43"/>
      <c r="E71" s="43"/>
      <c r="F71" s="43"/>
      <c r="G71" s="43"/>
      <c r="H71" s="43"/>
      <c r="I71" s="114"/>
      <c r="J71" s="43"/>
      <c r="K71" s="46"/>
    </row>
    <row r="72" spans="2:12" s="1" customFormat="1" ht="6.95" customHeight="1">
      <c r="B72" s="57"/>
      <c r="C72" s="58"/>
      <c r="D72" s="58"/>
      <c r="E72" s="58"/>
      <c r="F72" s="58"/>
      <c r="G72" s="58"/>
      <c r="H72" s="58"/>
      <c r="I72" s="135"/>
      <c r="J72" s="58"/>
      <c r="K72" s="59"/>
    </row>
    <row r="76" spans="2:12" s="1" customFormat="1" ht="6.95" customHeight="1">
      <c r="B76" s="60"/>
      <c r="C76" s="61"/>
      <c r="D76" s="61"/>
      <c r="E76" s="61"/>
      <c r="F76" s="61"/>
      <c r="G76" s="61"/>
      <c r="H76" s="61"/>
      <c r="I76" s="136"/>
      <c r="J76" s="61"/>
      <c r="K76" s="61"/>
      <c r="L76" s="42"/>
    </row>
    <row r="77" spans="2:12" s="1" customFormat="1" ht="36.950000000000003" customHeight="1">
      <c r="B77" s="42"/>
      <c r="C77" s="62" t="s">
        <v>248</v>
      </c>
      <c r="L77" s="42"/>
    </row>
    <row r="78" spans="2:12" s="1" customFormat="1" ht="6.95" customHeight="1">
      <c r="B78" s="42"/>
      <c r="L78" s="42"/>
    </row>
    <row r="79" spans="2:12" s="1" customFormat="1" ht="14.45" customHeight="1">
      <c r="B79" s="42"/>
      <c r="C79" s="64" t="s">
        <v>19</v>
      </c>
      <c r="L79" s="42"/>
    </row>
    <row r="80" spans="2:12" s="1" customFormat="1" ht="16.5" customHeight="1">
      <c r="B80" s="42"/>
      <c r="E80" s="374" t="str">
        <f>E7</f>
        <v>Tehov - Odkanalizování a čištění vod</v>
      </c>
      <c r="F80" s="375"/>
      <c r="G80" s="375"/>
      <c r="H80" s="375"/>
      <c r="L80" s="42"/>
    </row>
    <row r="81" spans="2:65" ht="15">
      <c r="B81" s="29"/>
      <c r="C81" s="64" t="s">
        <v>227</v>
      </c>
      <c r="L81" s="29"/>
    </row>
    <row r="82" spans="2:65" s="1" customFormat="1" ht="16.5" customHeight="1">
      <c r="B82" s="42"/>
      <c r="E82" s="374" t="s">
        <v>228</v>
      </c>
      <c r="F82" s="377"/>
      <c r="G82" s="377"/>
      <c r="H82" s="377"/>
      <c r="L82" s="42"/>
    </row>
    <row r="83" spans="2:65" s="1" customFormat="1" ht="14.45" customHeight="1">
      <c r="B83" s="42"/>
      <c r="C83" s="64" t="s">
        <v>229</v>
      </c>
      <c r="L83" s="42"/>
    </row>
    <row r="84" spans="2:65" s="1" customFormat="1" ht="17.25" customHeight="1">
      <c r="B84" s="42"/>
      <c r="E84" s="349" t="str">
        <f>E11</f>
        <v>105 - DSO-01.5 Terénní úpravy a zeleň</v>
      </c>
      <c r="F84" s="377"/>
      <c r="G84" s="377"/>
      <c r="H84" s="377"/>
      <c r="L84" s="42"/>
    </row>
    <row r="85" spans="2:65" s="1" customFormat="1" ht="6.95" customHeight="1">
      <c r="B85" s="42"/>
      <c r="L85" s="42"/>
    </row>
    <row r="86" spans="2:65" s="1" customFormat="1" ht="18" customHeight="1">
      <c r="B86" s="42"/>
      <c r="C86" s="64" t="s">
        <v>25</v>
      </c>
      <c r="F86" s="157" t="str">
        <f>F14</f>
        <v>Tehov</v>
      </c>
      <c r="I86" s="158" t="s">
        <v>27</v>
      </c>
      <c r="J86" s="68" t="str">
        <f>IF(J14="","",J14)</f>
        <v>1.6.2017</v>
      </c>
      <c r="L86" s="42"/>
    </row>
    <row r="87" spans="2:65" s="1" customFormat="1" ht="6.95" customHeight="1">
      <c r="B87" s="42"/>
      <c r="L87" s="42"/>
    </row>
    <row r="88" spans="2:65" s="1" customFormat="1" ht="15">
      <c r="B88" s="42"/>
      <c r="C88" s="64" t="s">
        <v>31</v>
      </c>
      <c r="F88" s="157" t="str">
        <f>E17</f>
        <v>Obec Tehov</v>
      </c>
      <c r="I88" s="158" t="s">
        <v>38</v>
      </c>
      <c r="J88" s="157" t="str">
        <f>E23</f>
        <v>Ing. Pavel Douša</v>
      </c>
      <c r="L88" s="42"/>
    </row>
    <row r="89" spans="2:65" s="1" customFormat="1" ht="14.45" customHeight="1">
      <c r="B89" s="42"/>
      <c r="C89" s="64" t="s">
        <v>36</v>
      </c>
      <c r="F89" s="157" t="str">
        <f>IF(E20="","",E20)</f>
        <v/>
      </c>
      <c r="L89" s="42"/>
    </row>
    <row r="90" spans="2:65" s="1" customFormat="1" ht="10.35" customHeight="1">
      <c r="B90" s="42"/>
      <c r="L90" s="42"/>
    </row>
    <row r="91" spans="2:65" s="10" customFormat="1" ht="29.25" customHeight="1">
      <c r="B91" s="159"/>
      <c r="C91" s="160" t="s">
        <v>249</v>
      </c>
      <c r="D91" s="161" t="s">
        <v>62</v>
      </c>
      <c r="E91" s="161" t="s">
        <v>58</v>
      </c>
      <c r="F91" s="161" t="s">
        <v>250</v>
      </c>
      <c r="G91" s="161" t="s">
        <v>251</v>
      </c>
      <c r="H91" s="161" t="s">
        <v>252</v>
      </c>
      <c r="I91" s="162" t="s">
        <v>253</v>
      </c>
      <c r="J91" s="161" t="s">
        <v>236</v>
      </c>
      <c r="K91" s="163" t="s">
        <v>254</v>
      </c>
      <c r="L91" s="159"/>
      <c r="M91" s="74" t="s">
        <v>255</v>
      </c>
      <c r="N91" s="75" t="s">
        <v>47</v>
      </c>
      <c r="O91" s="75" t="s">
        <v>256</v>
      </c>
      <c r="P91" s="75" t="s">
        <v>257</v>
      </c>
      <c r="Q91" s="75" t="s">
        <v>258</v>
      </c>
      <c r="R91" s="75" t="s">
        <v>259</v>
      </c>
      <c r="S91" s="75" t="s">
        <v>260</v>
      </c>
      <c r="T91" s="76" t="s">
        <v>261</v>
      </c>
    </row>
    <row r="92" spans="2:65" s="1" customFormat="1" ht="29.25" customHeight="1">
      <c r="B92" s="42"/>
      <c r="C92" s="78" t="s">
        <v>237</v>
      </c>
      <c r="J92" s="164">
        <f>BK92</f>
        <v>0</v>
      </c>
      <c r="L92" s="42"/>
      <c r="M92" s="77"/>
      <c r="N92" s="69"/>
      <c r="O92" s="69"/>
      <c r="P92" s="165">
        <f>P93</f>
        <v>0</v>
      </c>
      <c r="Q92" s="69"/>
      <c r="R92" s="165">
        <f>R93</f>
        <v>22.47402224</v>
      </c>
      <c r="S92" s="69"/>
      <c r="T92" s="166">
        <f>T93</f>
        <v>2.96</v>
      </c>
      <c r="AT92" s="25" t="s">
        <v>76</v>
      </c>
      <c r="AU92" s="25" t="s">
        <v>238</v>
      </c>
      <c r="BK92" s="167">
        <f>BK93</f>
        <v>0</v>
      </c>
    </row>
    <row r="93" spans="2:65" s="11" customFormat="1" ht="37.35" customHeight="1">
      <c r="B93" s="168"/>
      <c r="D93" s="169" t="s">
        <v>76</v>
      </c>
      <c r="E93" s="170" t="s">
        <v>262</v>
      </c>
      <c r="F93" s="170" t="s">
        <v>263</v>
      </c>
      <c r="I93" s="171"/>
      <c r="J93" s="172">
        <f>BK93</f>
        <v>0</v>
      </c>
      <c r="L93" s="168"/>
      <c r="M93" s="173"/>
      <c r="N93" s="174"/>
      <c r="O93" s="174"/>
      <c r="P93" s="175">
        <f>P94+P262+P287+P336+P357+P363+P365</f>
        <v>0</v>
      </c>
      <c r="Q93" s="174"/>
      <c r="R93" s="175">
        <f>R94+R262+R287+R336+R357+R363+R365</f>
        <v>22.47402224</v>
      </c>
      <c r="S93" s="174"/>
      <c r="T93" s="176">
        <f>T94+T262+T287+T336+T357+T363+T365</f>
        <v>2.96</v>
      </c>
      <c r="AR93" s="169" t="s">
        <v>24</v>
      </c>
      <c r="AT93" s="177" t="s">
        <v>76</v>
      </c>
      <c r="AU93" s="177" t="s">
        <v>77</v>
      </c>
      <c r="AY93" s="169" t="s">
        <v>264</v>
      </c>
      <c r="BK93" s="178">
        <f>BK94+BK262+BK287+BK336+BK357+BK363+BK365</f>
        <v>0</v>
      </c>
    </row>
    <row r="94" spans="2:65" s="11" customFormat="1" ht="19.899999999999999" customHeight="1">
      <c r="B94" s="168"/>
      <c r="D94" s="169" t="s">
        <v>76</v>
      </c>
      <c r="E94" s="179" t="s">
        <v>24</v>
      </c>
      <c r="F94" s="179" t="s">
        <v>1558</v>
      </c>
      <c r="I94" s="171"/>
      <c r="J94" s="180">
        <f>BK94</f>
        <v>0</v>
      </c>
      <c r="L94" s="168"/>
      <c r="M94" s="173"/>
      <c r="N94" s="174"/>
      <c r="O94" s="174"/>
      <c r="P94" s="175">
        <f>SUM(P95:P261)</f>
        <v>0</v>
      </c>
      <c r="Q94" s="174"/>
      <c r="R94" s="175">
        <f>SUM(R95:R261)</f>
        <v>14.681535240000001</v>
      </c>
      <c r="S94" s="174"/>
      <c r="T94" s="176">
        <f>SUM(T95:T261)</f>
        <v>0</v>
      </c>
      <c r="AR94" s="169" t="s">
        <v>24</v>
      </c>
      <c r="AT94" s="177" t="s">
        <v>76</v>
      </c>
      <c r="AU94" s="177" t="s">
        <v>24</v>
      </c>
      <c r="AY94" s="169" t="s">
        <v>264</v>
      </c>
      <c r="BK94" s="178">
        <f>SUM(BK95:BK261)</f>
        <v>0</v>
      </c>
    </row>
    <row r="95" spans="2:65" s="1" customFormat="1" ht="25.5" customHeight="1">
      <c r="B95" s="181"/>
      <c r="C95" s="182" t="s">
        <v>24</v>
      </c>
      <c r="D95" s="182" t="s">
        <v>266</v>
      </c>
      <c r="E95" s="183" t="s">
        <v>1559</v>
      </c>
      <c r="F95" s="184" t="s">
        <v>1560</v>
      </c>
      <c r="G95" s="185" t="s">
        <v>1561</v>
      </c>
      <c r="H95" s="186">
        <v>150</v>
      </c>
      <c r="I95" s="187"/>
      <c r="J95" s="188">
        <f>ROUND(I95*H95,2)</f>
        <v>0</v>
      </c>
      <c r="K95" s="184" t="s">
        <v>278</v>
      </c>
      <c r="L95" s="42"/>
      <c r="M95" s="189" t="s">
        <v>5</v>
      </c>
      <c r="N95" s="190" t="s">
        <v>48</v>
      </c>
      <c r="O95" s="43"/>
      <c r="P95" s="191">
        <f>O95*H95</f>
        <v>0</v>
      </c>
      <c r="Q95" s="191">
        <v>0</v>
      </c>
      <c r="R95" s="191">
        <f>Q95*H95</f>
        <v>0</v>
      </c>
      <c r="S95" s="191">
        <v>0</v>
      </c>
      <c r="T95" s="192">
        <f>S95*H95</f>
        <v>0</v>
      </c>
      <c r="AR95" s="25" t="s">
        <v>270</v>
      </c>
      <c r="AT95" s="25" t="s">
        <v>266</v>
      </c>
      <c r="AU95" s="25" t="s">
        <v>85</v>
      </c>
      <c r="AY95" s="25" t="s">
        <v>264</v>
      </c>
      <c r="BE95" s="193">
        <f>IF(N95="základní",J95,0)</f>
        <v>0</v>
      </c>
      <c r="BF95" s="193">
        <f>IF(N95="snížená",J95,0)</f>
        <v>0</v>
      </c>
      <c r="BG95" s="193">
        <f>IF(N95="zákl. přenesená",J95,0)</f>
        <v>0</v>
      </c>
      <c r="BH95" s="193">
        <f>IF(N95="sníž. přenesená",J95,0)</f>
        <v>0</v>
      </c>
      <c r="BI95" s="193">
        <f>IF(N95="nulová",J95,0)</f>
        <v>0</v>
      </c>
      <c r="BJ95" s="25" t="s">
        <v>24</v>
      </c>
      <c r="BK95" s="193">
        <f>ROUND(I95*H95,2)</f>
        <v>0</v>
      </c>
      <c r="BL95" s="25" t="s">
        <v>270</v>
      </c>
      <c r="BM95" s="25" t="s">
        <v>1562</v>
      </c>
    </row>
    <row r="96" spans="2:65" s="12" customFormat="1">
      <c r="B96" s="194"/>
      <c r="D96" s="195" t="s">
        <v>272</v>
      </c>
      <c r="E96" s="196" t="s">
        <v>5</v>
      </c>
      <c r="F96" s="197" t="s">
        <v>1563</v>
      </c>
      <c r="H96" s="196" t="s">
        <v>5</v>
      </c>
      <c r="I96" s="198"/>
      <c r="L96" s="194"/>
      <c r="M96" s="199"/>
      <c r="N96" s="200"/>
      <c r="O96" s="200"/>
      <c r="P96" s="200"/>
      <c r="Q96" s="200"/>
      <c r="R96" s="200"/>
      <c r="S96" s="200"/>
      <c r="T96" s="201"/>
      <c r="AT96" s="196" t="s">
        <v>272</v>
      </c>
      <c r="AU96" s="196" t="s">
        <v>85</v>
      </c>
      <c r="AV96" s="12" t="s">
        <v>24</v>
      </c>
      <c r="AW96" s="12" t="s">
        <v>41</v>
      </c>
      <c r="AX96" s="12" t="s">
        <v>77</v>
      </c>
      <c r="AY96" s="196" t="s">
        <v>264</v>
      </c>
    </row>
    <row r="97" spans="2:65" s="13" customFormat="1">
      <c r="B97" s="202"/>
      <c r="D97" s="195" t="s">
        <v>272</v>
      </c>
      <c r="E97" s="203" t="s">
        <v>5</v>
      </c>
      <c r="F97" s="204" t="s">
        <v>1564</v>
      </c>
      <c r="H97" s="205">
        <v>150</v>
      </c>
      <c r="I97" s="206"/>
      <c r="L97" s="202"/>
      <c r="M97" s="207"/>
      <c r="N97" s="208"/>
      <c r="O97" s="208"/>
      <c r="P97" s="208"/>
      <c r="Q97" s="208"/>
      <c r="R97" s="208"/>
      <c r="S97" s="208"/>
      <c r="T97" s="209"/>
      <c r="AT97" s="203" t="s">
        <v>272</v>
      </c>
      <c r="AU97" s="203" t="s">
        <v>85</v>
      </c>
      <c r="AV97" s="13" t="s">
        <v>85</v>
      </c>
      <c r="AW97" s="13" t="s">
        <v>41</v>
      </c>
      <c r="AX97" s="13" t="s">
        <v>24</v>
      </c>
      <c r="AY97" s="203" t="s">
        <v>264</v>
      </c>
    </row>
    <row r="98" spans="2:65" s="1" customFormat="1" ht="25.5" customHeight="1">
      <c r="B98" s="181"/>
      <c r="C98" s="182" t="s">
        <v>85</v>
      </c>
      <c r="D98" s="182" t="s">
        <v>266</v>
      </c>
      <c r="E98" s="183" t="s">
        <v>1565</v>
      </c>
      <c r="F98" s="184" t="s">
        <v>1566</v>
      </c>
      <c r="G98" s="185" t="s">
        <v>1567</v>
      </c>
      <c r="H98" s="186">
        <v>60</v>
      </c>
      <c r="I98" s="187"/>
      <c r="J98" s="188">
        <f>ROUND(I98*H98,2)</f>
        <v>0</v>
      </c>
      <c r="K98" s="184" t="s">
        <v>278</v>
      </c>
      <c r="L98" s="42"/>
      <c r="M98" s="189" t="s">
        <v>5</v>
      </c>
      <c r="N98" s="190" t="s">
        <v>48</v>
      </c>
      <c r="O98" s="43"/>
      <c r="P98" s="191">
        <f>O98*H98</f>
        <v>0</v>
      </c>
      <c r="Q98" s="191">
        <v>0</v>
      </c>
      <c r="R98" s="191">
        <f>Q98*H98</f>
        <v>0</v>
      </c>
      <c r="S98" s="191">
        <v>0</v>
      </c>
      <c r="T98" s="192">
        <f>S98*H98</f>
        <v>0</v>
      </c>
      <c r="AR98" s="25" t="s">
        <v>270</v>
      </c>
      <c r="AT98" s="25" t="s">
        <v>266</v>
      </c>
      <c r="AU98" s="25" t="s">
        <v>85</v>
      </c>
      <c r="AY98" s="25" t="s">
        <v>264</v>
      </c>
      <c r="BE98" s="193">
        <f>IF(N98="základní",J98,0)</f>
        <v>0</v>
      </c>
      <c r="BF98" s="193">
        <f>IF(N98="snížená",J98,0)</f>
        <v>0</v>
      </c>
      <c r="BG98" s="193">
        <f>IF(N98="zákl. přenesená",J98,0)</f>
        <v>0</v>
      </c>
      <c r="BH98" s="193">
        <f>IF(N98="sníž. přenesená",J98,0)</f>
        <v>0</v>
      </c>
      <c r="BI98" s="193">
        <f>IF(N98="nulová",J98,0)</f>
        <v>0</v>
      </c>
      <c r="BJ98" s="25" t="s">
        <v>24</v>
      </c>
      <c r="BK98" s="193">
        <f>ROUND(I98*H98,2)</f>
        <v>0</v>
      </c>
      <c r="BL98" s="25" t="s">
        <v>270</v>
      </c>
      <c r="BM98" s="25" t="s">
        <v>1568</v>
      </c>
    </row>
    <row r="99" spans="2:65" s="1" customFormat="1" ht="38.25" customHeight="1">
      <c r="B99" s="181"/>
      <c r="C99" s="182" t="s">
        <v>93</v>
      </c>
      <c r="D99" s="182" t="s">
        <v>266</v>
      </c>
      <c r="E99" s="183" t="s">
        <v>1569</v>
      </c>
      <c r="F99" s="184" t="s">
        <v>1570</v>
      </c>
      <c r="G99" s="185" t="s">
        <v>269</v>
      </c>
      <c r="H99" s="186">
        <v>77.355000000000004</v>
      </c>
      <c r="I99" s="187"/>
      <c r="J99" s="188">
        <f>ROUND(I99*H99,2)</f>
        <v>0</v>
      </c>
      <c r="K99" s="184" t="s">
        <v>278</v>
      </c>
      <c r="L99" s="42"/>
      <c r="M99" s="189" t="s">
        <v>5</v>
      </c>
      <c r="N99" s="190" t="s">
        <v>48</v>
      </c>
      <c r="O99" s="43"/>
      <c r="P99" s="191">
        <f>O99*H99</f>
        <v>0</v>
      </c>
      <c r="Q99" s="191">
        <v>0</v>
      </c>
      <c r="R99" s="191">
        <f>Q99*H99</f>
        <v>0</v>
      </c>
      <c r="S99" s="191">
        <v>0</v>
      </c>
      <c r="T99" s="192">
        <f>S99*H99</f>
        <v>0</v>
      </c>
      <c r="AR99" s="25" t="s">
        <v>270</v>
      </c>
      <c r="AT99" s="25" t="s">
        <v>266</v>
      </c>
      <c r="AU99" s="25" t="s">
        <v>85</v>
      </c>
      <c r="AY99" s="25" t="s">
        <v>264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5" t="s">
        <v>24</v>
      </c>
      <c r="BK99" s="193">
        <f>ROUND(I99*H99,2)</f>
        <v>0</v>
      </c>
      <c r="BL99" s="25" t="s">
        <v>270</v>
      </c>
      <c r="BM99" s="25" t="s">
        <v>1571</v>
      </c>
    </row>
    <row r="100" spans="2:65" s="12" customFormat="1">
      <c r="B100" s="194"/>
      <c r="D100" s="195" t="s">
        <v>272</v>
      </c>
      <c r="E100" s="196" t="s">
        <v>5</v>
      </c>
      <c r="F100" s="197" t="s">
        <v>1572</v>
      </c>
      <c r="H100" s="196" t="s">
        <v>5</v>
      </c>
      <c r="I100" s="198"/>
      <c r="L100" s="194"/>
      <c r="M100" s="199"/>
      <c r="N100" s="200"/>
      <c r="O100" s="200"/>
      <c r="P100" s="200"/>
      <c r="Q100" s="200"/>
      <c r="R100" s="200"/>
      <c r="S100" s="200"/>
      <c r="T100" s="201"/>
      <c r="AT100" s="196" t="s">
        <v>272</v>
      </c>
      <c r="AU100" s="196" t="s">
        <v>85</v>
      </c>
      <c r="AV100" s="12" t="s">
        <v>24</v>
      </c>
      <c r="AW100" s="12" t="s">
        <v>41</v>
      </c>
      <c r="AX100" s="12" t="s">
        <v>77</v>
      </c>
      <c r="AY100" s="196" t="s">
        <v>264</v>
      </c>
    </row>
    <row r="101" spans="2:65" s="13" customFormat="1">
      <c r="B101" s="202"/>
      <c r="D101" s="195" t="s">
        <v>272</v>
      </c>
      <c r="E101" s="203" t="s">
        <v>5</v>
      </c>
      <c r="F101" s="204" t="s">
        <v>1573</v>
      </c>
      <c r="H101" s="205">
        <v>64.8</v>
      </c>
      <c r="I101" s="206"/>
      <c r="L101" s="202"/>
      <c r="M101" s="207"/>
      <c r="N101" s="208"/>
      <c r="O101" s="208"/>
      <c r="P101" s="208"/>
      <c r="Q101" s="208"/>
      <c r="R101" s="208"/>
      <c r="S101" s="208"/>
      <c r="T101" s="209"/>
      <c r="AT101" s="203" t="s">
        <v>272</v>
      </c>
      <c r="AU101" s="203" t="s">
        <v>85</v>
      </c>
      <c r="AV101" s="13" t="s">
        <v>85</v>
      </c>
      <c r="AW101" s="13" t="s">
        <v>41</v>
      </c>
      <c r="AX101" s="13" t="s">
        <v>77</v>
      </c>
      <c r="AY101" s="203" t="s">
        <v>264</v>
      </c>
    </row>
    <row r="102" spans="2:65" s="13" customFormat="1">
      <c r="B102" s="202"/>
      <c r="D102" s="195" t="s">
        <v>272</v>
      </c>
      <c r="E102" s="203" t="s">
        <v>5</v>
      </c>
      <c r="F102" s="204" t="s">
        <v>1574</v>
      </c>
      <c r="H102" s="205">
        <v>12.555</v>
      </c>
      <c r="I102" s="206"/>
      <c r="L102" s="202"/>
      <c r="M102" s="207"/>
      <c r="N102" s="208"/>
      <c r="O102" s="208"/>
      <c r="P102" s="208"/>
      <c r="Q102" s="208"/>
      <c r="R102" s="208"/>
      <c r="S102" s="208"/>
      <c r="T102" s="209"/>
      <c r="AT102" s="203" t="s">
        <v>272</v>
      </c>
      <c r="AU102" s="203" t="s">
        <v>85</v>
      </c>
      <c r="AV102" s="13" t="s">
        <v>85</v>
      </c>
      <c r="AW102" s="13" t="s">
        <v>41</v>
      </c>
      <c r="AX102" s="13" t="s">
        <v>77</v>
      </c>
      <c r="AY102" s="203" t="s">
        <v>264</v>
      </c>
    </row>
    <row r="103" spans="2:65" s="14" customFormat="1">
      <c r="B103" s="210"/>
      <c r="D103" s="195" t="s">
        <v>272</v>
      </c>
      <c r="E103" s="211" t="s">
        <v>5</v>
      </c>
      <c r="F103" s="212" t="s">
        <v>290</v>
      </c>
      <c r="H103" s="213">
        <v>77.355000000000004</v>
      </c>
      <c r="I103" s="214"/>
      <c r="L103" s="210"/>
      <c r="M103" s="215"/>
      <c r="N103" s="216"/>
      <c r="O103" s="216"/>
      <c r="P103" s="216"/>
      <c r="Q103" s="216"/>
      <c r="R103" s="216"/>
      <c r="S103" s="216"/>
      <c r="T103" s="217"/>
      <c r="AT103" s="211" t="s">
        <v>272</v>
      </c>
      <c r="AU103" s="211" t="s">
        <v>85</v>
      </c>
      <c r="AV103" s="14" t="s">
        <v>270</v>
      </c>
      <c r="AW103" s="14" t="s">
        <v>41</v>
      </c>
      <c r="AX103" s="14" t="s">
        <v>24</v>
      </c>
      <c r="AY103" s="211" t="s">
        <v>264</v>
      </c>
    </row>
    <row r="104" spans="2:65" s="1" customFormat="1" ht="25.5" customHeight="1">
      <c r="B104" s="181"/>
      <c r="C104" s="182" t="s">
        <v>270</v>
      </c>
      <c r="D104" s="182" t="s">
        <v>266</v>
      </c>
      <c r="E104" s="183" t="s">
        <v>1575</v>
      </c>
      <c r="F104" s="184" t="s">
        <v>1576</v>
      </c>
      <c r="G104" s="185" t="s">
        <v>269</v>
      </c>
      <c r="H104" s="186">
        <v>325.012</v>
      </c>
      <c r="I104" s="187"/>
      <c r="J104" s="188">
        <f>ROUND(I104*H104,2)</f>
        <v>0</v>
      </c>
      <c r="K104" s="184" t="s">
        <v>278</v>
      </c>
      <c r="L104" s="42"/>
      <c r="M104" s="189" t="s">
        <v>5</v>
      </c>
      <c r="N104" s="190" t="s">
        <v>48</v>
      </c>
      <c r="O104" s="43"/>
      <c r="P104" s="191">
        <f>O104*H104</f>
        <v>0</v>
      </c>
      <c r="Q104" s="191">
        <v>0</v>
      </c>
      <c r="R104" s="191">
        <f>Q104*H104</f>
        <v>0</v>
      </c>
      <c r="S104" s="191">
        <v>0</v>
      </c>
      <c r="T104" s="192">
        <f>S104*H104</f>
        <v>0</v>
      </c>
      <c r="AR104" s="25" t="s">
        <v>270</v>
      </c>
      <c r="AT104" s="25" t="s">
        <v>266</v>
      </c>
      <c r="AU104" s="25" t="s">
        <v>85</v>
      </c>
      <c r="AY104" s="25" t="s">
        <v>264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5" t="s">
        <v>24</v>
      </c>
      <c r="BK104" s="193">
        <f>ROUND(I104*H104,2)</f>
        <v>0</v>
      </c>
      <c r="BL104" s="25" t="s">
        <v>270</v>
      </c>
      <c r="BM104" s="25" t="s">
        <v>1577</v>
      </c>
    </row>
    <row r="105" spans="2:65" s="12" customFormat="1" ht="27">
      <c r="B105" s="194"/>
      <c r="D105" s="195" t="s">
        <v>272</v>
      </c>
      <c r="E105" s="196" t="s">
        <v>5</v>
      </c>
      <c r="F105" s="197" t="s">
        <v>1578</v>
      </c>
      <c r="H105" s="196" t="s">
        <v>5</v>
      </c>
      <c r="I105" s="198"/>
      <c r="L105" s="194"/>
      <c r="M105" s="199"/>
      <c r="N105" s="200"/>
      <c r="O105" s="200"/>
      <c r="P105" s="200"/>
      <c r="Q105" s="200"/>
      <c r="R105" s="200"/>
      <c r="S105" s="200"/>
      <c r="T105" s="201"/>
      <c r="AT105" s="196" t="s">
        <v>272</v>
      </c>
      <c r="AU105" s="196" t="s">
        <v>85</v>
      </c>
      <c r="AV105" s="12" t="s">
        <v>24</v>
      </c>
      <c r="AW105" s="12" t="s">
        <v>41</v>
      </c>
      <c r="AX105" s="12" t="s">
        <v>77</v>
      </c>
      <c r="AY105" s="196" t="s">
        <v>264</v>
      </c>
    </row>
    <row r="106" spans="2:65" s="12" customFormat="1">
      <c r="B106" s="194"/>
      <c r="D106" s="195" t="s">
        <v>272</v>
      </c>
      <c r="E106" s="196" t="s">
        <v>5</v>
      </c>
      <c r="F106" s="197" t="s">
        <v>1579</v>
      </c>
      <c r="H106" s="196" t="s">
        <v>5</v>
      </c>
      <c r="I106" s="198"/>
      <c r="L106" s="194"/>
      <c r="M106" s="199"/>
      <c r="N106" s="200"/>
      <c r="O106" s="200"/>
      <c r="P106" s="200"/>
      <c r="Q106" s="200"/>
      <c r="R106" s="200"/>
      <c r="S106" s="200"/>
      <c r="T106" s="201"/>
      <c r="AT106" s="196" t="s">
        <v>272</v>
      </c>
      <c r="AU106" s="196" t="s">
        <v>85</v>
      </c>
      <c r="AV106" s="12" t="s">
        <v>24</v>
      </c>
      <c r="AW106" s="12" t="s">
        <v>41</v>
      </c>
      <c r="AX106" s="12" t="s">
        <v>77</v>
      </c>
      <c r="AY106" s="196" t="s">
        <v>264</v>
      </c>
    </row>
    <row r="107" spans="2:65" s="13" customFormat="1">
      <c r="B107" s="202"/>
      <c r="D107" s="195" t="s">
        <v>272</v>
      </c>
      <c r="E107" s="203" t="s">
        <v>5</v>
      </c>
      <c r="F107" s="204" t="s">
        <v>1580</v>
      </c>
      <c r="H107" s="205">
        <v>203.11600000000001</v>
      </c>
      <c r="I107" s="206"/>
      <c r="L107" s="202"/>
      <c r="M107" s="207"/>
      <c r="N107" s="208"/>
      <c r="O107" s="208"/>
      <c r="P107" s="208"/>
      <c r="Q107" s="208"/>
      <c r="R107" s="208"/>
      <c r="S107" s="208"/>
      <c r="T107" s="209"/>
      <c r="AT107" s="203" t="s">
        <v>272</v>
      </c>
      <c r="AU107" s="203" t="s">
        <v>85</v>
      </c>
      <c r="AV107" s="13" t="s">
        <v>85</v>
      </c>
      <c r="AW107" s="13" t="s">
        <v>41</v>
      </c>
      <c r="AX107" s="13" t="s">
        <v>77</v>
      </c>
      <c r="AY107" s="203" t="s">
        <v>264</v>
      </c>
    </row>
    <row r="108" spans="2:65" s="13" customFormat="1">
      <c r="B108" s="202"/>
      <c r="D108" s="195" t="s">
        <v>272</v>
      </c>
      <c r="E108" s="203" t="s">
        <v>5</v>
      </c>
      <c r="F108" s="204" t="s">
        <v>1581</v>
      </c>
      <c r="H108" s="205">
        <v>61.055999999999997</v>
      </c>
      <c r="I108" s="206"/>
      <c r="L108" s="202"/>
      <c r="M108" s="207"/>
      <c r="N108" s="208"/>
      <c r="O108" s="208"/>
      <c r="P108" s="208"/>
      <c r="Q108" s="208"/>
      <c r="R108" s="208"/>
      <c r="S108" s="208"/>
      <c r="T108" s="209"/>
      <c r="AT108" s="203" t="s">
        <v>272</v>
      </c>
      <c r="AU108" s="203" t="s">
        <v>85</v>
      </c>
      <c r="AV108" s="13" t="s">
        <v>85</v>
      </c>
      <c r="AW108" s="13" t="s">
        <v>41</v>
      </c>
      <c r="AX108" s="13" t="s">
        <v>77</v>
      </c>
      <c r="AY108" s="203" t="s">
        <v>264</v>
      </c>
    </row>
    <row r="109" spans="2:65" s="13" customFormat="1">
      <c r="B109" s="202"/>
      <c r="D109" s="195" t="s">
        <v>272</v>
      </c>
      <c r="E109" s="203" t="s">
        <v>5</v>
      </c>
      <c r="F109" s="204" t="s">
        <v>1582</v>
      </c>
      <c r="H109" s="205">
        <v>28.08</v>
      </c>
      <c r="I109" s="206"/>
      <c r="L109" s="202"/>
      <c r="M109" s="207"/>
      <c r="N109" s="208"/>
      <c r="O109" s="208"/>
      <c r="P109" s="208"/>
      <c r="Q109" s="208"/>
      <c r="R109" s="208"/>
      <c r="S109" s="208"/>
      <c r="T109" s="209"/>
      <c r="AT109" s="203" t="s">
        <v>272</v>
      </c>
      <c r="AU109" s="203" t="s">
        <v>85</v>
      </c>
      <c r="AV109" s="13" t="s">
        <v>85</v>
      </c>
      <c r="AW109" s="13" t="s">
        <v>41</v>
      </c>
      <c r="AX109" s="13" t="s">
        <v>77</v>
      </c>
      <c r="AY109" s="203" t="s">
        <v>264</v>
      </c>
    </row>
    <row r="110" spans="2:65" s="13" customFormat="1">
      <c r="B110" s="202"/>
      <c r="D110" s="195" t="s">
        <v>272</v>
      </c>
      <c r="E110" s="203" t="s">
        <v>5</v>
      </c>
      <c r="F110" s="204" t="s">
        <v>1583</v>
      </c>
      <c r="H110" s="205">
        <v>16.38</v>
      </c>
      <c r="I110" s="206"/>
      <c r="L110" s="202"/>
      <c r="M110" s="207"/>
      <c r="N110" s="208"/>
      <c r="O110" s="208"/>
      <c r="P110" s="208"/>
      <c r="Q110" s="208"/>
      <c r="R110" s="208"/>
      <c r="S110" s="208"/>
      <c r="T110" s="209"/>
      <c r="AT110" s="203" t="s">
        <v>272</v>
      </c>
      <c r="AU110" s="203" t="s">
        <v>85</v>
      </c>
      <c r="AV110" s="13" t="s">
        <v>85</v>
      </c>
      <c r="AW110" s="13" t="s">
        <v>41</v>
      </c>
      <c r="AX110" s="13" t="s">
        <v>77</v>
      </c>
      <c r="AY110" s="203" t="s">
        <v>264</v>
      </c>
    </row>
    <row r="111" spans="2:65" s="13" customFormat="1">
      <c r="B111" s="202"/>
      <c r="D111" s="195" t="s">
        <v>272</v>
      </c>
      <c r="E111" s="203" t="s">
        <v>5</v>
      </c>
      <c r="F111" s="204" t="s">
        <v>1583</v>
      </c>
      <c r="H111" s="205">
        <v>16.38</v>
      </c>
      <c r="I111" s="206"/>
      <c r="L111" s="202"/>
      <c r="M111" s="207"/>
      <c r="N111" s="208"/>
      <c r="O111" s="208"/>
      <c r="P111" s="208"/>
      <c r="Q111" s="208"/>
      <c r="R111" s="208"/>
      <c r="S111" s="208"/>
      <c r="T111" s="209"/>
      <c r="AT111" s="203" t="s">
        <v>272</v>
      </c>
      <c r="AU111" s="203" t="s">
        <v>85</v>
      </c>
      <c r="AV111" s="13" t="s">
        <v>85</v>
      </c>
      <c r="AW111" s="13" t="s">
        <v>41</v>
      </c>
      <c r="AX111" s="13" t="s">
        <v>77</v>
      </c>
      <c r="AY111" s="203" t="s">
        <v>264</v>
      </c>
    </row>
    <row r="112" spans="2:65" s="14" customFormat="1">
      <c r="B112" s="210"/>
      <c r="D112" s="195" t="s">
        <v>272</v>
      </c>
      <c r="E112" s="211" t="s">
        <v>5</v>
      </c>
      <c r="F112" s="212" t="s">
        <v>290</v>
      </c>
      <c r="H112" s="213">
        <v>325.012</v>
      </c>
      <c r="I112" s="214"/>
      <c r="L112" s="210"/>
      <c r="M112" s="215"/>
      <c r="N112" s="216"/>
      <c r="O112" s="216"/>
      <c r="P112" s="216"/>
      <c r="Q112" s="216"/>
      <c r="R112" s="216"/>
      <c r="S112" s="216"/>
      <c r="T112" s="217"/>
      <c r="AT112" s="211" t="s">
        <v>272</v>
      </c>
      <c r="AU112" s="211" t="s">
        <v>85</v>
      </c>
      <c r="AV112" s="14" t="s">
        <v>270</v>
      </c>
      <c r="AW112" s="14" t="s">
        <v>41</v>
      </c>
      <c r="AX112" s="14" t="s">
        <v>24</v>
      </c>
      <c r="AY112" s="211" t="s">
        <v>264</v>
      </c>
    </row>
    <row r="113" spans="2:65" s="1" customFormat="1" ht="25.5" customHeight="1">
      <c r="B113" s="181"/>
      <c r="C113" s="182" t="s">
        <v>300</v>
      </c>
      <c r="D113" s="182" t="s">
        <v>266</v>
      </c>
      <c r="E113" s="183" t="s">
        <v>1584</v>
      </c>
      <c r="F113" s="184" t="s">
        <v>1585</v>
      </c>
      <c r="G113" s="185" t="s">
        <v>269</v>
      </c>
      <c r="H113" s="186">
        <v>161.61000000000001</v>
      </c>
      <c r="I113" s="187"/>
      <c r="J113" s="188">
        <f>ROUND(I113*H113,2)</f>
        <v>0</v>
      </c>
      <c r="K113" s="184" t="s">
        <v>278</v>
      </c>
      <c r="L113" s="42"/>
      <c r="M113" s="189" t="s">
        <v>5</v>
      </c>
      <c r="N113" s="190" t="s">
        <v>48</v>
      </c>
      <c r="O113" s="43"/>
      <c r="P113" s="191">
        <f>O113*H113</f>
        <v>0</v>
      </c>
      <c r="Q113" s="191">
        <v>0</v>
      </c>
      <c r="R113" s="191">
        <f>Q113*H113</f>
        <v>0</v>
      </c>
      <c r="S113" s="191">
        <v>0</v>
      </c>
      <c r="T113" s="192">
        <f>S113*H113</f>
        <v>0</v>
      </c>
      <c r="AR113" s="25" t="s">
        <v>270</v>
      </c>
      <c r="AT113" s="25" t="s">
        <v>266</v>
      </c>
      <c r="AU113" s="25" t="s">
        <v>85</v>
      </c>
      <c r="AY113" s="25" t="s">
        <v>264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5" t="s">
        <v>24</v>
      </c>
      <c r="BK113" s="193">
        <f>ROUND(I113*H113,2)</f>
        <v>0</v>
      </c>
      <c r="BL113" s="25" t="s">
        <v>270</v>
      </c>
      <c r="BM113" s="25" t="s">
        <v>1586</v>
      </c>
    </row>
    <row r="114" spans="2:65" s="12" customFormat="1" ht="27">
      <c r="B114" s="194"/>
      <c r="D114" s="195" t="s">
        <v>272</v>
      </c>
      <c r="E114" s="196" t="s">
        <v>5</v>
      </c>
      <c r="F114" s="197" t="s">
        <v>1587</v>
      </c>
      <c r="H114" s="196" t="s">
        <v>5</v>
      </c>
      <c r="I114" s="198"/>
      <c r="L114" s="194"/>
      <c r="M114" s="199"/>
      <c r="N114" s="200"/>
      <c r="O114" s="200"/>
      <c r="P114" s="200"/>
      <c r="Q114" s="200"/>
      <c r="R114" s="200"/>
      <c r="S114" s="200"/>
      <c r="T114" s="201"/>
      <c r="AT114" s="196" t="s">
        <v>272</v>
      </c>
      <c r="AU114" s="196" t="s">
        <v>85</v>
      </c>
      <c r="AV114" s="12" t="s">
        <v>24</v>
      </c>
      <c r="AW114" s="12" t="s">
        <v>41</v>
      </c>
      <c r="AX114" s="12" t="s">
        <v>77</v>
      </c>
      <c r="AY114" s="196" t="s">
        <v>264</v>
      </c>
    </row>
    <row r="115" spans="2:65" s="12" customFormat="1">
      <c r="B115" s="194"/>
      <c r="D115" s="195" t="s">
        <v>272</v>
      </c>
      <c r="E115" s="196" t="s">
        <v>5</v>
      </c>
      <c r="F115" s="197" t="s">
        <v>1588</v>
      </c>
      <c r="H115" s="196" t="s">
        <v>5</v>
      </c>
      <c r="I115" s="198"/>
      <c r="L115" s="194"/>
      <c r="M115" s="199"/>
      <c r="N115" s="200"/>
      <c r="O115" s="200"/>
      <c r="P115" s="200"/>
      <c r="Q115" s="200"/>
      <c r="R115" s="200"/>
      <c r="S115" s="200"/>
      <c r="T115" s="201"/>
      <c r="AT115" s="196" t="s">
        <v>272</v>
      </c>
      <c r="AU115" s="196" t="s">
        <v>85</v>
      </c>
      <c r="AV115" s="12" t="s">
        <v>24</v>
      </c>
      <c r="AW115" s="12" t="s">
        <v>41</v>
      </c>
      <c r="AX115" s="12" t="s">
        <v>77</v>
      </c>
      <c r="AY115" s="196" t="s">
        <v>264</v>
      </c>
    </row>
    <row r="116" spans="2:65" s="13" customFormat="1">
      <c r="B116" s="202"/>
      <c r="D116" s="195" t="s">
        <v>272</v>
      </c>
      <c r="E116" s="203" t="s">
        <v>5</v>
      </c>
      <c r="F116" s="204" t="s">
        <v>1589</v>
      </c>
      <c r="H116" s="205">
        <v>131.32</v>
      </c>
      <c r="I116" s="206"/>
      <c r="L116" s="202"/>
      <c r="M116" s="207"/>
      <c r="N116" s="208"/>
      <c r="O116" s="208"/>
      <c r="P116" s="208"/>
      <c r="Q116" s="208"/>
      <c r="R116" s="208"/>
      <c r="S116" s="208"/>
      <c r="T116" s="209"/>
      <c r="AT116" s="203" t="s">
        <v>272</v>
      </c>
      <c r="AU116" s="203" t="s">
        <v>85</v>
      </c>
      <c r="AV116" s="13" t="s">
        <v>85</v>
      </c>
      <c r="AW116" s="13" t="s">
        <v>41</v>
      </c>
      <c r="AX116" s="13" t="s">
        <v>77</v>
      </c>
      <c r="AY116" s="203" t="s">
        <v>264</v>
      </c>
    </row>
    <row r="117" spans="2:65" s="13" customFormat="1">
      <c r="B117" s="202"/>
      <c r="D117" s="195" t="s">
        <v>272</v>
      </c>
      <c r="E117" s="203" t="s">
        <v>5</v>
      </c>
      <c r="F117" s="204" t="s">
        <v>1590</v>
      </c>
      <c r="H117" s="205">
        <v>15.54</v>
      </c>
      <c r="I117" s="206"/>
      <c r="L117" s="202"/>
      <c r="M117" s="207"/>
      <c r="N117" s="208"/>
      <c r="O117" s="208"/>
      <c r="P117" s="208"/>
      <c r="Q117" s="208"/>
      <c r="R117" s="208"/>
      <c r="S117" s="208"/>
      <c r="T117" s="209"/>
      <c r="AT117" s="203" t="s">
        <v>272</v>
      </c>
      <c r="AU117" s="203" t="s">
        <v>85</v>
      </c>
      <c r="AV117" s="13" t="s">
        <v>85</v>
      </c>
      <c r="AW117" s="13" t="s">
        <v>41</v>
      </c>
      <c r="AX117" s="13" t="s">
        <v>77</v>
      </c>
      <c r="AY117" s="203" t="s">
        <v>264</v>
      </c>
    </row>
    <row r="118" spans="2:65" s="13" customFormat="1">
      <c r="B118" s="202"/>
      <c r="D118" s="195" t="s">
        <v>272</v>
      </c>
      <c r="E118" s="203" t="s">
        <v>5</v>
      </c>
      <c r="F118" s="204" t="s">
        <v>1591</v>
      </c>
      <c r="H118" s="205">
        <v>8.19</v>
      </c>
      <c r="I118" s="206"/>
      <c r="L118" s="202"/>
      <c r="M118" s="207"/>
      <c r="N118" s="208"/>
      <c r="O118" s="208"/>
      <c r="P118" s="208"/>
      <c r="Q118" s="208"/>
      <c r="R118" s="208"/>
      <c r="S118" s="208"/>
      <c r="T118" s="209"/>
      <c r="AT118" s="203" t="s">
        <v>272</v>
      </c>
      <c r="AU118" s="203" t="s">
        <v>85</v>
      </c>
      <c r="AV118" s="13" t="s">
        <v>85</v>
      </c>
      <c r="AW118" s="13" t="s">
        <v>41</v>
      </c>
      <c r="AX118" s="13" t="s">
        <v>77</v>
      </c>
      <c r="AY118" s="203" t="s">
        <v>264</v>
      </c>
    </row>
    <row r="119" spans="2:65" s="13" customFormat="1">
      <c r="B119" s="202"/>
      <c r="D119" s="195" t="s">
        <v>272</v>
      </c>
      <c r="E119" s="203" t="s">
        <v>5</v>
      </c>
      <c r="F119" s="204" t="s">
        <v>1592</v>
      </c>
      <c r="H119" s="205">
        <v>6.56</v>
      </c>
      <c r="I119" s="206"/>
      <c r="L119" s="202"/>
      <c r="M119" s="207"/>
      <c r="N119" s="208"/>
      <c r="O119" s="208"/>
      <c r="P119" s="208"/>
      <c r="Q119" s="208"/>
      <c r="R119" s="208"/>
      <c r="S119" s="208"/>
      <c r="T119" s="209"/>
      <c r="AT119" s="203" t="s">
        <v>272</v>
      </c>
      <c r="AU119" s="203" t="s">
        <v>85</v>
      </c>
      <c r="AV119" s="13" t="s">
        <v>85</v>
      </c>
      <c r="AW119" s="13" t="s">
        <v>41</v>
      </c>
      <c r="AX119" s="13" t="s">
        <v>77</v>
      </c>
      <c r="AY119" s="203" t="s">
        <v>264</v>
      </c>
    </row>
    <row r="120" spans="2:65" s="14" customFormat="1">
      <c r="B120" s="210"/>
      <c r="D120" s="195" t="s">
        <v>272</v>
      </c>
      <c r="E120" s="211" t="s">
        <v>5</v>
      </c>
      <c r="F120" s="212" t="s">
        <v>290</v>
      </c>
      <c r="H120" s="213">
        <v>161.61000000000001</v>
      </c>
      <c r="I120" s="214"/>
      <c r="L120" s="210"/>
      <c r="M120" s="215"/>
      <c r="N120" s="216"/>
      <c r="O120" s="216"/>
      <c r="P120" s="216"/>
      <c r="Q120" s="216"/>
      <c r="R120" s="216"/>
      <c r="S120" s="216"/>
      <c r="T120" s="217"/>
      <c r="AT120" s="211" t="s">
        <v>272</v>
      </c>
      <c r="AU120" s="211" t="s">
        <v>85</v>
      </c>
      <c r="AV120" s="14" t="s">
        <v>270</v>
      </c>
      <c r="AW120" s="14" t="s">
        <v>41</v>
      </c>
      <c r="AX120" s="14" t="s">
        <v>24</v>
      </c>
      <c r="AY120" s="211" t="s">
        <v>264</v>
      </c>
    </row>
    <row r="121" spans="2:65" s="1" customFormat="1" ht="25.5" customHeight="1">
      <c r="B121" s="181"/>
      <c r="C121" s="182" t="s">
        <v>305</v>
      </c>
      <c r="D121" s="182" t="s">
        <v>266</v>
      </c>
      <c r="E121" s="183" t="s">
        <v>1593</v>
      </c>
      <c r="F121" s="184" t="s">
        <v>1594</v>
      </c>
      <c r="G121" s="185" t="s">
        <v>269</v>
      </c>
      <c r="H121" s="186">
        <v>161.61000000000001</v>
      </c>
      <c r="I121" s="187"/>
      <c r="J121" s="188">
        <f>ROUND(I121*H121,2)</f>
        <v>0</v>
      </c>
      <c r="K121" s="184" t="s">
        <v>278</v>
      </c>
      <c r="L121" s="42"/>
      <c r="M121" s="189" t="s">
        <v>5</v>
      </c>
      <c r="N121" s="190" t="s">
        <v>48</v>
      </c>
      <c r="O121" s="43"/>
      <c r="P121" s="191">
        <f>O121*H121</f>
        <v>0</v>
      </c>
      <c r="Q121" s="191">
        <v>0</v>
      </c>
      <c r="R121" s="191">
        <f>Q121*H121</f>
        <v>0</v>
      </c>
      <c r="S121" s="191">
        <v>0</v>
      </c>
      <c r="T121" s="192">
        <f>S121*H121</f>
        <v>0</v>
      </c>
      <c r="AR121" s="25" t="s">
        <v>270</v>
      </c>
      <c r="AT121" s="25" t="s">
        <v>266</v>
      </c>
      <c r="AU121" s="25" t="s">
        <v>85</v>
      </c>
      <c r="AY121" s="25" t="s">
        <v>264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5" t="s">
        <v>24</v>
      </c>
      <c r="BK121" s="193">
        <f>ROUND(I121*H121,2)</f>
        <v>0</v>
      </c>
      <c r="BL121" s="25" t="s">
        <v>270</v>
      </c>
      <c r="BM121" s="25" t="s">
        <v>1595</v>
      </c>
    </row>
    <row r="122" spans="2:65" s="12" customFormat="1">
      <c r="B122" s="194"/>
      <c r="D122" s="195" t="s">
        <v>272</v>
      </c>
      <c r="E122" s="196" t="s">
        <v>5</v>
      </c>
      <c r="F122" s="197" t="s">
        <v>1596</v>
      </c>
      <c r="H122" s="196" t="s">
        <v>5</v>
      </c>
      <c r="I122" s="198"/>
      <c r="L122" s="194"/>
      <c r="M122" s="199"/>
      <c r="N122" s="200"/>
      <c r="O122" s="200"/>
      <c r="P122" s="200"/>
      <c r="Q122" s="200"/>
      <c r="R122" s="200"/>
      <c r="S122" s="200"/>
      <c r="T122" s="201"/>
      <c r="AT122" s="196" t="s">
        <v>272</v>
      </c>
      <c r="AU122" s="196" t="s">
        <v>85</v>
      </c>
      <c r="AV122" s="12" t="s">
        <v>24</v>
      </c>
      <c r="AW122" s="12" t="s">
        <v>41</v>
      </c>
      <c r="AX122" s="12" t="s">
        <v>77</v>
      </c>
      <c r="AY122" s="196" t="s">
        <v>264</v>
      </c>
    </row>
    <row r="123" spans="2:65" s="13" customFormat="1">
      <c r="B123" s="202"/>
      <c r="D123" s="195" t="s">
        <v>272</v>
      </c>
      <c r="E123" s="203" t="s">
        <v>5</v>
      </c>
      <c r="F123" s="204" t="s">
        <v>1597</v>
      </c>
      <c r="H123" s="205">
        <v>161.61000000000001</v>
      </c>
      <c r="I123" s="206"/>
      <c r="L123" s="202"/>
      <c r="M123" s="207"/>
      <c r="N123" s="208"/>
      <c r="O123" s="208"/>
      <c r="P123" s="208"/>
      <c r="Q123" s="208"/>
      <c r="R123" s="208"/>
      <c r="S123" s="208"/>
      <c r="T123" s="209"/>
      <c r="AT123" s="203" t="s">
        <v>272</v>
      </c>
      <c r="AU123" s="203" t="s">
        <v>85</v>
      </c>
      <c r="AV123" s="13" t="s">
        <v>85</v>
      </c>
      <c r="AW123" s="13" t="s">
        <v>41</v>
      </c>
      <c r="AX123" s="13" t="s">
        <v>24</v>
      </c>
      <c r="AY123" s="203" t="s">
        <v>264</v>
      </c>
    </row>
    <row r="124" spans="2:65" s="1" customFormat="1" ht="25.5" customHeight="1">
      <c r="B124" s="181"/>
      <c r="C124" s="182" t="s">
        <v>314</v>
      </c>
      <c r="D124" s="182" t="s">
        <v>266</v>
      </c>
      <c r="E124" s="183" t="s">
        <v>1598</v>
      </c>
      <c r="F124" s="184" t="s">
        <v>1599</v>
      </c>
      <c r="G124" s="185" t="s">
        <v>269</v>
      </c>
      <c r="H124" s="186">
        <v>22.565999999999999</v>
      </c>
      <c r="I124" s="187"/>
      <c r="J124" s="188">
        <f>ROUND(I124*H124,2)</f>
        <v>0</v>
      </c>
      <c r="K124" s="184" t="s">
        <v>278</v>
      </c>
      <c r="L124" s="42"/>
      <c r="M124" s="189" t="s">
        <v>5</v>
      </c>
      <c r="N124" s="190" t="s">
        <v>48</v>
      </c>
      <c r="O124" s="43"/>
      <c r="P124" s="191">
        <f>O124*H124</f>
        <v>0</v>
      </c>
      <c r="Q124" s="191">
        <v>0</v>
      </c>
      <c r="R124" s="191">
        <f>Q124*H124</f>
        <v>0</v>
      </c>
      <c r="S124" s="191">
        <v>0</v>
      </c>
      <c r="T124" s="192">
        <f>S124*H124</f>
        <v>0</v>
      </c>
      <c r="AR124" s="25" t="s">
        <v>270</v>
      </c>
      <c r="AT124" s="25" t="s">
        <v>266</v>
      </c>
      <c r="AU124" s="25" t="s">
        <v>85</v>
      </c>
      <c r="AY124" s="25" t="s">
        <v>264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5" t="s">
        <v>24</v>
      </c>
      <c r="BK124" s="193">
        <f>ROUND(I124*H124,2)</f>
        <v>0</v>
      </c>
      <c r="BL124" s="25" t="s">
        <v>270</v>
      </c>
      <c r="BM124" s="25" t="s">
        <v>1600</v>
      </c>
    </row>
    <row r="125" spans="2:65" s="12" customFormat="1">
      <c r="B125" s="194"/>
      <c r="D125" s="195" t="s">
        <v>272</v>
      </c>
      <c r="E125" s="196" t="s">
        <v>5</v>
      </c>
      <c r="F125" s="197" t="s">
        <v>1601</v>
      </c>
      <c r="H125" s="196" t="s">
        <v>5</v>
      </c>
      <c r="I125" s="198"/>
      <c r="L125" s="194"/>
      <c r="M125" s="199"/>
      <c r="N125" s="200"/>
      <c r="O125" s="200"/>
      <c r="P125" s="200"/>
      <c r="Q125" s="200"/>
      <c r="R125" s="200"/>
      <c r="S125" s="200"/>
      <c r="T125" s="201"/>
      <c r="AT125" s="196" t="s">
        <v>272</v>
      </c>
      <c r="AU125" s="196" t="s">
        <v>85</v>
      </c>
      <c r="AV125" s="12" t="s">
        <v>24</v>
      </c>
      <c r="AW125" s="12" t="s">
        <v>41</v>
      </c>
      <c r="AX125" s="12" t="s">
        <v>77</v>
      </c>
      <c r="AY125" s="196" t="s">
        <v>264</v>
      </c>
    </row>
    <row r="126" spans="2:65" s="12" customFormat="1" ht="27">
      <c r="B126" s="194"/>
      <c r="D126" s="195" t="s">
        <v>272</v>
      </c>
      <c r="E126" s="196" t="s">
        <v>5</v>
      </c>
      <c r="F126" s="197" t="s">
        <v>1602</v>
      </c>
      <c r="H126" s="196" t="s">
        <v>5</v>
      </c>
      <c r="I126" s="198"/>
      <c r="L126" s="194"/>
      <c r="M126" s="199"/>
      <c r="N126" s="200"/>
      <c r="O126" s="200"/>
      <c r="P126" s="200"/>
      <c r="Q126" s="200"/>
      <c r="R126" s="200"/>
      <c r="S126" s="200"/>
      <c r="T126" s="201"/>
      <c r="AT126" s="196" t="s">
        <v>272</v>
      </c>
      <c r="AU126" s="196" t="s">
        <v>85</v>
      </c>
      <c r="AV126" s="12" t="s">
        <v>24</v>
      </c>
      <c r="AW126" s="12" t="s">
        <v>41</v>
      </c>
      <c r="AX126" s="12" t="s">
        <v>77</v>
      </c>
      <c r="AY126" s="196" t="s">
        <v>264</v>
      </c>
    </row>
    <row r="127" spans="2:65" s="13" customFormat="1">
      <c r="B127" s="202"/>
      <c r="D127" s="195" t="s">
        <v>272</v>
      </c>
      <c r="E127" s="203" t="s">
        <v>5</v>
      </c>
      <c r="F127" s="204" t="s">
        <v>1603</v>
      </c>
      <c r="H127" s="205">
        <v>18.149999999999999</v>
      </c>
      <c r="I127" s="206"/>
      <c r="L127" s="202"/>
      <c r="M127" s="207"/>
      <c r="N127" s="208"/>
      <c r="O127" s="208"/>
      <c r="P127" s="208"/>
      <c r="Q127" s="208"/>
      <c r="R127" s="208"/>
      <c r="S127" s="208"/>
      <c r="T127" s="209"/>
      <c r="AT127" s="203" t="s">
        <v>272</v>
      </c>
      <c r="AU127" s="203" t="s">
        <v>85</v>
      </c>
      <c r="AV127" s="13" t="s">
        <v>85</v>
      </c>
      <c r="AW127" s="13" t="s">
        <v>41</v>
      </c>
      <c r="AX127" s="13" t="s">
        <v>77</v>
      </c>
      <c r="AY127" s="203" t="s">
        <v>264</v>
      </c>
    </row>
    <row r="128" spans="2:65" s="13" customFormat="1">
      <c r="B128" s="202"/>
      <c r="D128" s="195" t="s">
        <v>272</v>
      </c>
      <c r="E128" s="203" t="s">
        <v>5</v>
      </c>
      <c r="F128" s="204" t="s">
        <v>1604</v>
      </c>
      <c r="H128" s="205">
        <v>2.016</v>
      </c>
      <c r="I128" s="206"/>
      <c r="L128" s="202"/>
      <c r="M128" s="207"/>
      <c r="N128" s="208"/>
      <c r="O128" s="208"/>
      <c r="P128" s="208"/>
      <c r="Q128" s="208"/>
      <c r="R128" s="208"/>
      <c r="S128" s="208"/>
      <c r="T128" s="209"/>
      <c r="AT128" s="203" t="s">
        <v>272</v>
      </c>
      <c r="AU128" s="203" t="s">
        <v>85</v>
      </c>
      <c r="AV128" s="13" t="s">
        <v>85</v>
      </c>
      <c r="AW128" s="13" t="s">
        <v>41</v>
      </c>
      <c r="AX128" s="13" t="s">
        <v>77</v>
      </c>
      <c r="AY128" s="203" t="s">
        <v>264</v>
      </c>
    </row>
    <row r="129" spans="2:65" s="13" customFormat="1">
      <c r="B129" s="202"/>
      <c r="D129" s="195" t="s">
        <v>272</v>
      </c>
      <c r="E129" s="203" t="s">
        <v>5</v>
      </c>
      <c r="F129" s="204" t="s">
        <v>1605</v>
      </c>
      <c r="H129" s="205">
        <v>2.4</v>
      </c>
      <c r="I129" s="206"/>
      <c r="L129" s="202"/>
      <c r="M129" s="207"/>
      <c r="N129" s="208"/>
      <c r="O129" s="208"/>
      <c r="P129" s="208"/>
      <c r="Q129" s="208"/>
      <c r="R129" s="208"/>
      <c r="S129" s="208"/>
      <c r="T129" s="209"/>
      <c r="AT129" s="203" t="s">
        <v>272</v>
      </c>
      <c r="AU129" s="203" t="s">
        <v>85</v>
      </c>
      <c r="AV129" s="13" t="s">
        <v>85</v>
      </c>
      <c r="AW129" s="13" t="s">
        <v>41</v>
      </c>
      <c r="AX129" s="13" t="s">
        <v>77</v>
      </c>
      <c r="AY129" s="203" t="s">
        <v>264</v>
      </c>
    </row>
    <row r="130" spans="2:65" s="14" customFormat="1">
      <c r="B130" s="210"/>
      <c r="D130" s="195" t="s">
        <v>272</v>
      </c>
      <c r="E130" s="211" t="s">
        <v>5</v>
      </c>
      <c r="F130" s="212" t="s">
        <v>290</v>
      </c>
      <c r="H130" s="213">
        <v>22.565999999999999</v>
      </c>
      <c r="I130" s="214"/>
      <c r="L130" s="210"/>
      <c r="M130" s="215"/>
      <c r="N130" s="216"/>
      <c r="O130" s="216"/>
      <c r="P130" s="216"/>
      <c r="Q130" s="216"/>
      <c r="R130" s="216"/>
      <c r="S130" s="216"/>
      <c r="T130" s="217"/>
      <c r="AT130" s="211" t="s">
        <v>272</v>
      </c>
      <c r="AU130" s="211" t="s">
        <v>85</v>
      </c>
      <c r="AV130" s="14" t="s">
        <v>270</v>
      </c>
      <c r="AW130" s="14" t="s">
        <v>41</v>
      </c>
      <c r="AX130" s="14" t="s">
        <v>24</v>
      </c>
      <c r="AY130" s="211" t="s">
        <v>264</v>
      </c>
    </row>
    <row r="131" spans="2:65" s="1" customFormat="1" ht="25.5" customHeight="1">
      <c r="B131" s="181"/>
      <c r="C131" s="182" t="s">
        <v>322</v>
      </c>
      <c r="D131" s="182" t="s">
        <v>266</v>
      </c>
      <c r="E131" s="183" t="s">
        <v>1606</v>
      </c>
      <c r="F131" s="184" t="s">
        <v>1607</v>
      </c>
      <c r="G131" s="185" t="s">
        <v>269</v>
      </c>
      <c r="H131" s="186">
        <v>22.565999999999999</v>
      </c>
      <c r="I131" s="187"/>
      <c r="J131" s="188">
        <f>ROUND(I131*H131,2)</f>
        <v>0</v>
      </c>
      <c r="K131" s="184" t="s">
        <v>278</v>
      </c>
      <c r="L131" s="42"/>
      <c r="M131" s="189" t="s">
        <v>5</v>
      </c>
      <c r="N131" s="190" t="s">
        <v>48</v>
      </c>
      <c r="O131" s="43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AR131" s="25" t="s">
        <v>270</v>
      </c>
      <c r="AT131" s="25" t="s">
        <v>266</v>
      </c>
      <c r="AU131" s="25" t="s">
        <v>85</v>
      </c>
      <c r="AY131" s="25" t="s">
        <v>264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5" t="s">
        <v>24</v>
      </c>
      <c r="BK131" s="193">
        <f>ROUND(I131*H131,2)</f>
        <v>0</v>
      </c>
      <c r="BL131" s="25" t="s">
        <v>270</v>
      </c>
      <c r="BM131" s="25" t="s">
        <v>1608</v>
      </c>
    </row>
    <row r="132" spans="2:65" s="12" customFormat="1">
      <c r="B132" s="194"/>
      <c r="D132" s="195" t="s">
        <v>272</v>
      </c>
      <c r="E132" s="196" t="s">
        <v>5</v>
      </c>
      <c r="F132" s="197" t="s">
        <v>1609</v>
      </c>
      <c r="H132" s="196" t="s">
        <v>5</v>
      </c>
      <c r="I132" s="198"/>
      <c r="L132" s="194"/>
      <c r="M132" s="199"/>
      <c r="N132" s="200"/>
      <c r="O132" s="200"/>
      <c r="P132" s="200"/>
      <c r="Q132" s="200"/>
      <c r="R132" s="200"/>
      <c r="S132" s="200"/>
      <c r="T132" s="201"/>
      <c r="AT132" s="196" t="s">
        <v>272</v>
      </c>
      <c r="AU132" s="196" t="s">
        <v>85</v>
      </c>
      <c r="AV132" s="12" t="s">
        <v>24</v>
      </c>
      <c r="AW132" s="12" t="s">
        <v>41</v>
      </c>
      <c r="AX132" s="12" t="s">
        <v>77</v>
      </c>
      <c r="AY132" s="196" t="s">
        <v>264</v>
      </c>
    </row>
    <row r="133" spans="2:65" s="13" customFormat="1">
      <c r="B133" s="202"/>
      <c r="D133" s="195" t="s">
        <v>272</v>
      </c>
      <c r="E133" s="203" t="s">
        <v>5</v>
      </c>
      <c r="F133" s="204" t="s">
        <v>1610</v>
      </c>
      <c r="H133" s="205">
        <v>22.565999999999999</v>
      </c>
      <c r="I133" s="206"/>
      <c r="L133" s="202"/>
      <c r="M133" s="207"/>
      <c r="N133" s="208"/>
      <c r="O133" s="208"/>
      <c r="P133" s="208"/>
      <c r="Q133" s="208"/>
      <c r="R133" s="208"/>
      <c r="S133" s="208"/>
      <c r="T133" s="209"/>
      <c r="AT133" s="203" t="s">
        <v>272</v>
      </c>
      <c r="AU133" s="203" t="s">
        <v>85</v>
      </c>
      <c r="AV133" s="13" t="s">
        <v>85</v>
      </c>
      <c r="AW133" s="13" t="s">
        <v>41</v>
      </c>
      <c r="AX133" s="13" t="s">
        <v>24</v>
      </c>
      <c r="AY133" s="203" t="s">
        <v>264</v>
      </c>
    </row>
    <row r="134" spans="2:65" s="1" customFormat="1" ht="25.5" customHeight="1">
      <c r="B134" s="181"/>
      <c r="C134" s="182" t="s">
        <v>331</v>
      </c>
      <c r="D134" s="182" t="s">
        <v>266</v>
      </c>
      <c r="E134" s="183" t="s">
        <v>1611</v>
      </c>
      <c r="F134" s="184" t="s">
        <v>1612</v>
      </c>
      <c r="G134" s="185" t="s">
        <v>269</v>
      </c>
      <c r="H134" s="186">
        <v>22.565999999999999</v>
      </c>
      <c r="I134" s="187"/>
      <c r="J134" s="188">
        <f>ROUND(I134*H134,2)</f>
        <v>0</v>
      </c>
      <c r="K134" s="184" t="s">
        <v>278</v>
      </c>
      <c r="L134" s="42"/>
      <c r="M134" s="189" t="s">
        <v>5</v>
      </c>
      <c r="N134" s="190" t="s">
        <v>48</v>
      </c>
      <c r="O134" s="43"/>
      <c r="P134" s="191">
        <f>O134*H134</f>
        <v>0</v>
      </c>
      <c r="Q134" s="191">
        <v>8.3000000000000001E-3</v>
      </c>
      <c r="R134" s="191">
        <f>Q134*H134</f>
        <v>0.18729779999999999</v>
      </c>
      <c r="S134" s="191">
        <v>0</v>
      </c>
      <c r="T134" s="192">
        <f>S134*H134</f>
        <v>0</v>
      </c>
      <c r="AR134" s="25" t="s">
        <v>270</v>
      </c>
      <c r="AT134" s="25" t="s">
        <v>266</v>
      </c>
      <c r="AU134" s="25" t="s">
        <v>85</v>
      </c>
      <c r="AY134" s="25" t="s">
        <v>264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5" t="s">
        <v>24</v>
      </c>
      <c r="BK134" s="193">
        <f>ROUND(I134*H134,2)</f>
        <v>0</v>
      </c>
      <c r="BL134" s="25" t="s">
        <v>270</v>
      </c>
      <c r="BM134" s="25" t="s">
        <v>1613</v>
      </c>
    </row>
    <row r="135" spans="2:65" s="12" customFormat="1">
      <c r="B135" s="194"/>
      <c r="D135" s="195" t="s">
        <v>272</v>
      </c>
      <c r="E135" s="196" t="s">
        <v>5</v>
      </c>
      <c r="F135" s="197" t="s">
        <v>1601</v>
      </c>
      <c r="H135" s="196" t="s">
        <v>5</v>
      </c>
      <c r="I135" s="198"/>
      <c r="L135" s="194"/>
      <c r="M135" s="199"/>
      <c r="N135" s="200"/>
      <c r="O135" s="200"/>
      <c r="P135" s="200"/>
      <c r="Q135" s="200"/>
      <c r="R135" s="200"/>
      <c r="S135" s="200"/>
      <c r="T135" s="201"/>
      <c r="AT135" s="196" t="s">
        <v>272</v>
      </c>
      <c r="AU135" s="196" t="s">
        <v>85</v>
      </c>
      <c r="AV135" s="12" t="s">
        <v>24</v>
      </c>
      <c r="AW135" s="12" t="s">
        <v>41</v>
      </c>
      <c r="AX135" s="12" t="s">
        <v>77</v>
      </c>
      <c r="AY135" s="196" t="s">
        <v>264</v>
      </c>
    </row>
    <row r="136" spans="2:65" s="12" customFormat="1" ht="27">
      <c r="B136" s="194"/>
      <c r="D136" s="195" t="s">
        <v>272</v>
      </c>
      <c r="E136" s="196" t="s">
        <v>5</v>
      </c>
      <c r="F136" s="197" t="s">
        <v>1614</v>
      </c>
      <c r="H136" s="196" t="s">
        <v>5</v>
      </c>
      <c r="I136" s="198"/>
      <c r="L136" s="194"/>
      <c r="M136" s="199"/>
      <c r="N136" s="200"/>
      <c r="O136" s="200"/>
      <c r="P136" s="200"/>
      <c r="Q136" s="200"/>
      <c r="R136" s="200"/>
      <c r="S136" s="200"/>
      <c r="T136" s="201"/>
      <c r="AT136" s="196" t="s">
        <v>272</v>
      </c>
      <c r="AU136" s="196" t="s">
        <v>85</v>
      </c>
      <c r="AV136" s="12" t="s">
        <v>24</v>
      </c>
      <c r="AW136" s="12" t="s">
        <v>41</v>
      </c>
      <c r="AX136" s="12" t="s">
        <v>77</v>
      </c>
      <c r="AY136" s="196" t="s">
        <v>264</v>
      </c>
    </row>
    <row r="137" spans="2:65" s="13" customFormat="1">
      <c r="B137" s="202"/>
      <c r="D137" s="195" t="s">
        <v>272</v>
      </c>
      <c r="E137" s="203" t="s">
        <v>5</v>
      </c>
      <c r="F137" s="204" t="s">
        <v>1603</v>
      </c>
      <c r="H137" s="205">
        <v>18.149999999999999</v>
      </c>
      <c r="I137" s="206"/>
      <c r="L137" s="202"/>
      <c r="M137" s="207"/>
      <c r="N137" s="208"/>
      <c r="O137" s="208"/>
      <c r="P137" s="208"/>
      <c r="Q137" s="208"/>
      <c r="R137" s="208"/>
      <c r="S137" s="208"/>
      <c r="T137" s="209"/>
      <c r="AT137" s="203" t="s">
        <v>272</v>
      </c>
      <c r="AU137" s="203" t="s">
        <v>85</v>
      </c>
      <c r="AV137" s="13" t="s">
        <v>85</v>
      </c>
      <c r="AW137" s="13" t="s">
        <v>41</v>
      </c>
      <c r="AX137" s="13" t="s">
        <v>77</v>
      </c>
      <c r="AY137" s="203" t="s">
        <v>264</v>
      </c>
    </row>
    <row r="138" spans="2:65" s="13" customFormat="1">
      <c r="B138" s="202"/>
      <c r="D138" s="195" t="s">
        <v>272</v>
      </c>
      <c r="E138" s="203" t="s">
        <v>5</v>
      </c>
      <c r="F138" s="204" t="s">
        <v>1604</v>
      </c>
      <c r="H138" s="205">
        <v>2.016</v>
      </c>
      <c r="I138" s="206"/>
      <c r="L138" s="202"/>
      <c r="M138" s="207"/>
      <c r="N138" s="208"/>
      <c r="O138" s="208"/>
      <c r="P138" s="208"/>
      <c r="Q138" s="208"/>
      <c r="R138" s="208"/>
      <c r="S138" s="208"/>
      <c r="T138" s="209"/>
      <c r="AT138" s="203" t="s">
        <v>272</v>
      </c>
      <c r="AU138" s="203" t="s">
        <v>85</v>
      </c>
      <c r="AV138" s="13" t="s">
        <v>85</v>
      </c>
      <c r="AW138" s="13" t="s">
        <v>41</v>
      </c>
      <c r="AX138" s="13" t="s">
        <v>77</v>
      </c>
      <c r="AY138" s="203" t="s">
        <v>264</v>
      </c>
    </row>
    <row r="139" spans="2:65" s="13" customFormat="1">
      <c r="B139" s="202"/>
      <c r="D139" s="195" t="s">
        <v>272</v>
      </c>
      <c r="E139" s="203" t="s">
        <v>5</v>
      </c>
      <c r="F139" s="204" t="s">
        <v>1605</v>
      </c>
      <c r="H139" s="205">
        <v>2.4</v>
      </c>
      <c r="I139" s="206"/>
      <c r="L139" s="202"/>
      <c r="M139" s="207"/>
      <c r="N139" s="208"/>
      <c r="O139" s="208"/>
      <c r="P139" s="208"/>
      <c r="Q139" s="208"/>
      <c r="R139" s="208"/>
      <c r="S139" s="208"/>
      <c r="T139" s="209"/>
      <c r="AT139" s="203" t="s">
        <v>272</v>
      </c>
      <c r="AU139" s="203" t="s">
        <v>85</v>
      </c>
      <c r="AV139" s="13" t="s">
        <v>85</v>
      </c>
      <c r="AW139" s="13" t="s">
        <v>41</v>
      </c>
      <c r="AX139" s="13" t="s">
        <v>77</v>
      </c>
      <c r="AY139" s="203" t="s">
        <v>264</v>
      </c>
    </row>
    <row r="140" spans="2:65" s="14" customFormat="1">
      <c r="B140" s="210"/>
      <c r="D140" s="195" t="s">
        <v>272</v>
      </c>
      <c r="E140" s="211" t="s">
        <v>5</v>
      </c>
      <c r="F140" s="212" t="s">
        <v>290</v>
      </c>
      <c r="H140" s="213">
        <v>22.565999999999999</v>
      </c>
      <c r="I140" s="214"/>
      <c r="L140" s="210"/>
      <c r="M140" s="215"/>
      <c r="N140" s="216"/>
      <c r="O140" s="216"/>
      <c r="P140" s="216"/>
      <c r="Q140" s="216"/>
      <c r="R140" s="216"/>
      <c r="S140" s="216"/>
      <c r="T140" s="217"/>
      <c r="AT140" s="211" t="s">
        <v>272</v>
      </c>
      <c r="AU140" s="211" t="s">
        <v>85</v>
      </c>
      <c r="AV140" s="14" t="s">
        <v>270</v>
      </c>
      <c r="AW140" s="14" t="s">
        <v>41</v>
      </c>
      <c r="AX140" s="14" t="s">
        <v>24</v>
      </c>
      <c r="AY140" s="211" t="s">
        <v>264</v>
      </c>
    </row>
    <row r="141" spans="2:65" s="1" customFormat="1" ht="25.5" customHeight="1">
      <c r="B141" s="181"/>
      <c r="C141" s="182" t="s">
        <v>29</v>
      </c>
      <c r="D141" s="182" t="s">
        <v>266</v>
      </c>
      <c r="E141" s="183" t="s">
        <v>1615</v>
      </c>
      <c r="F141" s="184" t="s">
        <v>1616</v>
      </c>
      <c r="G141" s="185" t="s">
        <v>269</v>
      </c>
      <c r="H141" s="186">
        <v>31.765000000000001</v>
      </c>
      <c r="I141" s="187"/>
      <c r="J141" s="188">
        <f>ROUND(I141*H141,2)</f>
        <v>0</v>
      </c>
      <c r="K141" s="184" t="s">
        <v>278</v>
      </c>
      <c r="L141" s="42"/>
      <c r="M141" s="189" t="s">
        <v>5</v>
      </c>
      <c r="N141" s="190" t="s">
        <v>48</v>
      </c>
      <c r="O141" s="43"/>
      <c r="P141" s="191">
        <f>O141*H141</f>
        <v>0</v>
      </c>
      <c r="Q141" s="191">
        <v>1.541E-2</v>
      </c>
      <c r="R141" s="191">
        <f>Q141*H141</f>
        <v>0.48949865000000004</v>
      </c>
      <c r="S141" s="191">
        <v>0</v>
      </c>
      <c r="T141" s="192">
        <f>S141*H141</f>
        <v>0</v>
      </c>
      <c r="AR141" s="25" t="s">
        <v>270</v>
      </c>
      <c r="AT141" s="25" t="s">
        <v>266</v>
      </c>
      <c r="AU141" s="25" t="s">
        <v>85</v>
      </c>
      <c r="AY141" s="25" t="s">
        <v>264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5" t="s">
        <v>24</v>
      </c>
      <c r="BK141" s="193">
        <f>ROUND(I141*H141,2)</f>
        <v>0</v>
      </c>
      <c r="BL141" s="25" t="s">
        <v>270</v>
      </c>
      <c r="BM141" s="25" t="s">
        <v>1617</v>
      </c>
    </row>
    <row r="142" spans="2:65" s="12" customFormat="1" ht="27">
      <c r="B142" s="194"/>
      <c r="D142" s="195" t="s">
        <v>272</v>
      </c>
      <c r="E142" s="196" t="s">
        <v>5</v>
      </c>
      <c r="F142" s="197" t="s">
        <v>1618</v>
      </c>
      <c r="H142" s="196" t="s">
        <v>5</v>
      </c>
      <c r="I142" s="198"/>
      <c r="L142" s="194"/>
      <c r="M142" s="199"/>
      <c r="N142" s="200"/>
      <c r="O142" s="200"/>
      <c r="P142" s="200"/>
      <c r="Q142" s="200"/>
      <c r="R142" s="200"/>
      <c r="S142" s="200"/>
      <c r="T142" s="201"/>
      <c r="AT142" s="196" t="s">
        <v>272</v>
      </c>
      <c r="AU142" s="196" t="s">
        <v>85</v>
      </c>
      <c r="AV142" s="12" t="s">
        <v>24</v>
      </c>
      <c r="AW142" s="12" t="s">
        <v>41</v>
      </c>
      <c r="AX142" s="12" t="s">
        <v>77</v>
      </c>
      <c r="AY142" s="196" t="s">
        <v>264</v>
      </c>
    </row>
    <row r="143" spans="2:65" s="12" customFormat="1">
      <c r="B143" s="194"/>
      <c r="D143" s="195" t="s">
        <v>272</v>
      </c>
      <c r="E143" s="196" t="s">
        <v>5</v>
      </c>
      <c r="F143" s="197" t="s">
        <v>1619</v>
      </c>
      <c r="H143" s="196" t="s">
        <v>5</v>
      </c>
      <c r="I143" s="198"/>
      <c r="L143" s="194"/>
      <c r="M143" s="199"/>
      <c r="N143" s="200"/>
      <c r="O143" s="200"/>
      <c r="P143" s="200"/>
      <c r="Q143" s="200"/>
      <c r="R143" s="200"/>
      <c r="S143" s="200"/>
      <c r="T143" s="201"/>
      <c r="AT143" s="196" t="s">
        <v>272</v>
      </c>
      <c r="AU143" s="196" t="s">
        <v>85</v>
      </c>
      <c r="AV143" s="12" t="s">
        <v>24</v>
      </c>
      <c r="AW143" s="12" t="s">
        <v>41</v>
      </c>
      <c r="AX143" s="12" t="s">
        <v>77</v>
      </c>
      <c r="AY143" s="196" t="s">
        <v>264</v>
      </c>
    </row>
    <row r="144" spans="2:65" s="13" customFormat="1">
      <c r="B144" s="202"/>
      <c r="D144" s="195" t="s">
        <v>272</v>
      </c>
      <c r="E144" s="203" t="s">
        <v>5</v>
      </c>
      <c r="F144" s="204" t="s">
        <v>1620</v>
      </c>
      <c r="H144" s="205">
        <v>22.504999999999999</v>
      </c>
      <c r="I144" s="206"/>
      <c r="L144" s="202"/>
      <c r="M144" s="207"/>
      <c r="N144" s="208"/>
      <c r="O144" s="208"/>
      <c r="P144" s="208"/>
      <c r="Q144" s="208"/>
      <c r="R144" s="208"/>
      <c r="S144" s="208"/>
      <c r="T144" s="209"/>
      <c r="AT144" s="203" t="s">
        <v>272</v>
      </c>
      <c r="AU144" s="203" t="s">
        <v>85</v>
      </c>
      <c r="AV144" s="13" t="s">
        <v>85</v>
      </c>
      <c r="AW144" s="13" t="s">
        <v>41</v>
      </c>
      <c r="AX144" s="13" t="s">
        <v>77</v>
      </c>
      <c r="AY144" s="203" t="s">
        <v>264</v>
      </c>
    </row>
    <row r="145" spans="2:65" s="12" customFormat="1">
      <c r="B145" s="194"/>
      <c r="D145" s="195" t="s">
        <v>272</v>
      </c>
      <c r="E145" s="196" t="s">
        <v>5</v>
      </c>
      <c r="F145" s="197" t="s">
        <v>1621</v>
      </c>
      <c r="H145" s="196" t="s">
        <v>5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6" t="s">
        <v>272</v>
      </c>
      <c r="AU145" s="196" t="s">
        <v>85</v>
      </c>
      <c r="AV145" s="12" t="s">
        <v>24</v>
      </c>
      <c r="AW145" s="12" t="s">
        <v>41</v>
      </c>
      <c r="AX145" s="12" t="s">
        <v>77</v>
      </c>
      <c r="AY145" s="196" t="s">
        <v>264</v>
      </c>
    </row>
    <row r="146" spans="2:65" s="13" customFormat="1">
      <c r="B146" s="202"/>
      <c r="D146" s="195" t="s">
        <v>272</v>
      </c>
      <c r="E146" s="203" t="s">
        <v>5</v>
      </c>
      <c r="F146" s="204" t="s">
        <v>1622</v>
      </c>
      <c r="H146" s="205">
        <v>4.234</v>
      </c>
      <c r="I146" s="206"/>
      <c r="L146" s="202"/>
      <c r="M146" s="207"/>
      <c r="N146" s="208"/>
      <c r="O146" s="208"/>
      <c r="P146" s="208"/>
      <c r="Q146" s="208"/>
      <c r="R146" s="208"/>
      <c r="S146" s="208"/>
      <c r="T146" s="209"/>
      <c r="AT146" s="203" t="s">
        <v>272</v>
      </c>
      <c r="AU146" s="203" t="s">
        <v>85</v>
      </c>
      <c r="AV146" s="13" t="s">
        <v>85</v>
      </c>
      <c r="AW146" s="13" t="s">
        <v>41</v>
      </c>
      <c r="AX146" s="13" t="s">
        <v>77</v>
      </c>
      <c r="AY146" s="203" t="s">
        <v>264</v>
      </c>
    </row>
    <row r="147" spans="2:65" s="12" customFormat="1">
      <c r="B147" s="194"/>
      <c r="D147" s="195" t="s">
        <v>272</v>
      </c>
      <c r="E147" s="196" t="s">
        <v>5</v>
      </c>
      <c r="F147" s="197" t="s">
        <v>1623</v>
      </c>
      <c r="H147" s="196" t="s">
        <v>5</v>
      </c>
      <c r="I147" s="198"/>
      <c r="L147" s="194"/>
      <c r="M147" s="199"/>
      <c r="N147" s="200"/>
      <c r="O147" s="200"/>
      <c r="P147" s="200"/>
      <c r="Q147" s="200"/>
      <c r="R147" s="200"/>
      <c r="S147" s="200"/>
      <c r="T147" s="201"/>
      <c r="AT147" s="196" t="s">
        <v>272</v>
      </c>
      <c r="AU147" s="196" t="s">
        <v>85</v>
      </c>
      <c r="AV147" s="12" t="s">
        <v>24</v>
      </c>
      <c r="AW147" s="12" t="s">
        <v>41</v>
      </c>
      <c r="AX147" s="12" t="s">
        <v>77</v>
      </c>
      <c r="AY147" s="196" t="s">
        <v>264</v>
      </c>
    </row>
    <row r="148" spans="2:65" s="13" customFormat="1">
      <c r="B148" s="202"/>
      <c r="D148" s="195" t="s">
        <v>272</v>
      </c>
      <c r="E148" s="203" t="s">
        <v>5</v>
      </c>
      <c r="F148" s="204" t="s">
        <v>1624</v>
      </c>
      <c r="H148" s="205">
        <v>2.52</v>
      </c>
      <c r="I148" s="206"/>
      <c r="L148" s="202"/>
      <c r="M148" s="207"/>
      <c r="N148" s="208"/>
      <c r="O148" s="208"/>
      <c r="P148" s="208"/>
      <c r="Q148" s="208"/>
      <c r="R148" s="208"/>
      <c r="S148" s="208"/>
      <c r="T148" s="209"/>
      <c r="AT148" s="203" t="s">
        <v>272</v>
      </c>
      <c r="AU148" s="203" t="s">
        <v>85</v>
      </c>
      <c r="AV148" s="13" t="s">
        <v>85</v>
      </c>
      <c r="AW148" s="13" t="s">
        <v>41</v>
      </c>
      <c r="AX148" s="13" t="s">
        <v>77</v>
      </c>
      <c r="AY148" s="203" t="s">
        <v>264</v>
      </c>
    </row>
    <row r="149" spans="2:65" s="12" customFormat="1">
      <c r="B149" s="194"/>
      <c r="D149" s="195" t="s">
        <v>272</v>
      </c>
      <c r="E149" s="196" t="s">
        <v>5</v>
      </c>
      <c r="F149" s="197" t="s">
        <v>1625</v>
      </c>
      <c r="H149" s="196" t="s">
        <v>5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6" t="s">
        <v>272</v>
      </c>
      <c r="AU149" s="196" t="s">
        <v>85</v>
      </c>
      <c r="AV149" s="12" t="s">
        <v>24</v>
      </c>
      <c r="AW149" s="12" t="s">
        <v>41</v>
      </c>
      <c r="AX149" s="12" t="s">
        <v>77</v>
      </c>
      <c r="AY149" s="196" t="s">
        <v>264</v>
      </c>
    </row>
    <row r="150" spans="2:65" s="13" customFormat="1">
      <c r="B150" s="202"/>
      <c r="D150" s="195" t="s">
        <v>272</v>
      </c>
      <c r="E150" s="203" t="s">
        <v>5</v>
      </c>
      <c r="F150" s="204" t="s">
        <v>1626</v>
      </c>
      <c r="H150" s="205">
        <v>2.5059999999999998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272</v>
      </c>
      <c r="AU150" s="203" t="s">
        <v>85</v>
      </c>
      <c r="AV150" s="13" t="s">
        <v>85</v>
      </c>
      <c r="AW150" s="13" t="s">
        <v>41</v>
      </c>
      <c r="AX150" s="13" t="s">
        <v>77</v>
      </c>
      <c r="AY150" s="203" t="s">
        <v>264</v>
      </c>
    </row>
    <row r="151" spans="2:65" s="14" customFormat="1">
      <c r="B151" s="210"/>
      <c r="D151" s="195" t="s">
        <v>272</v>
      </c>
      <c r="E151" s="211" t="s">
        <v>5</v>
      </c>
      <c r="F151" s="212" t="s">
        <v>290</v>
      </c>
      <c r="H151" s="213">
        <v>31.765000000000001</v>
      </c>
      <c r="I151" s="214"/>
      <c r="L151" s="210"/>
      <c r="M151" s="215"/>
      <c r="N151" s="216"/>
      <c r="O151" s="216"/>
      <c r="P151" s="216"/>
      <c r="Q151" s="216"/>
      <c r="R151" s="216"/>
      <c r="S151" s="216"/>
      <c r="T151" s="217"/>
      <c r="AT151" s="211" t="s">
        <v>272</v>
      </c>
      <c r="AU151" s="211" t="s">
        <v>85</v>
      </c>
      <c r="AV151" s="14" t="s">
        <v>270</v>
      </c>
      <c r="AW151" s="14" t="s">
        <v>41</v>
      </c>
      <c r="AX151" s="14" t="s">
        <v>24</v>
      </c>
      <c r="AY151" s="211" t="s">
        <v>264</v>
      </c>
    </row>
    <row r="152" spans="2:65" s="1" customFormat="1" ht="25.5" customHeight="1">
      <c r="B152" s="181"/>
      <c r="C152" s="182" t="s">
        <v>344</v>
      </c>
      <c r="D152" s="182" t="s">
        <v>266</v>
      </c>
      <c r="E152" s="183" t="s">
        <v>1627</v>
      </c>
      <c r="F152" s="184" t="s">
        <v>1628</v>
      </c>
      <c r="G152" s="185" t="s">
        <v>269</v>
      </c>
      <c r="H152" s="186">
        <v>13.613</v>
      </c>
      <c r="I152" s="187"/>
      <c r="J152" s="188">
        <f>ROUND(I152*H152,2)</f>
        <v>0</v>
      </c>
      <c r="K152" s="184" t="s">
        <v>278</v>
      </c>
      <c r="L152" s="42"/>
      <c r="M152" s="189" t="s">
        <v>5</v>
      </c>
      <c r="N152" s="190" t="s">
        <v>48</v>
      </c>
      <c r="O152" s="43"/>
      <c r="P152" s="191">
        <f>O152*H152</f>
        <v>0</v>
      </c>
      <c r="Q152" s="191">
        <v>1.7389999999999999E-2</v>
      </c>
      <c r="R152" s="191">
        <f>Q152*H152</f>
        <v>0.23673006999999999</v>
      </c>
      <c r="S152" s="191">
        <v>0</v>
      </c>
      <c r="T152" s="192">
        <f>S152*H152</f>
        <v>0</v>
      </c>
      <c r="AR152" s="25" t="s">
        <v>270</v>
      </c>
      <c r="AT152" s="25" t="s">
        <v>266</v>
      </c>
      <c r="AU152" s="25" t="s">
        <v>85</v>
      </c>
      <c r="AY152" s="25" t="s">
        <v>264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5" t="s">
        <v>24</v>
      </c>
      <c r="BK152" s="193">
        <f>ROUND(I152*H152,2)</f>
        <v>0</v>
      </c>
      <c r="BL152" s="25" t="s">
        <v>270</v>
      </c>
      <c r="BM152" s="25" t="s">
        <v>1629</v>
      </c>
    </row>
    <row r="153" spans="2:65" s="12" customFormat="1" ht="27">
      <c r="B153" s="194"/>
      <c r="D153" s="195" t="s">
        <v>272</v>
      </c>
      <c r="E153" s="196" t="s">
        <v>5</v>
      </c>
      <c r="F153" s="197" t="s">
        <v>1630</v>
      </c>
      <c r="H153" s="196" t="s">
        <v>5</v>
      </c>
      <c r="I153" s="198"/>
      <c r="L153" s="194"/>
      <c r="M153" s="199"/>
      <c r="N153" s="200"/>
      <c r="O153" s="200"/>
      <c r="P153" s="200"/>
      <c r="Q153" s="200"/>
      <c r="R153" s="200"/>
      <c r="S153" s="200"/>
      <c r="T153" s="201"/>
      <c r="AT153" s="196" t="s">
        <v>272</v>
      </c>
      <c r="AU153" s="196" t="s">
        <v>85</v>
      </c>
      <c r="AV153" s="12" t="s">
        <v>24</v>
      </c>
      <c r="AW153" s="12" t="s">
        <v>41</v>
      </c>
      <c r="AX153" s="12" t="s">
        <v>77</v>
      </c>
      <c r="AY153" s="196" t="s">
        <v>264</v>
      </c>
    </row>
    <row r="154" spans="2:65" s="12" customFormat="1">
      <c r="B154" s="194"/>
      <c r="D154" s="195" t="s">
        <v>272</v>
      </c>
      <c r="E154" s="196" t="s">
        <v>5</v>
      </c>
      <c r="F154" s="197" t="s">
        <v>1619</v>
      </c>
      <c r="H154" s="196" t="s">
        <v>5</v>
      </c>
      <c r="I154" s="198"/>
      <c r="L154" s="194"/>
      <c r="M154" s="199"/>
      <c r="N154" s="200"/>
      <c r="O154" s="200"/>
      <c r="P154" s="200"/>
      <c r="Q154" s="200"/>
      <c r="R154" s="200"/>
      <c r="S154" s="200"/>
      <c r="T154" s="201"/>
      <c r="AT154" s="196" t="s">
        <v>272</v>
      </c>
      <c r="AU154" s="196" t="s">
        <v>85</v>
      </c>
      <c r="AV154" s="12" t="s">
        <v>24</v>
      </c>
      <c r="AW154" s="12" t="s">
        <v>41</v>
      </c>
      <c r="AX154" s="12" t="s">
        <v>77</v>
      </c>
      <c r="AY154" s="196" t="s">
        <v>264</v>
      </c>
    </row>
    <row r="155" spans="2:65" s="13" customFormat="1">
      <c r="B155" s="202"/>
      <c r="D155" s="195" t="s">
        <v>272</v>
      </c>
      <c r="E155" s="203" t="s">
        <v>5</v>
      </c>
      <c r="F155" s="204" t="s">
        <v>1631</v>
      </c>
      <c r="H155" s="205">
        <v>9.6449999999999996</v>
      </c>
      <c r="I155" s="206"/>
      <c r="L155" s="202"/>
      <c r="M155" s="207"/>
      <c r="N155" s="208"/>
      <c r="O155" s="208"/>
      <c r="P155" s="208"/>
      <c r="Q155" s="208"/>
      <c r="R155" s="208"/>
      <c r="S155" s="208"/>
      <c r="T155" s="209"/>
      <c r="AT155" s="203" t="s">
        <v>272</v>
      </c>
      <c r="AU155" s="203" t="s">
        <v>85</v>
      </c>
      <c r="AV155" s="13" t="s">
        <v>85</v>
      </c>
      <c r="AW155" s="13" t="s">
        <v>41</v>
      </c>
      <c r="AX155" s="13" t="s">
        <v>77</v>
      </c>
      <c r="AY155" s="203" t="s">
        <v>264</v>
      </c>
    </row>
    <row r="156" spans="2:65" s="12" customFormat="1">
      <c r="B156" s="194"/>
      <c r="D156" s="195" t="s">
        <v>272</v>
      </c>
      <c r="E156" s="196" t="s">
        <v>5</v>
      </c>
      <c r="F156" s="197" t="s">
        <v>1621</v>
      </c>
      <c r="H156" s="196" t="s">
        <v>5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6" t="s">
        <v>272</v>
      </c>
      <c r="AU156" s="196" t="s">
        <v>85</v>
      </c>
      <c r="AV156" s="12" t="s">
        <v>24</v>
      </c>
      <c r="AW156" s="12" t="s">
        <v>41</v>
      </c>
      <c r="AX156" s="12" t="s">
        <v>77</v>
      </c>
      <c r="AY156" s="196" t="s">
        <v>264</v>
      </c>
    </row>
    <row r="157" spans="2:65" s="13" customFormat="1">
      <c r="B157" s="202"/>
      <c r="D157" s="195" t="s">
        <v>272</v>
      </c>
      <c r="E157" s="203" t="s">
        <v>5</v>
      </c>
      <c r="F157" s="204" t="s">
        <v>1632</v>
      </c>
      <c r="H157" s="205">
        <v>1.8140000000000001</v>
      </c>
      <c r="I157" s="206"/>
      <c r="L157" s="202"/>
      <c r="M157" s="207"/>
      <c r="N157" s="208"/>
      <c r="O157" s="208"/>
      <c r="P157" s="208"/>
      <c r="Q157" s="208"/>
      <c r="R157" s="208"/>
      <c r="S157" s="208"/>
      <c r="T157" s="209"/>
      <c r="AT157" s="203" t="s">
        <v>272</v>
      </c>
      <c r="AU157" s="203" t="s">
        <v>85</v>
      </c>
      <c r="AV157" s="13" t="s">
        <v>85</v>
      </c>
      <c r="AW157" s="13" t="s">
        <v>41</v>
      </c>
      <c r="AX157" s="13" t="s">
        <v>77</v>
      </c>
      <c r="AY157" s="203" t="s">
        <v>264</v>
      </c>
    </row>
    <row r="158" spans="2:65" s="12" customFormat="1">
      <c r="B158" s="194"/>
      <c r="D158" s="195" t="s">
        <v>272</v>
      </c>
      <c r="E158" s="196" t="s">
        <v>5</v>
      </c>
      <c r="F158" s="197" t="s">
        <v>1623</v>
      </c>
      <c r="H158" s="196" t="s">
        <v>5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6" t="s">
        <v>272</v>
      </c>
      <c r="AU158" s="196" t="s">
        <v>85</v>
      </c>
      <c r="AV158" s="12" t="s">
        <v>24</v>
      </c>
      <c r="AW158" s="12" t="s">
        <v>41</v>
      </c>
      <c r="AX158" s="12" t="s">
        <v>77</v>
      </c>
      <c r="AY158" s="196" t="s">
        <v>264</v>
      </c>
    </row>
    <row r="159" spans="2:65" s="13" customFormat="1">
      <c r="B159" s="202"/>
      <c r="D159" s="195" t="s">
        <v>272</v>
      </c>
      <c r="E159" s="203" t="s">
        <v>5</v>
      </c>
      <c r="F159" s="204" t="s">
        <v>1633</v>
      </c>
      <c r="H159" s="205">
        <v>1.08</v>
      </c>
      <c r="I159" s="206"/>
      <c r="L159" s="202"/>
      <c r="M159" s="207"/>
      <c r="N159" s="208"/>
      <c r="O159" s="208"/>
      <c r="P159" s="208"/>
      <c r="Q159" s="208"/>
      <c r="R159" s="208"/>
      <c r="S159" s="208"/>
      <c r="T159" s="209"/>
      <c r="AT159" s="203" t="s">
        <v>272</v>
      </c>
      <c r="AU159" s="203" t="s">
        <v>85</v>
      </c>
      <c r="AV159" s="13" t="s">
        <v>85</v>
      </c>
      <c r="AW159" s="13" t="s">
        <v>41</v>
      </c>
      <c r="AX159" s="13" t="s">
        <v>77</v>
      </c>
      <c r="AY159" s="203" t="s">
        <v>264</v>
      </c>
    </row>
    <row r="160" spans="2:65" s="12" customFormat="1">
      <c r="B160" s="194"/>
      <c r="D160" s="195" t="s">
        <v>272</v>
      </c>
      <c r="E160" s="196" t="s">
        <v>5</v>
      </c>
      <c r="F160" s="197" t="s">
        <v>1625</v>
      </c>
      <c r="H160" s="196" t="s">
        <v>5</v>
      </c>
      <c r="I160" s="198"/>
      <c r="L160" s="194"/>
      <c r="M160" s="199"/>
      <c r="N160" s="200"/>
      <c r="O160" s="200"/>
      <c r="P160" s="200"/>
      <c r="Q160" s="200"/>
      <c r="R160" s="200"/>
      <c r="S160" s="200"/>
      <c r="T160" s="201"/>
      <c r="AT160" s="196" t="s">
        <v>272</v>
      </c>
      <c r="AU160" s="196" t="s">
        <v>85</v>
      </c>
      <c r="AV160" s="12" t="s">
        <v>24</v>
      </c>
      <c r="AW160" s="12" t="s">
        <v>41</v>
      </c>
      <c r="AX160" s="12" t="s">
        <v>77</v>
      </c>
      <c r="AY160" s="196" t="s">
        <v>264</v>
      </c>
    </row>
    <row r="161" spans="2:65" s="13" customFormat="1">
      <c r="B161" s="202"/>
      <c r="D161" s="195" t="s">
        <v>272</v>
      </c>
      <c r="E161" s="203" t="s">
        <v>5</v>
      </c>
      <c r="F161" s="204" t="s">
        <v>1634</v>
      </c>
      <c r="H161" s="205">
        <v>1.0740000000000001</v>
      </c>
      <c r="I161" s="206"/>
      <c r="L161" s="202"/>
      <c r="M161" s="207"/>
      <c r="N161" s="208"/>
      <c r="O161" s="208"/>
      <c r="P161" s="208"/>
      <c r="Q161" s="208"/>
      <c r="R161" s="208"/>
      <c r="S161" s="208"/>
      <c r="T161" s="209"/>
      <c r="AT161" s="203" t="s">
        <v>272</v>
      </c>
      <c r="AU161" s="203" t="s">
        <v>85</v>
      </c>
      <c r="AV161" s="13" t="s">
        <v>85</v>
      </c>
      <c r="AW161" s="13" t="s">
        <v>41</v>
      </c>
      <c r="AX161" s="13" t="s">
        <v>77</v>
      </c>
      <c r="AY161" s="203" t="s">
        <v>264</v>
      </c>
    </row>
    <row r="162" spans="2:65" s="14" customFormat="1">
      <c r="B162" s="210"/>
      <c r="D162" s="195" t="s">
        <v>272</v>
      </c>
      <c r="E162" s="211" t="s">
        <v>5</v>
      </c>
      <c r="F162" s="212" t="s">
        <v>290</v>
      </c>
      <c r="H162" s="213">
        <v>13.613</v>
      </c>
      <c r="I162" s="214"/>
      <c r="L162" s="210"/>
      <c r="M162" s="215"/>
      <c r="N162" s="216"/>
      <c r="O162" s="216"/>
      <c r="P162" s="216"/>
      <c r="Q162" s="216"/>
      <c r="R162" s="216"/>
      <c r="S162" s="216"/>
      <c r="T162" s="217"/>
      <c r="AT162" s="211" t="s">
        <v>272</v>
      </c>
      <c r="AU162" s="211" t="s">
        <v>85</v>
      </c>
      <c r="AV162" s="14" t="s">
        <v>270</v>
      </c>
      <c r="AW162" s="14" t="s">
        <v>41</v>
      </c>
      <c r="AX162" s="14" t="s">
        <v>24</v>
      </c>
      <c r="AY162" s="211" t="s">
        <v>264</v>
      </c>
    </row>
    <row r="163" spans="2:65" s="1" customFormat="1" ht="38.25" customHeight="1">
      <c r="B163" s="181"/>
      <c r="C163" s="182" t="s">
        <v>349</v>
      </c>
      <c r="D163" s="182" t="s">
        <v>266</v>
      </c>
      <c r="E163" s="183" t="s">
        <v>1635</v>
      </c>
      <c r="F163" s="184" t="s">
        <v>1636</v>
      </c>
      <c r="G163" s="185" t="s">
        <v>308</v>
      </c>
      <c r="H163" s="186">
        <v>90</v>
      </c>
      <c r="I163" s="187"/>
      <c r="J163" s="188">
        <f>ROUND(I163*H163,2)</f>
        <v>0</v>
      </c>
      <c r="K163" s="184" t="s">
        <v>278</v>
      </c>
      <c r="L163" s="42"/>
      <c r="M163" s="189" t="s">
        <v>5</v>
      </c>
      <c r="N163" s="190" t="s">
        <v>48</v>
      </c>
      <c r="O163" s="43"/>
      <c r="P163" s="191">
        <f>O163*H163</f>
        <v>0</v>
      </c>
      <c r="Q163" s="191">
        <v>1.33E-3</v>
      </c>
      <c r="R163" s="191">
        <f>Q163*H163</f>
        <v>0.1197</v>
      </c>
      <c r="S163" s="191">
        <v>0</v>
      </c>
      <c r="T163" s="192">
        <f>S163*H163</f>
        <v>0</v>
      </c>
      <c r="AR163" s="25" t="s">
        <v>270</v>
      </c>
      <c r="AT163" s="25" t="s">
        <v>266</v>
      </c>
      <c r="AU163" s="25" t="s">
        <v>85</v>
      </c>
      <c r="AY163" s="25" t="s">
        <v>264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5" t="s">
        <v>24</v>
      </c>
      <c r="BK163" s="193">
        <f>ROUND(I163*H163,2)</f>
        <v>0</v>
      </c>
      <c r="BL163" s="25" t="s">
        <v>270</v>
      </c>
      <c r="BM163" s="25" t="s">
        <v>1637</v>
      </c>
    </row>
    <row r="164" spans="2:65" s="12" customFormat="1">
      <c r="B164" s="194"/>
      <c r="D164" s="195" t="s">
        <v>272</v>
      </c>
      <c r="E164" s="196" t="s">
        <v>5</v>
      </c>
      <c r="F164" s="197" t="s">
        <v>1638</v>
      </c>
      <c r="H164" s="196" t="s">
        <v>5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6" t="s">
        <v>272</v>
      </c>
      <c r="AU164" s="196" t="s">
        <v>85</v>
      </c>
      <c r="AV164" s="12" t="s">
        <v>24</v>
      </c>
      <c r="AW164" s="12" t="s">
        <v>41</v>
      </c>
      <c r="AX164" s="12" t="s">
        <v>77</v>
      </c>
      <c r="AY164" s="196" t="s">
        <v>264</v>
      </c>
    </row>
    <row r="165" spans="2:65" s="12" customFormat="1">
      <c r="B165" s="194"/>
      <c r="D165" s="195" t="s">
        <v>272</v>
      </c>
      <c r="E165" s="196" t="s">
        <v>5</v>
      </c>
      <c r="F165" s="197" t="s">
        <v>1639</v>
      </c>
      <c r="H165" s="196" t="s">
        <v>5</v>
      </c>
      <c r="I165" s="198"/>
      <c r="L165" s="194"/>
      <c r="M165" s="199"/>
      <c r="N165" s="200"/>
      <c r="O165" s="200"/>
      <c r="P165" s="200"/>
      <c r="Q165" s="200"/>
      <c r="R165" s="200"/>
      <c r="S165" s="200"/>
      <c r="T165" s="201"/>
      <c r="AT165" s="196" t="s">
        <v>272</v>
      </c>
      <c r="AU165" s="196" t="s">
        <v>85</v>
      </c>
      <c r="AV165" s="12" t="s">
        <v>24</v>
      </c>
      <c r="AW165" s="12" t="s">
        <v>41</v>
      </c>
      <c r="AX165" s="12" t="s">
        <v>77</v>
      </c>
      <c r="AY165" s="196" t="s">
        <v>264</v>
      </c>
    </row>
    <row r="166" spans="2:65" s="13" customFormat="1">
      <c r="B166" s="202"/>
      <c r="D166" s="195" t="s">
        <v>272</v>
      </c>
      <c r="E166" s="203" t="s">
        <v>5</v>
      </c>
      <c r="F166" s="204" t="s">
        <v>1640</v>
      </c>
      <c r="H166" s="205">
        <v>90</v>
      </c>
      <c r="I166" s="206"/>
      <c r="L166" s="202"/>
      <c r="M166" s="207"/>
      <c r="N166" s="208"/>
      <c r="O166" s="208"/>
      <c r="P166" s="208"/>
      <c r="Q166" s="208"/>
      <c r="R166" s="208"/>
      <c r="S166" s="208"/>
      <c r="T166" s="209"/>
      <c r="AT166" s="203" t="s">
        <v>272</v>
      </c>
      <c r="AU166" s="203" t="s">
        <v>85</v>
      </c>
      <c r="AV166" s="13" t="s">
        <v>85</v>
      </c>
      <c r="AW166" s="13" t="s">
        <v>41</v>
      </c>
      <c r="AX166" s="13" t="s">
        <v>24</v>
      </c>
      <c r="AY166" s="203" t="s">
        <v>264</v>
      </c>
    </row>
    <row r="167" spans="2:65" s="1" customFormat="1" ht="16.5" customHeight="1">
      <c r="B167" s="181"/>
      <c r="C167" s="218" t="s">
        <v>354</v>
      </c>
      <c r="D167" s="218" t="s">
        <v>345</v>
      </c>
      <c r="E167" s="219" t="s">
        <v>1641</v>
      </c>
      <c r="F167" s="220" t="s">
        <v>1642</v>
      </c>
      <c r="G167" s="221" t="s">
        <v>317</v>
      </c>
      <c r="H167" s="222">
        <v>4.2569999999999997</v>
      </c>
      <c r="I167" s="223"/>
      <c r="J167" s="224">
        <f>ROUND(I167*H167,2)</f>
        <v>0</v>
      </c>
      <c r="K167" s="220" t="s">
        <v>278</v>
      </c>
      <c r="L167" s="225"/>
      <c r="M167" s="226" t="s">
        <v>5</v>
      </c>
      <c r="N167" s="227" t="s">
        <v>48</v>
      </c>
      <c r="O167" s="43"/>
      <c r="P167" s="191">
        <f>O167*H167</f>
        <v>0</v>
      </c>
      <c r="Q167" s="191">
        <v>1</v>
      </c>
      <c r="R167" s="191">
        <f>Q167*H167</f>
        <v>4.2569999999999997</v>
      </c>
      <c r="S167" s="191">
        <v>0</v>
      </c>
      <c r="T167" s="192">
        <f>S167*H167</f>
        <v>0</v>
      </c>
      <c r="AR167" s="25" t="s">
        <v>322</v>
      </c>
      <c r="AT167" s="25" t="s">
        <v>345</v>
      </c>
      <c r="AU167" s="25" t="s">
        <v>85</v>
      </c>
      <c r="AY167" s="25" t="s">
        <v>264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5" t="s">
        <v>24</v>
      </c>
      <c r="BK167" s="193">
        <f>ROUND(I167*H167,2)</f>
        <v>0</v>
      </c>
      <c r="BL167" s="25" t="s">
        <v>270</v>
      </c>
      <c r="BM167" s="25" t="s">
        <v>1643</v>
      </c>
    </row>
    <row r="168" spans="2:65" s="1" customFormat="1" ht="27">
      <c r="B168" s="42"/>
      <c r="D168" s="195" t="s">
        <v>369</v>
      </c>
      <c r="F168" s="228" t="s">
        <v>1644</v>
      </c>
      <c r="I168" s="229"/>
      <c r="L168" s="42"/>
      <c r="M168" s="230"/>
      <c r="N168" s="43"/>
      <c r="O168" s="43"/>
      <c r="P168" s="43"/>
      <c r="Q168" s="43"/>
      <c r="R168" s="43"/>
      <c r="S168" s="43"/>
      <c r="T168" s="71"/>
      <c r="AT168" s="25" t="s">
        <v>369</v>
      </c>
      <c r="AU168" s="25" t="s">
        <v>85</v>
      </c>
    </row>
    <row r="169" spans="2:65" s="12" customFormat="1">
      <c r="B169" s="194"/>
      <c r="D169" s="195" t="s">
        <v>272</v>
      </c>
      <c r="E169" s="196" t="s">
        <v>5</v>
      </c>
      <c r="F169" s="197" t="s">
        <v>970</v>
      </c>
      <c r="H169" s="196" t="s">
        <v>5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6" t="s">
        <v>272</v>
      </c>
      <c r="AU169" s="196" t="s">
        <v>85</v>
      </c>
      <c r="AV169" s="12" t="s">
        <v>24</v>
      </c>
      <c r="AW169" s="12" t="s">
        <v>41</v>
      </c>
      <c r="AX169" s="12" t="s">
        <v>77</v>
      </c>
      <c r="AY169" s="196" t="s">
        <v>264</v>
      </c>
    </row>
    <row r="170" spans="2:65" s="12" customFormat="1">
      <c r="B170" s="194"/>
      <c r="D170" s="195" t="s">
        <v>272</v>
      </c>
      <c r="E170" s="196" t="s">
        <v>5</v>
      </c>
      <c r="F170" s="197" t="s">
        <v>1645</v>
      </c>
      <c r="H170" s="196" t="s">
        <v>5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6" t="s">
        <v>272</v>
      </c>
      <c r="AU170" s="196" t="s">
        <v>85</v>
      </c>
      <c r="AV170" s="12" t="s">
        <v>24</v>
      </c>
      <c r="AW170" s="12" t="s">
        <v>41</v>
      </c>
      <c r="AX170" s="12" t="s">
        <v>77</v>
      </c>
      <c r="AY170" s="196" t="s">
        <v>264</v>
      </c>
    </row>
    <row r="171" spans="2:65" s="12" customFormat="1">
      <c r="B171" s="194"/>
      <c r="D171" s="195" t="s">
        <v>272</v>
      </c>
      <c r="E171" s="196" t="s">
        <v>5</v>
      </c>
      <c r="F171" s="197" t="s">
        <v>1646</v>
      </c>
      <c r="H171" s="196" t="s">
        <v>5</v>
      </c>
      <c r="I171" s="198"/>
      <c r="L171" s="194"/>
      <c r="M171" s="199"/>
      <c r="N171" s="200"/>
      <c r="O171" s="200"/>
      <c r="P171" s="200"/>
      <c r="Q171" s="200"/>
      <c r="R171" s="200"/>
      <c r="S171" s="200"/>
      <c r="T171" s="201"/>
      <c r="AT171" s="196" t="s">
        <v>272</v>
      </c>
      <c r="AU171" s="196" t="s">
        <v>85</v>
      </c>
      <c r="AV171" s="12" t="s">
        <v>24</v>
      </c>
      <c r="AW171" s="12" t="s">
        <v>41</v>
      </c>
      <c r="AX171" s="12" t="s">
        <v>77</v>
      </c>
      <c r="AY171" s="196" t="s">
        <v>264</v>
      </c>
    </row>
    <row r="172" spans="2:65" s="13" customFormat="1">
      <c r="B172" s="202"/>
      <c r="D172" s="195" t="s">
        <v>272</v>
      </c>
      <c r="E172" s="203" t="s">
        <v>5</v>
      </c>
      <c r="F172" s="204" t="s">
        <v>1647</v>
      </c>
      <c r="H172" s="205">
        <v>4.2569999999999997</v>
      </c>
      <c r="I172" s="206"/>
      <c r="L172" s="202"/>
      <c r="M172" s="207"/>
      <c r="N172" s="208"/>
      <c r="O172" s="208"/>
      <c r="P172" s="208"/>
      <c r="Q172" s="208"/>
      <c r="R172" s="208"/>
      <c r="S172" s="208"/>
      <c r="T172" s="209"/>
      <c r="AT172" s="203" t="s">
        <v>272</v>
      </c>
      <c r="AU172" s="203" t="s">
        <v>85</v>
      </c>
      <c r="AV172" s="13" t="s">
        <v>85</v>
      </c>
      <c r="AW172" s="13" t="s">
        <v>41</v>
      </c>
      <c r="AX172" s="13" t="s">
        <v>24</v>
      </c>
      <c r="AY172" s="203" t="s">
        <v>264</v>
      </c>
    </row>
    <row r="173" spans="2:65" s="1" customFormat="1" ht="16.5" customHeight="1">
      <c r="B173" s="181"/>
      <c r="C173" s="218" t="s">
        <v>359</v>
      </c>
      <c r="D173" s="218" t="s">
        <v>345</v>
      </c>
      <c r="E173" s="219" t="s">
        <v>1648</v>
      </c>
      <c r="F173" s="220" t="s">
        <v>1649</v>
      </c>
      <c r="G173" s="221" t="s">
        <v>269</v>
      </c>
      <c r="H173" s="222">
        <v>3.181</v>
      </c>
      <c r="I173" s="223"/>
      <c r="J173" s="224">
        <f>ROUND(I173*H173,2)</f>
        <v>0</v>
      </c>
      <c r="K173" s="220" t="s">
        <v>278</v>
      </c>
      <c r="L173" s="225"/>
      <c r="M173" s="226" t="s">
        <v>5</v>
      </c>
      <c r="N173" s="227" t="s">
        <v>48</v>
      </c>
      <c r="O173" s="43"/>
      <c r="P173" s="191">
        <f>O173*H173</f>
        <v>0</v>
      </c>
      <c r="Q173" s="191">
        <v>2.234</v>
      </c>
      <c r="R173" s="191">
        <f>Q173*H173</f>
        <v>7.1063540000000005</v>
      </c>
      <c r="S173" s="191">
        <v>0</v>
      </c>
      <c r="T173" s="192">
        <f>S173*H173</f>
        <v>0</v>
      </c>
      <c r="AR173" s="25" t="s">
        <v>322</v>
      </c>
      <c r="AT173" s="25" t="s">
        <v>345</v>
      </c>
      <c r="AU173" s="25" t="s">
        <v>85</v>
      </c>
      <c r="AY173" s="25" t="s">
        <v>264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5" t="s">
        <v>24</v>
      </c>
      <c r="BK173" s="193">
        <f>ROUND(I173*H173,2)</f>
        <v>0</v>
      </c>
      <c r="BL173" s="25" t="s">
        <v>270</v>
      </c>
      <c r="BM173" s="25" t="s">
        <v>1650</v>
      </c>
    </row>
    <row r="174" spans="2:65" s="12" customFormat="1">
      <c r="B174" s="194"/>
      <c r="D174" s="195" t="s">
        <v>272</v>
      </c>
      <c r="E174" s="196" t="s">
        <v>5</v>
      </c>
      <c r="F174" s="197" t="s">
        <v>1651</v>
      </c>
      <c r="H174" s="196" t="s">
        <v>5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6" t="s">
        <v>272</v>
      </c>
      <c r="AU174" s="196" t="s">
        <v>85</v>
      </c>
      <c r="AV174" s="12" t="s">
        <v>24</v>
      </c>
      <c r="AW174" s="12" t="s">
        <v>41</v>
      </c>
      <c r="AX174" s="12" t="s">
        <v>77</v>
      </c>
      <c r="AY174" s="196" t="s">
        <v>264</v>
      </c>
    </row>
    <row r="175" spans="2:65" s="13" customFormat="1">
      <c r="B175" s="202"/>
      <c r="D175" s="195" t="s">
        <v>272</v>
      </c>
      <c r="E175" s="203" t="s">
        <v>5</v>
      </c>
      <c r="F175" s="204" t="s">
        <v>1652</v>
      </c>
      <c r="H175" s="205">
        <v>3.181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272</v>
      </c>
      <c r="AU175" s="203" t="s">
        <v>85</v>
      </c>
      <c r="AV175" s="13" t="s">
        <v>85</v>
      </c>
      <c r="AW175" s="13" t="s">
        <v>41</v>
      </c>
      <c r="AX175" s="13" t="s">
        <v>24</v>
      </c>
      <c r="AY175" s="203" t="s">
        <v>264</v>
      </c>
    </row>
    <row r="176" spans="2:65" s="1" customFormat="1" ht="16.5" customHeight="1">
      <c r="B176" s="181"/>
      <c r="C176" s="182" t="s">
        <v>11</v>
      </c>
      <c r="D176" s="182" t="s">
        <v>266</v>
      </c>
      <c r="E176" s="183" t="s">
        <v>1653</v>
      </c>
      <c r="F176" s="184" t="s">
        <v>1654</v>
      </c>
      <c r="G176" s="185" t="s">
        <v>308</v>
      </c>
      <c r="H176" s="186">
        <v>90</v>
      </c>
      <c r="I176" s="187"/>
      <c r="J176" s="188">
        <f>ROUND(I176*H176,2)</f>
        <v>0</v>
      </c>
      <c r="K176" s="184" t="s">
        <v>278</v>
      </c>
      <c r="L176" s="42"/>
      <c r="M176" s="189" t="s">
        <v>5</v>
      </c>
      <c r="N176" s="190" t="s">
        <v>48</v>
      </c>
      <c r="O176" s="43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AR176" s="25" t="s">
        <v>270</v>
      </c>
      <c r="AT176" s="25" t="s">
        <v>266</v>
      </c>
      <c r="AU176" s="25" t="s">
        <v>85</v>
      </c>
      <c r="AY176" s="25" t="s">
        <v>264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5" t="s">
        <v>24</v>
      </c>
      <c r="BK176" s="193">
        <f>ROUND(I176*H176,2)</f>
        <v>0</v>
      </c>
      <c r="BL176" s="25" t="s">
        <v>270</v>
      </c>
      <c r="BM176" s="25" t="s">
        <v>1655</v>
      </c>
    </row>
    <row r="177" spans="2:65" s="1" customFormat="1" ht="25.5" customHeight="1">
      <c r="B177" s="181"/>
      <c r="C177" s="182" t="s">
        <v>372</v>
      </c>
      <c r="D177" s="182" t="s">
        <v>266</v>
      </c>
      <c r="E177" s="183" t="s">
        <v>1656</v>
      </c>
      <c r="F177" s="184" t="s">
        <v>1657</v>
      </c>
      <c r="G177" s="185" t="s">
        <v>293</v>
      </c>
      <c r="H177" s="186">
        <v>65.02</v>
      </c>
      <c r="I177" s="187"/>
      <c r="J177" s="188">
        <f>ROUND(I177*H177,2)</f>
        <v>0</v>
      </c>
      <c r="K177" s="184" t="s">
        <v>278</v>
      </c>
      <c r="L177" s="42"/>
      <c r="M177" s="189" t="s">
        <v>5</v>
      </c>
      <c r="N177" s="190" t="s">
        <v>48</v>
      </c>
      <c r="O177" s="43"/>
      <c r="P177" s="191">
        <f>O177*H177</f>
        <v>0</v>
      </c>
      <c r="Q177" s="191">
        <v>2.64E-2</v>
      </c>
      <c r="R177" s="191">
        <f>Q177*H177</f>
        <v>1.7165279999999998</v>
      </c>
      <c r="S177" s="191">
        <v>0</v>
      </c>
      <c r="T177" s="192">
        <f>S177*H177</f>
        <v>0</v>
      </c>
      <c r="AR177" s="25" t="s">
        <v>270</v>
      </c>
      <c r="AT177" s="25" t="s">
        <v>266</v>
      </c>
      <c r="AU177" s="25" t="s">
        <v>85</v>
      </c>
      <c r="AY177" s="25" t="s">
        <v>264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5" t="s">
        <v>24</v>
      </c>
      <c r="BK177" s="193">
        <f>ROUND(I177*H177,2)</f>
        <v>0</v>
      </c>
      <c r="BL177" s="25" t="s">
        <v>270</v>
      </c>
      <c r="BM177" s="25" t="s">
        <v>1658</v>
      </c>
    </row>
    <row r="178" spans="2:65" s="12" customFormat="1" ht="27">
      <c r="B178" s="194"/>
      <c r="D178" s="195" t="s">
        <v>272</v>
      </c>
      <c r="E178" s="196" t="s">
        <v>5</v>
      </c>
      <c r="F178" s="197" t="s">
        <v>1659</v>
      </c>
      <c r="H178" s="196" t="s">
        <v>5</v>
      </c>
      <c r="I178" s="198"/>
      <c r="L178" s="194"/>
      <c r="M178" s="199"/>
      <c r="N178" s="200"/>
      <c r="O178" s="200"/>
      <c r="P178" s="200"/>
      <c r="Q178" s="200"/>
      <c r="R178" s="200"/>
      <c r="S178" s="200"/>
      <c r="T178" s="201"/>
      <c r="AT178" s="196" t="s">
        <v>272</v>
      </c>
      <c r="AU178" s="196" t="s">
        <v>85</v>
      </c>
      <c r="AV178" s="12" t="s">
        <v>24</v>
      </c>
      <c r="AW178" s="12" t="s">
        <v>41</v>
      </c>
      <c r="AX178" s="12" t="s">
        <v>77</v>
      </c>
      <c r="AY178" s="196" t="s">
        <v>264</v>
      </c>
    </row>
    <row r="179" spans="2:65" s="13" customFormat="1">
      <c r="B179" s="202"/>
      <c r="D179" s="195" t="s">
        <v>272</v>
      </c>
      <c r="E179" s="203" t="s">
        <v>5</v>
      </c>
      <c r="F179" s="204" t="s">
        <v>1660</v>
      </c>
      <c r="H179" s="205">
        <v>37.200000000000003</v>
      </c>
      <c r="I179" s="206"/>
      <c r="L179" s="202"/>
      <c r="M179" s="207"/>
      <c r="N179" s="208"/>
      <c r="O179" s="208"/>
      <c r="P179" s="208"/>
      <c r="Q179" s="208"/>
      <c r="R179" s="208"/>
      <c r="S179" s="208"/>
      <c r="T179" s="209"/>
      <c r="AT179" s="203" t="s">
        <v>272</v>
      </c>
      <c r="AU179" s="203" t="s">
        <v>85</v>
      </c>
      <c r="AV179" s="13" t="s">
        <v>85</v>
      </c>
      <c r="AW179" s="13" t="s">
        <v>41</v>
      </c>
      <c r="AX179" s="13" t="s">
        <v>77</v>
      </c>
      <c r="AY179" s="203" t="s">
        <v>264</v>
      </c>
    </row>
    <row r="180" spans="2:65" s="13" customFormat="1">
      <c r="B180" s="202"/>
      <c r="D180" s="195" t="s">
        <v>272</v>
      </c>
      <c r="E180" s="203" t="s">
        <v>5</v>
      </c>
      <c r="F180" s="204" t="s">
        <v>1661</v>
      </c>
      <c r="H180" s="205">
        <v>7.44</v>
      </c>
      <c r="I180" s="206"/>
      <c r="L180" s="202"/>
      <c r="M180" s="207"/>
      <c r="N180" s="208"/>
      <c r="O180" s="208"/>
      <c r="P180" s="208"/>
      <c r="Q180" s="208"/>
      <c r="R180" s="208"/>
      <c r="S180" s="208"/>
      <c r="T180" s="209"/>
      <c r="AT180" s="203" t="s">
        <v>272</v>
      </c>
      <c r="AU180" s="203" t="s">
        <v>85</v>
      </c>
      <c r="AV180" s="13" t="s">
        <v>85</v>
      </c>
      <c r="AW180" s="13" t="s">
        <v>41</v>
      </c>
      <c r="AX180" s="13" t="s">
        <v>77</v>
      </c>
      <c r="AY180" s="203" t="s">
        <v>264</v>
      </c>
    </row>
    <row r="181" spans="2:65" s="13" customFormat="1">
      <c r="B181" s="202"/>
      <c r="D181" s="195" t="s">
        <v>272</v>
      </c>
      <c r="E181" s="203" t="s">
        <v>5</v>
      </c>
      <c r="F181" s="204" t="s">
        <v>1662</v>
      </c>
      <c r="H181" s="205">
        <v>6.48</v>
      </c>
      <c r="I181" s="206"/>
      <c r="L181" s="202"/>
      <c r="M181" s="207"/>
      <c r="N181" s="208"/>
      <c r="O181" s="208"/>
      <c r="P181" s="208"/>
      <c r="Q181" s="208"/>
      <c r="R181" s="208"/>
      <c r="S181" s="208"/>
      <c r="T181" s="209"/>
      <c r="AT181" s="203" t="s">
        <v>272</v>
      </c>
      <c r="AU181" s="203" t="s">
        <v>85</v>
      </c>
      <c r="AV181" s="13" t="s">
        <v>85</v>
      </c>
      <c r="AW181" s="13" t="s">
        <v>41</v>
      </c>
      <c r="AX181" s="13" t="s">
        <v>77</v>
      </c>
      <c r="AY181" s="203" t="s">
        <v>264</v>
      </c>
    </row>
    <row r="182" spans="2:65" s="13" customFormat="1">
      <c r="B182" s="202"/>
      <c r="D182" s="195" t="s">
        <v>272</v>
      </c>
      <c r="E182" s="203" t="s">
        <v>5</v>
      </c>
      <c r="F182" s="204" t="s">
        <v>1663</v>
      </c>
      <c r="H182" s="205">
        <v>13.9</v>
      </c>
      <c r="I182" s="206"/>
      <c r="L182" s="202"/>
      <c r="M182" s="207"/>
      <c r="N182" s="208"/>
      <c r="O182" s="208"/>
      <c r="P182" s="208"/>
      <c r="Q182" s="208"/>
      <c r="R182" s="208"/>
      <c r="S182" s="208"/>
      <c r="T182" s="209"/>
      <c r="AT182" s="203" t="s">
        <v>272</v>
      </c>
      <c r="AU182" s="203" t="s">
        <v>85</v>
      </c>
      <c r="AV182" s="13" t="s">
        <v>85</v>
      </c>
      <c r="AW182" s="13" t="s">
        <v>41</v>
      </c>
      <c r="AX182" s="13" t="s">
        <v>77</v>
      </c>
      <c r="AY182" s="203" t="s">
        <v>264</v>
      </c>
    </row>
    <row r="183" spans="2:65" s="14" customFormat="1">
      <c r="B183" s="210"/>
      <c r="D183" s="195" t="s">
        <v>272</v>
      </c>
      <c r="E183" s="211" t="s">
        <v>5</v>
      </c>
      <c r="F183" s="212" t="s">
        <v>290</v>
      </c>
      <c r="H183" s="213">
        <v>65.02</v>
      </c>
      <c r="I183" s="214"/>
      <c r="L183" s="210"/>
      <c r="M183" s="215"/>
      <c r="N183" s="216"/>
      <c r="O183" s="216"/>
      <c r="P183" s="216"/>
      <c r="Q183" s="216"/>
      <c r="R183" s="216"/>
      <c r="S183" s="216"/>
      <c r="T183" s="217"/>
      <c r="AT183" s="211" t="s">
        <v>272</v>
      </c>
      <c r="AU183" s="211" t="s">
        <v>85</v>
      </c>
      <c r="AV183" s="14" t="s">
        <v>270</v>
      </c>
      <c r="AW183" s="14" t="s">
        <v>41</v>
      </c>
      <c r="AX183" s="14" t="s">
        <v>24</v>
      </c>
      <c r="AY183" s="211" t="s">
        <v>264</v>
      </c>
    </row>
    <row r="184" spans="2:65" s="1" customFormat="1" ht="25.5" customHeight="1">
      <c r="B184" s="181"/>
      <c r="C184" s="182" t="s">
        <v>379</v>
      </c>
      <c r="D184" s="182" t="s">
        <v>266</v>
      </c>
      <c r="E184" s="183" t="s">
        <v>1664</v>
      </c>
      <c r="F184" s="184" t="s">
        <v>1665</v>
      </c>
      <c r="G184" s="185" t="s">
        <v>317</v>
      </c>
      <c r="H184" s="186">
        <v>0.52800000000000002</v>
      </c>
      <c r="I184" s="187"/>
      <c r="J184" s="188">
        <f>ROUND(I184*H184,2)</f>
        <v>0</v>
      </c>
      <c r="K184" s="184" t="s">
        <v>278</v>
      </c>
      <c r="L184" s="42"/>
      <c r="M184" s="189" t="s">
        <v>5</v>
      </c>
      <c r="N184" s="190" t="s">
        <v>48</v>
      </c>
      <c r="O184" s="43"/>
      <c r="P184" s="191">
        <f>O184*H184</f>
        <v>0</v>
      </c>
      <c r="Q184" s="191">
        <v>5.77E-3</v>
      </c>
      <c r="R184" s="191">
        <f>Q184*H184</f>
        <v>3.0465600000000002E-3</v>
      </c>
      <c r="S184" s="191">
        <v>0</v>
      </c>
      <c r="T184" s="192">
        <f>S184*H184</f>
        <v>0</v>
      </c>
      <c r="AR184" s="25" t="s">
        <v>270</v>
      </c>
      <c r="AT184" s="25" t="s">
        <v>266</v>
      </c>
      <c r="AU184" s="25" t="s">
        <v>85</v>
      </c>
      <c r="AY184" s="25" t="s">
        <v>264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5" t="s">
        <v>24</v>
      </c>
      <c r="BK184" s="193">
        <f>ROUND(I184*H184,2)</f>
        <v>0</v>
      </c>
      <c r="BL184" s="25" t="s">
        <v>270</v>
      </c>
      <c r="BM184" s="25" t="s">
        <v>1666</v>
      </c>
    </row>
    <row r="185" spans="2:65" s="12" customFormat="1">
      <c r="B185" s="194"/>
      <c r="D185" s="195" t="s">
        <v>272</v>
      </c>
      <c r="E185" s="196" t="s">
        <v>5</v>
      </c>
      <c r="F185" s="197" t="s">
        <v>1667</v>
      </c>
      <c r="H185" s="196" t="s">
        <v>5</v>
      </c>
      <c r="I185" s="198"/>
      <c r="L185" s="194"/>
      <c r="M185" s="199"/>
      <c r="N185" s="200"/>
      <c r="O185" s="200"/>
      <c r="P185" s="200"/>
      <c r="Q185" s="200"/>
      <c r="R185" s="200"/>
      <c r="S185" s="200"/>
      <c r="T185" s="201"/>
      <c r="AT185" s="196" t="s">
        <v>272</v>
      </c>
      <c r="AU185" s="196" t="s">
        <v>85</v>
      </c>
      <c r="AV185" s="12" t="s">
        <v>24</v>
      </c>
      <c r="AW185" s="12" t="s">
        <v>41</v>
      </c>
      <c r="AX185" s="12" t="s">
        <v>77</v>
      </c>
      <c r="AY185" s="196" t="s">
        <v>264</v>
      </c>
    </row>
    <row r="186" spans="2:65" s="13" customFormat="1">
      <c r="B186" s="202"/>
      <c r="D186" s="195" t="s">
        <v>272</v>
      </c>
      <c r="E186" s="203" t="s">
        <v>5</v>
      </c>
      <c r="F186" s="204" t="s">
        <v>1668</v>
      </c>
      <c r="H186" s="205">
        <v>0.52800000000000002</v>
      </c>
      <c r="I186" s="206"/>
      <c r="L186" s="202"/>
      <c r="M186" s="207"/>
      <c r="N186" s="208"/>
      <c r="O186" s="208"/>
      <c r="P186" s="208"/>
      <c r="Q186" s="208"/>
      <c r="R186" s="208"/>
      <c r="S186" s="208"/>
      <c r="T186" s="209"/>
      <c r="AT186" s="203" t="s">
        <v>272</v>
      </c>
      <c r="AU186" s="203" t="s">
        <v>85</v>
      </c>
      <c r="AV186" s="13" t="s">
        <v>85</v>
      </c>
      <c r="AW186" s="13" t="s">
        <v>41</v>
      </c>
      <c r="AX186" s="13" t="s">
        <v>24</v>
      </c>
      <c r="AY186" s="203" t="s">
        <v>264</v>
      </c>
    </row>
    <row r="187" spans="2:65" s="1" customFormat="1" ht="16.5" customHeight="1">
      <c r="B187" s="181"/>
      <c r="C187" s="218" t="s">
        <v>387</v>
      </c>
      <c r="D187" s="218" t="s">
        <v>345</v>
      </c>
      <c r="E187" s="219" t="s">
        <v>1669</v>
      </c>
      <c r="F187" s="220" t="s">
        <v>1670</v>
      </c>
      <c r="G187" s="221" t="s">
        <v>317</v>
      </c>
      <c r="H187" s="222">
        <v>0.56499999999999995</v>
      </c>
      <c r="I187" s="223"/>
      <c r="J187" s="224">
        <f>ROUND(I187*H187,2)</f>
        <v>0</v>
      </c>
      <c r="K187" s="220" t="s">
        <v>278</v>
      </c>
      <c r="L187" s="225"/>
      <c r="M187" s="226" t="s">
        <v>5</v>
      </c>
      <c r="N187" s="227" t="s">
        <v>48</v>
      </c>
      <c r="O187" s="43"/>
      <c r="P187" s="191">
        <f>O187*H187</f>
        <v>0</v>
      </c>
      <c r="Q187" s="191">
        <v>1</v>
      </c>
      <c r="R187" s="191">
        <f>Q187*H187</f>
        <v>0.56499999999999995</v>
      </c>
      <c r="S187" s="191">
        <v>0</v>
      </c>
      <c r="T187" s="192">
        <f>S187*H187</f>
        <v>0</v>
      </c>
      <c r="AR187" s="25" t="s">
        <v>322</v>
      </c>
      <c r="AT187" s="25" t="s">
        <v>345</v>
      </c>
      <c r="AU187" s="25" t="s">
        <v>85</v>
      </c>
      <c r="AY187" s="25" t="s">
        <v>264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5" t="s">
        <v>24</v>
      </c>
      <c r="BK187" s="193">
        <f>ROUND(I187*H187,2)</f>
        <v>0</v>
      </c>
      <c r="BL187" s="25" t="s">
        <v>270</v>
      </c>
      <c r="BM187" s="25" t="s">
        <v>1671</v>
      </c>
    </row>
    <row r="188" spans="2:65" s="1" customFormat="1" ht="27">
      <c r="B188" s="42"/>
      <c r="D188" s="195" t="s">
        <v>369</v>
      </c>
      <c r="F188" s="228" t="s">
        <v>1672</v>
      </c>
      <c r="I188" s="229"/>
      <c r="L188" s="42"/>
      <c r="M188" s="230"/>
      <c r="N188" s="43"/>
      <c r="O188" s="43"/>
      <c r="P188" s="43"/>
      <c r="Q188" s="43"/>
      <c r="R188" s="43"/>
      <c r="S188" s="43"/>
      <c r="T188" s="71"/>
      <c r="AT188" s="25" t="s">
        <v>369</v>
      </c>
      <c r="AU188" s="25" t="s">
        <v>85</v>
      </c>
    </row>
    <row r="189" spans="2:65" s="12" customFormat="1">
      <c r="B189" s="194"/>
      <c r="D189" s="195" t="s">
        <v>272</v>
      </c>
      <c r="E189" s="196" t="s">
        <v>5</v>
      </c>
      <c r="F189" s="197" t="s">
        <v>1673</v>
      </c>
      <c r="H189" s="196" t="s">
        <v>5</v>
      </c>
      <c r="I189" s="198"/>
      <c r="L189" s="194"/>
      <c r="M189" s="199"/>
      <c r="N189" s="200"/>
      <c r="O189" s="200"/>
      <c r="P189" s="200"/>
      <c r="Q189" s="200"/>
      <c r="R189" s="200"/>
      <c r="S189" s="200"/>
      <c r="T189" s="201"/>
      <c r="AT189" s="196" t="s">
        <v>272</v>
      </c>
      <c r="AU189" s="196" t="s">
        <v>85</v>
      </c>
      <c r="AV189" s="12" t="s">
        <v>24</v>
      </c>
      <c r="AW189" s="12" t="s">
        <v>41</v>
      </c>
      <c r="AX189" s="12" t="s">
        <v>77</v>
      </c>
      <c r="AY189" s="196" t="s">
        <v>264</v>
      </c>
    </row>
    <row r="190" spans="2:65" s="12" customFormat="1">
      <c r="B190" s="194"/>
      <c r="D190" s="195" t="s">
        <v>272</v>
      </c>
      <c r="E190" s="196" t="s">
        <v>5</v>
      </c>
      <c r="F190" s="197" t="s">
        <v>1674</v>
      </c>
      <c r="H190" s="196" t="s">
        <v>5</v>
      </c>
      <c r="I190" s="198"/>
      <c r="L190" s="194"/>
      <c r="M190" s="199"/>
      <c r="N190" s="200"/>
      <c r="O190" s="200"/>
      <c r="P190" s="200"/>
      <c r="Q190" s="200"/>
      <c r="R190" s="200"/>
      <c r="S190" s="200"/>
      <c r="T190" s="201"/>
      <c r="AT190" s="196" t="s">
        <v>272</v>
      </c>
      <c r="AU190" s="196" t="s">
        <v>85</v>
      </c>
      <c r="AV190" s="12" t="s">
        <v>24</v>
      </c>
      <c r="AW190" s="12" t="s">
        <v>41</v>
      </c>
      <c r="AX190" s="12" t="s">
        <v>77</v>
      </c>
      <c r="AY190" s="196" t="s">
        <v>264</v>
      </c>
    </row>
    <row r="191" spans="2:65" s="12" customFormat="1">
      <c r="B191" s="194"/>
      <c r="D191" s="195" t="s">
        <v>272</v>
      </c>
      <c r="E191" s="196" t="s">
        <v>5</v>
      </c>
      <c r="F191" s="197" t="s">
        <v>1675</v>
      </c>
      <c r="H191" s="196" t="s">
        <v>5</v>
      </c>
      <c r="I191" s="198"/>
      <c r="L191" s="194"/>
      <c r="M191" s="199"/>
      <c r="N191" s="200"/>
      <c r="O191" s="200"/>
      <c r="P191" s="200"/>
      <c r="Q191" s="200"/>
      <c r="R191" s="200"/>
      <c r="S191" s="200"/>
      <c r="T191" s="201"/>
      <c r="AT191" s="196" t="s">
        <v>272</v>
      </c>
      <c r="AU191" s="196" t="s">
        <v>85</v>
      </c>
      <c r="AV191" s="12" t="s">
        <v>24</v>
      </c>
      <c r="AW191" s="12" t="s">
        <v>41</v>
      </c>
      <c r="AX191" s="12" t="s">
        <v>77</v>
      </c>
      <c r="AY191" s="196" t="s">
        <v>264</v>
      </c>
    </row>
    <row r="192" spans="2:65" s="13" customFormat="1">
      <c r="B192" s="202"/>
      <c r="D192" s="195" t="s">
        <v>272</v>
      </c>
      <c r="E192" s="203" t="s">
        <v>5</v>
      </c>
      <c r="F192" s="204" t="s">
        <v>1676</v>
      </c>
      <c r="H192" s="205">
        <v>0.56499999999999995</v>
      </c>
      <c r="I192" s="206"/>
      <c r="L192" s="202"/>
      <c r="M192" s="207"/>
      <c r="N192" s="208"/>
      <c r="O192" s="208"/>
      <c r="P192" s="208"/>
      <c r="Q192" s="208"/>
      <c r="R192" s="208"/>
      <c r="S192" s="208"/>
      <c r="T192" s="209"/>
      <c r="AT192" s="203" t="s">
        <v>272</v>
      </c>
      <c r="AU192" s="203" t="s">
        <v>85</v>
      </c>
      <c r="AV192" s="13" t="s">
        <v>85</v>
      </c>
      <c r="AW192" s="13" t="s">
        <v>41</v>
      </c>
      <c r="AX192" s="13" t="s">
        <v>24</v>
      </c>
      <c r="AY192" s="203" t="s">
        <v>264</v>
      </c>
    </row>
    <row r="193" spans="2:65" s="1" customFormat="1" ht="25.5" customHeight="1">
      <c r="B193" s="181"/>
      <c r="C193" s="182" t="s">
        <v>393</v>
      </c>
      <c r="D193" s="182" t="s">
        <v>266</v>
      </c>
      <c r="E193" s="183" t="s">
        <v>1677</v>
      </c>
      <c r="F193" s="184" t="s">
        <v>1678</v>
      </c>
      <c r="G193" s="185" t="s">
        <v>317</v>
      </c>
      <c r="H193" s="186">
        <v>0.52800000000000002</v>
      </c>
      <c r="I193" s="187"/>
      <c r="J193" s="188">
        <f>ROUND(I193*H193,2)</f>
        <v>0</v>
      </c>
      <c r="K193" s="184" t="s">
        <v>278</v>
      </c>
      <c r="L193" s="42"/>
      <c r="M193" s="189" t="s">
        <v>5</v>
      </c>
      <c r="N193" s="190" t="s">
        <v>48</v>
      </c>
      <c r="O193" s="43"/>
      <c r="P193" s="191">
        <f>O193*H193</f>
        <v>0</v>
      </c>
      <c r="Q193" s="191">
        <v>7.2000000000000005E-4</v>
      </c>
      <c r="R193" s="191">
        <f>Q193*H193</f>
        <v>3.8016000000000005E-4</v>
      </c>
      <c r="S193" s="191">
        <v>0</v>
      </c>
      <c r="T193" s="192">
        <f>S193*H193</f>
        <v>0</v>
      </c>
      <c r="AR193" s="25" t="s">
        <v>270</v>
      </c>
      <c r="AT193" s="25" t="s">
        <v>266</v>
      </c>
      <c r="AU193" s="25" t="s">
        <v>85</v>
      </c>
      <c r="AY193" s="25" t="s">
        <v>264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25" t="s">
        <v>24</v>
      </c>
      <c r="BK193" s="193">
        <f>ROUND(I193*H193,2)</f>
        <v>0</v>
      </c>
      <c r="BL193" s="25" t="s">
        <v>270</v>
      </c>
      <c r="BM193" s="25" t="s">
        <v>1679</v>
      </c>
    </row>
    <row r="194" spans="2:65" s="1" customFormat="1" ht="38.25" customHeight="1">
      <c r="B194" s="181"/>
      <c r="C194" s="182" t="s">
        <v>400</v>
      </c>
      <c r="D194" s="182" t="s">
        <v>266</v>
      </c>
      <c r="E194" s="183" t="s">
        <v>1680</v>
      </c>
      <c r="F194" s="184" t="s">
        <v>1681</v>
      </c>
      <c r="G194" s="185" t="s">
        <v>269</v>
      </c>
      <c r="H194" s="186">
        <v>35.494999999999997</v>
      </c>
      <c r="I194" s="187"/>
      <c r="J194" s="188">
        <f>ROUND(I194*H194,2)</f>
        <v>0</v>
      </c>
      <c r="K194" s="184" t="s">
        <v>278</v>
      </c>
      <c r="L194" s="42"/>
      <c r="M194" s="189" t="s">
        <v>5</v>
      </c>
      <c r="N194" s="190" t="s">
        <v>48</v>
      </c>
      <c r="O194" s="43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AR194" s="25" t="s">
        <v>270</v>
      </c>
      <c r="AT194" s="25" t="s">
        <v>266</v>
      </c>
      <c r="AU194" s="25" t="s">
        <v>85</v>
      </c>
      <c r="AY194" s="25" t="s">
        <v>264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5" t="s">
        <v>24</v>
      </c>
      <c r="BK194" s="193">
        <f>ROUND(I194*H194,2)</f>
        <v>0</v>
      </c>
      <c r="BL194" s="25" t="s">
        <v>270</v>
      </c>
      <c r="BM194" s="25" t="s">
        <v>1682</v>
      </c>
    </row>
    <row r="195" spans="2:65" s="12" customFormat="1" ht="27">
      <c r="B195" s="194"/>
      <c r="D195" s="195" t="s">
        <v>272</v>
      </c>
      <c r="E195" s="196" t="s">
        <v>5</v>
      </c>
      <c r="F195" s="197" t="s">
        <v>1587</v>
      </c>
      <c r="H195" s="196" t="s">
        <v>5</v>
      </c>
      <c r="I195" s="198"/>
      <c r="L195" s="194"/>
      <c r="M195" s="199"/>
      <c r="N195" s="200"/>
      <c r="O195" s="200"/>
      <c r="P195" s="200"/>
      <c r="Q195" s="200"/>
      <c r="R195" s="200"/>
      <c r="S195" s="200"/>
      <c r="T195" s="201"/>
      <c r="AT195" s="196" t="s">
        <v>272</v>
      </c>
      <c r="AU195" s="196" t="s">
        <v>85</v>
      </c>
      <c r="AV195" s="12" t="s">
        <v>24</v>
      </c>
      <c r="AW195" s="12" t="s">
        <v>41</v>
      </c>
      <c r="AX195" s="12" t="s">
        <v>77</v>
      </c>
      <c r="AY195" s="196" t="s">
        <v>264</v>
      </c>
    </row>
    <row r="196" spans="2:65" s="12" customFormat="1">
      <c r="B196" s="194"/>
      <c r="D196" s="195" t="s">
        <v>272</v>
      </c>
      <c r="E196" s="196" t="s">
        <v>5</v>
      </c>
      <c r="F196" s="197" t="s">
        <v>1588</v>
      </c>
      <c r="H196" s="196" t="s">
        <v>5</v>
      </c>
      <c r="I196" s="198"/>
      <c r="L196" s="194"/>
      <c r="M196" s="199"/>
      <c r="N196" s="200"/>
      <c r="O196" s="200"/>
      <c r="P196" s="200"/>
      <c r="Q196" s="200"/>
      <c r="R196" s="200"/>
      <c r="S196" s="200"/>
      <c r="T196" s="201"/>
      <c r="AT196" s="196" t="s">
        <v>272</v>
      </c>
      <c r="AU196" s="196" t="s">
        <v>85</v>
      </c>
      <c r="AV196" s="12" t="s">
        <v>24</v>
      </c>
      <c r="AW196" s="12" t="s">
        <v>41</v>
      </c>
      <c r="AX196" s="12" t="s">
        <v>77</v>
      </c>
      <c r="AY196" s="196" t="s">
        <v>264</v>
      </c>
    </row>
    <row r="197" spans="2:65" s="13" customFormat="1">
      <c r="B197" s="202"/>
      <c r="D197" s="195" t="s">
        <v>272</v>
      </c>
      <c r="E197" s="203" t="s">
        <v>5</v>
      </c>
      <c r="F197" s="204" t="s">
        <v>1683</v>
      </c>
      <c r="H197" s="205">
        <v>12.929</v>
      </c>
      <c r="I197" s="206"/>
      <c r="L197" s="202"/>
      <c r="M197" s="207"/>
      <c r="N197" s="208"/>
      <c r="O197" s="208"/>
      <c r="P197" s="208"/>
      <c r="Q197" s="208"/>
      <c r="R197" s="208"/>
      <c r="S197" s="208"/>
      <c r="T197" s="209"/>
      <c r="AT197" s="203" t="s">
        <v>272</v>
      </c>
      <c r="AU197" s="203" t="s">
        <v>85</v>
      </c>
      <c r="AV197" s="13" t="s">
        <v>85</v>
      </c>
      <c r="AW197" s="13" t="s">
        <v>41</v>
      </c>
      <c r="AX197" s="13" t="s">
        <v>77</v>
      </c>
      <c r="AY197" s="203" t="s">
        <v>264</v>
      </c>
    </row>
    <row r="198" spans="2:65" s="12" customFormat="1">
      <c r="B198" s="194"/>
      <c r="D198" s="195" t="s">
        <v>272</v>
      </c>
      <c r="E198" s="196" t="s">
        <v>5</v>
      </c>
      <c r="F198" s="197" t="s">
        <v>1601</v>
      </c>
      <c r="H198" s="196" t="s">
        <v>5</v>
      </c>
      <c r="I198" s="198"/>
      <c r="L198" s="194"/>
      <c r="M198" s="199"/>
      <c r="N198" s="200"/>
      <c r="O198" s="200"/>
      <c r="P198" s="200"/>
      <c r="Q198" s="200"/>
      <c r="R198" s="200"/>
      <c r="S198" s="200"/>
      <c r="T198" s="201"/>
      <c r="AT198" s="196" t="s">
        <v>272</v>
      </c>
      <c r="AU198" s="196" t="s">
        <v>85</v>
      </c>
      <c r="AV198" s="12" t="s">
        <v>24</v>
      </c>
      <c r="AW198" s="12" t="s">
        <v>41</v>
      </c>
      <c r="AX198" s="12" t="s">
        <v>77</v>
      </c>
      <c r="AY198" s="196" t="s">
        <v>264</v>
      </c>
    </row>
    <row r="199" spans="2:65" s="12" customFormat="1" ht="27">
      <c r="B199" s="194"/>
      <c r="D199" s="195" t="s">
        <v>272</v>
      </c>
      <c r="E199" s="196" t="s">
        <v>5</v>
      </c>
      <c r="F199" s="197" t="s">
        <v>1602</v>
      </c>
      <c r="H199" s="196" t="s">
        <v>5</v>
      </c>
      <c r="I199" s="198"/>
      <c r="L199" s="194"/>
      <c r="M199" s="199"/>
      <c r="N199" s="200"/>
      <c r="O199" s="200"/>
      <c r="P199" s="200"/>
      <c r="Q199" s="200"/>
      <c r="R199" s="200"/>
      <c r="S199" s="200"/>
      <c r="T199" s="201"/>
      <c r="AT199" s="196" t="s">
        <v>272</v>
      </c>
      <c r="AU199" s="196" t="s">
        <v>85</v>
      </c>
      <c r="AV199" s="12" t="s">
        <v>24</v>
      </c>
      <c r="AW199" s="12" t="s">
        <v>41</v>
      </c>
      <c r="AX199" s="12" t="s">
        <v>77</v>
      </c>
      <c r="AY199" s="196" t="s">
        <v>264</v>
      </c>
    </row>
    <row r="200" spans="2:65" s="13" customFormat="1">
      <c r="B200" s="202"/>
      <c r="D200" s="195" t="s">
        <v>272</v>
      </c>
      <c r="E200" s="203" t="s">
        <v>5</v>
      </c>
      <c r="F200" s="204" t="s">
        <v>1610</v>
      </c>
      <c r="H200" s="205">
        <v>22.565999999999999</v>
      </c>
      <c r="I200" s="206"/>
      <c r="L200" s="202"/>
      <c r="M200" s="207"/>
      <c r="N200" s="208"/>
      <c r="O200" s="208"/>
      <c r="P200" s="208"/>
      <c r="Q200" s="208"/>
      <c r="R200" s="208"/>
      <c r="S200" s="208"/>
      <c r="T200" s="209"/>
      <c r="AT200" s="203" t="s">
        <v>272</v>
      </c>
      <c r="AU200" s="203" t="s">
        <v>85</v>
      </c>
      <c r="AV200" s="13" t="s">
        <v>85</v>
      </c>
      <c r="AW200" s="13" t="s">
        <v>41</v>
      </c>
      <c r="AX200" s="13" t="s">
        <v>77</v>
      </c>
      <c r="AY200" s="203" t="s">
        <v>264</v>
      </c>
    </row>
    <row r="201" spans="2:65" s="14" customFormat="1">
      <c r="B201" s="210"/>
      <c r="D201" s="195" t="s">
        <v>272</v>
      </c>
      <c r="E201" s="211" t="s">
        <v>5</v>
      </c>
      <c r="F201" s="212" t="s">
        <v>290</v>
      </c>
      <c r="H201" s="213">
        <v>35.494999999999997</v>
      </c>
      <c r="I201" s="214"/>
      <c r="L201" s="210"/>
      <c r="M201" s="215"/>
      <c r="N201" s="216"/>
      <c r="O201" s="216"/>
      <c r="P201" s="216"/>
      <c r="Q201" s="216"/>
      <c r="R201" s="216"/>
      <c r="S201" s="216"/>
      <c r="T201" s="217"/>
      <c r="AT201" s="211" t="s">
        <v>272</v>
      </c>
      <c r="AU201" s="211" t="s">
        <v>85</v>
      </c>
      <c r="AV201" s="14" t="s">
        <v>270</v>
      </c>
      <c r="AW201" s="14" t="s">
        <v>41</v>
      </c>
      <c r="AX201" s="14" t="s">
        <v>24</v>
      </c>
      <c r="AY201" s="211" t="s">
        <v>264</v>
      </c>
    </row>
    <row r="202" spans="2:65" s="1" customFormat="1" ht="38.25" customHeight="1">
      <c r="B202" s="181"/>
      <c r="C202" s="182" t="s">
        <v>10</v>
      </c>
      <c r="D202" s="182" t="s">
        <v>266</v>
      </c>
      <c r="E202" s="183" t="s">
        <v>1684</v>
      </c>
      <c r="F202" s="184" t="s">
        <v>1685</v>
      </c>
      <c r="G202" s="185" t="s">
        <v>269</v>
      </c>
      <c r="H202" s="186">
        <v>22.565999999999999</v>
      </c>
      <c r="I202" s="187"/>
      <c r="J202" s="188">
        <f>ROUND(I202*H202,2)</f>
        <v>0</v>
      </c>
      <c r="K202" s="184" t="s">
        <v>278</v>
      </c>
      <c r="L202" s="42"/>
      <c r="M202" s="189" t="s">
        <v>5</v>
      </c>
      <c r="N202" s="190" t="s">
        <v>48</v>
      </c>
      <c r="O202" s="43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AR202" s="25" t="s">
        <v>270</v>
      </c>
      <c r="AT202" s="25" t="s">
        <v>266</v>
      </c>
      <c r="AU202" s="25" t="s">
        <v>85</v>
      </c>
      <c r="AY202" s="25" t="s">
        <v>264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5" t="s">
        <v>24</v>
      </c>
      <c r="BK202" s="193">
        <f>ROUND(I202*H202,2)</f>
        <v>0</v>
      </c>
      <c r="BL202" s="25" t="s">
        <v>270</v>
      </c>
      <c r="BM202" s="25" t="s">
        <v>1686</v>
      </c>
    </row>
    <row r="203" spans="2:65" s="12" customFormat="1">
      <c r="B203" s="194"/>
      <c r="D203" s="195" t="s">
        <v>272</v>
      </c>
      <c r="E203" s="196" t="s">
        <v>5</v>
      </c>
      <c r="F203" s="197" t="s">
        <v>1601</v>
      </c>
      <c r="H203" s="196" t="s">
        <v>5</v>
      </c>
      <c r="I203" s="198"/>
      <c r="L203" s="194"/>
      <c r="M203" s="199"/>
      <c r="N203" s="200"/>
      <c r="O203" s="200"/>
      <c r="P203" s="200"/>
      <c r="Q203" s="200"/>
      <c r="R203" s="200"/>
      <c r="S203" s="200"/>
      <c r="T203" s="201"/>
      <c r="AT203" s="196" t="s">
        <v>272</v>
      </c>
      <c r="AU203" s="196" t="s">
        <v>85</v>
      </c>
      <c r="AV203" s="12" t="s">
        <v>24</v>
      </c>
      <c r="AW203" s="12" t="s">
        <v>41</v>
      </c>
      <c r="AX203" s="12" t="s">
        <v>77</v>
      </c>
      <c r="AY203" s="196" t="s">
        <v>264</v>
      </c>
    </row>
    <row r="204" spans="2:65" s="12" customFormat="1" ht="27">
      <c r="B204" s="194"/>
      <c r="D204" s="195" t="s">
        <v>272</v>
      </c>
      <c r="E204" s="196" t="s">
        <v>5</v>
      </c>
      <c r="F204" s="197" t="s">
        <v>1614</v>
      </c>
      <c r="H204" s="196" t="s">
        <v>5</v>
      </c>
      <c r="I204" s="198"/>
      <c r="L204" s="194"/>
      <c r="M204" s="199"/>
      <c r="N204" s="200"/>
      <c r="O204" s="200"/>
      <c r="P204" s="200"/>
      <c r="Q204" s="200"/>
      <c r="R204" s="200"/>
      <c r="S204" s="200"/>
      <c r="T204" s="201"/>
      <c r="AT204" s="196" t="s">
        <v>272</v>
      </c>
      <c r="AU204" s="196" t="s">
        <v>85</v>
      </c>
      <c r="AV204" s="12" t="s">
        <v>24</v>
      </c>
      <c r="AW204" s="12" t="s">
        <v>41</v>
      </c>
      <c r="AX204" s="12" t="s">
        <v>77</v>
      </c>
      <c r="AY204" s="196" t="s">
        <v>264</v>
      </c>
    </row>
    <row r="205" spans="2:65" s="13" customFormat="1">
      <c r="B205" s="202"/>
      <c r="D205" s="195" t="s">
        <v>272</v>
      </c>
      <c r="E205" s="203" t="s">
        <v>5</v>
      </c>
      <c r="F205" s="204" t="s">
        <v>1610</v>
      </c>
      <c r="H205" s="205">
        <v>22.565999999999999</v>
      </c>
      <c r="I205" s="206"/>
      <c r="L205" s="202"/>
      <c r="M205" s="207"/>
      <c r="N205" s="208"/>
      <c r="O205" s="208"/>
      <c r="P205" s="208"/>
      <c r="Q205" s="208"/>
      <c r="R205" s="208"/>
      <c r="S205" s="208"/>
      <c r="T205" s="209"/>
      <c r="AT205" s="203" t="s">
        <v>272</v>
      </c>
      <c r="AU205" s="203" t="s">
        <v>85</v>
      </c>
      <c r="AV205" s="13" t="s">
        <v>85</v>
      </c>
      <c r="AW205" s="13" t="s">
        <v>41</v>
      </c>
      <c r="AX205" s="13" t="s">
        <v>24</v>
      </c>
      <c r="AY205" s="203" t="s">
        <v>264</v>
      </c>
    </row>
    <row r="206" spans="2:65" s="1" customFormat="1" ht="38.25" customHeight="1">
      <c r="B206" s="181"/>
      <c r="C206" s="182" t="s">
        <v>410</v>
      </c>
      <c r="D206" s="182" t="s">
        <v>266</v>
      </c>
      <c r="E206" s="183" t="s">
        <v>1687</v>
      </c>
      <c r="F206" s="184" t="s">
        <v>1688</v>
      </c>
      <c r="G206" s="185" t="s">
        <v>269</v>
      </c>
      <c r="H206" s="186">
        <v>45.378</v>
      </c>
      <c r="I206" s="187"/>
      <c r="J206" s="188">
        <f>ROUND(I206*H206,2)</f>
        <v>0</v>
      </c>
      <c r="K206" s="184" t="s">
        <v>278</v>
      </c>
      <c r="L206" s="42"/>
      <c r="M206" s="189" t="s">
        <v>5</v>
      </c>
      <c r="N206" s="190" t="s">
        <v>48</v>
      </c>
      <c r="O206" s="43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AR206" s="25" t="s">
        <v>270</v>
      </c>
      <c r="AT206" s="25" t="s">
        <v>266</v>
      </c>
      <c r="AU206" s="25" t="s">
        <v>85</v>
      </c>
      <c r="AY206" s="25" t="s">
        <v>264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5" t="s">
        <v>24</v>
      </c>
      <c r="BK206" s="193">
        <f>ROUND(I206*H206,2)</f>
        <v>0</v>
      </c>
      <c r="BL206" s="25" t="s">
        <v>270</v>
      </c>
      <c r="BM206" s="25" t="s">
        <v>1689</v>
      </c>
    </row>
    <row r="207" spans="2:65" s="12" customFormat="1" ht="27">
      <c r="B207" s="194"/>
      <c r="D207" s="195" t="s">
        <v>272</v>
      </c>
      <c r="E207" s="196" t="s">
        <v>5</v>
      </c>
      <c r="F207" s="197" t="s">
        <v>1618</v>
      </c>
      <c r="H207" s="196" t="s">
        <v>5</v>
      </c>
      <c r="I207" s="198"/>
      <c r="L207" s="194"/>
      <c r="M207" s="199"/>
      <c r="N207" s="200"/>
      <c r="O207" s="200"/>
      <c r="P207" s="200"/>
      <c r="Q207" s="200"/>
      <c r="R207" s="200"/>
      <c r="S207" s="200"/>
      <c r="T207" s="201"/>
      <c r="AT207" s="196" t="s">
        <v>272</v>
      </c>
      <c r="AU207" s="196" t="s">
        <v>85</v>
      </c>
      <c r="AV207" s="12" t="s">
        <v>24</v>
      </c>
      <c r="AW207" s="12" t="s">
        <v>41</v>
      </c>
      <c r="AX207" s="12" t="s">
        <v>77</v>
      </c>
      <c r="AY207" s="196" t="s">
        <v>264</v>
      </c>
    </row>
    <row r="208" spans="2:65" s="13" customFormat="1">
      <c r="B208" s="202"/>
      <c r="D208" s="195" t="s">
        <v>272</v>
      </c>
      <c r="E208" s="203" t="s">
        <v>5</v>
      </c>
      <c r="F208" s="204" t="s">
        <v>1690</v>
      </c>
      <c r="H208" s="205">
        <v>31.765000000000001</v>
      </c>
      <c r="I208" s="206"/>
      <c r="L208" s="202"/>
      <c r="M208" s="207"/>
      <c r="N208" s="208"/>
      <c r="O208" s="208"/>
      <c r="P208" s="208"/>
      <c r="Q208" s="208"/>
      <c r="R208" s="208"/>
      <c r="S208" s="208"/>
      <c r="T208" s="209"/>
      <c r="AT208" s="203" t="s">
        <v>272</v>
      </c>
      <c r="AU208" s="203" t="s">
        <v>85</v>
      </c>
      <c r="AV208" s="13" t="s">
        <v>85</v>
      </c>
      <c r="AW208" s="13" t="s">
        <v>41</v>
      </c>
      <c r="AX208" s="13" t="s">
        <v>77</v>
      </c>
      <c r="AY208" s="203" t="s">
        <v>264</v>
      </c>
    </row>
    <row r="209" spans="2:65" s="12" customFormat="1" ht="27">
      <c r="B209" s="194"/>
      <c r="D209" s="195" t="s">
        <v>272</v>
      </c>
      <c r="E209" s="196" t="s">
        <v>5</v>
      </c>
      <c r="F209" s="197" t="s">
        <v>1630</v>
      </c>
      <c r="H209" s="196" t="s">
        <v>5</v>
      </c>
      <c r="I209" s="198"/>
      <c r="L209" s="194"/>
      <c r="M209" s="199"/>
      <c r="N209" s="200"/>
      <c r="O209" s="200"/>
      <c r="P209" s="200"/>
      <c r="Q209" s="200"/>
      <c r="R209" s="200"/>
      <c r="S209" s="200"/>
      <c r="T209" s="201"/>
      <c r="AT209" s="196" t="s">
        <v>272</v>
      </c>
      <c r="AU209" s="196" t="s">
        <v>85</v>
      </c>
      <c r="AV209" s="12" t="s">
        <v>24</v>
      </c>
      <c r="AW209" s="12" t="s">
        <v>41</v>
      </c>
      <c r="AX209" s="12" t="s">
        <v>77</v>
      </c>
      <c r="AY209" s="196" t="s">
        <v>264</v>
      </c>
    </row>
    <row r="210" spans="2:65" s="13" customFormat="1">
      <c r="B210" s="202"/>
      <c r="D210" s="195" t="s">
        <v>272</v>
      </c>
      <c r="E210" s="203" t="s">
        <v>5</v>
      </c>
      <c r="F210" s="204" t="s">
        <v>1691</v>
      </c>
      <c r="H210" s="205">
        <v>13.613</v>
      </c>
      <c r="I210" s="206"/>
      <c r="L210" s="202"/>
      <c r="M210" s="207"/>
      <c r="N210" s="208"/>
      <c r="O210" s="208"/>
      <c r="P210" s="208"/>
      <c r="Q210" s="208"/>
      <c r="R210" s="208"/>
      <c r="S210" s="208"/>
      <c r="T210" s="209"/>
      <c r="AT210" s="203" t="s">
        <v>272</v>
      </c>
      <c r="AU210" s="203" t="s">
        <v>85</v>
      </c>
      <c r="AV210" s="13" t="s">
        <v>85</v>
      </c>
      <c r="AW210" s="13" t="s">
        <v>41</v>
      </c>
      <c r="AX210" s="13" t="s">
        <v>77</v>
      </c>
      <c r="AY210" s="203" t="s">
        <v>264</v>
      </c>
    </row>
    <row r="211" spans="2:65" s="14" customFormat="1">
      <c r="B211" s="210"/>
      <c r="D211" s="195" t="s">
        <v>272</v>
      </c>
      <c r="E211" s="211" t="s">
        <v>5</v>
      </c>
      <c r="F211" s="212" t="s">
        <v>290</v>
      </c>
      <c r="H211" s="213">
        <v>45.378</v>
      </c>
      <c r="I211" s="214"/>
      <c r="L211" s="210"/>
      <c r="M211" s="215"/>
      <c r="N211" s="216"/>
      <c r="O211" s="216"/>
      <c r="P211" s="216"/>
      <c r="Q211" s="216"/>
      <c r="R211" s="216"/>
      <c r="S211" s="216"/>
      <c r="T211" s="217"/>
      <c r="AT211" s="211" t="s">
        <v>272</v>
      </c>
      <c r="AU211" s="211" t="s">
        <v>85</v>
      </c>
      <c r="AV211" s="14" t="s">
        <v>270</v>
      </c>
      <c r="AW211" s="14" t="s">
        <v>41</v>
      </c>
      <c r="AX211" s="14" t="s">
        <v>24</v>
      </c>
      <c r="AY211" s="211" t="s">
        <v>264</v>
      </c>
    </row>
    <row r="212" spans="2:65" s="1" customFormat="1" ht="38.25" customHeight="1">
      <c r="B212" s="181"/>
      <c r="C212" s="182" t="s">
        <v>623</v>
      </c>
      <c r="D212" s="182" t="s">
        <v>266</v>
      </c>
      <c r="E212" s="183" t="s">
        <v>1692</v>
      </c>
      <c r="F212" s="184" t="s">
        <v>1693</v>
      </c>
      <c r="G212" s="185" t="s">
        <v>269</v>
      </c>
      <c r="H212" s="186">
        <v>48.104999999999997</v>
      </c>
      <c r="I212" s="187"/>
      <c r="J212" s="188">
        <f>ROUND(I212*H212,2)</f>
        <v>0</v>
      </c>
      <c r="K212" s="184" t="s">
        <v>278</v>
      </c>
      <c r="L212" s="42"/>
      <c r="M212" s="189" t="s">
        <v>5</v>
      </c>
      <c r="N212" s="190" t="s">
        <v>48</v>
      </c>
      <c r="O212" s="43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AR212" s="25" t="s">
        <v>270</v>
      </c>
      <c r="AT212" s="25" t="s">
        <v>266</v>
      </c>
      <c r="AU212" s="25" t="s">
        <v>85</v>
      </c>
      <c r="AY212" s="25" t="s">
        <v>264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5" t="s">
        <v>24</v>
      </c>
      <c r="BK212" s="193">
        <f>ROUND(I212*H212,2)</f>
        <v>0</v>
      </c>
      <c r="BL212" s="25" t="s">
        <v>270</v>
      </c>
      <c r="BM212" s="25" t="s">
        <v>1694</v>
      </c>
    </row>
    <row r="213" spans="2:65" s="12" customFormat="1">
      <c r="B213" s="194"/>
      <c r="D213" s="195" t="s">
        <v>272</v>
      </c>
      <c r="E213" s="196" t="s">
        <v>5</v>
      </c>
      <c r="F213" s="197" t="s">
        <v>1695</v>
      </c>
      <c r="H213" s="196" t="s">
        <v>5</v>
      </c>
      <c r="I213" s="198"/>
      <c r="L213" s="194"/>
      <c r="M213" s="199"/>
      <c r="N213" s="200"/>
      <c r="O213" s="200"/>
      <c r="P213" s="200"/>
      <c r="Q213" s="200"/>
      <c r="R213" s="200"/>
      <c r="S213" s="200"/>
      <c r="T213" s="201"/>
      <c r="AT213" s="196" t="s">
        <v>272</v>
      </c>
      <c r="AU213" s="196" t="s">
        <v>85</v>
      </c>
      <c r="AV213" s="12" t="s">
        <v>24</v>
      </c>
      <c r="AW213" s="12" t="s">
        <v>41</v>
      </c>
      <c r="AX213" s="12" t="s">
        <v>77</v>
      </c>
      <c r="AY213" s="196" t="s">
        <v>264</v>
      </c>
    </row>
    <row r="214" spans="2:65" s="13" customFormat="1">
      <c r="B214" s="202"/>
      <c r="D214" s="195" t="s">
        <v>272</v>
      </c>
      <c r="E214" s="203" t="s">
        <v>5</v>
      </c>
      <c r="F214" s="204" t="s">
        <v>1696</v>
      </c>
      <c r="H214" s="205">
        <v>48.104999999999997</v>
      </c>
      <c r="I214" s="206"/>
      <c r="L214" s="202"/>
      <c r="M214" s="207"/>
      <c r="N214" s="208"/>
      <c r="O214" s="208"/>
      <c r="P214" s="208"/>
      <c r="Q214" s="208"/>
      <c r="R214" s="208"/>
      <c r="S214" s="208"/>
      <c r="T214" s="209"/>
      <c r="AT214" s="203" t="s">
        <v>272</v>
      </c>
      <c r="AU214" s="203" t="s">
        <v>85</v>
      </c>
      <c r="AV214" s="13" t="s">
        <v>85</v>
      </c>
      <c r="AW214" s="13" t="s">
        <v>41</v>
      </c>
      <c r="AX214" s="13" t="s">
        <v>24</v>
      </c>
      <c r="AY214" s="203" t="s">
        <v>264</v>
      </c>
    </row>
    <row r="215" spans="2:65" s="1" customFormat="1" ht="38.25" customHeight="1">
      <c r="B215" s="181"/>
      <c r="C215" s="182" t="s">
        <v>627</v>
      </c>
      <c r="D215" s="182" t="s">
        <v>266</v>
      </c>
      <c r="E215" s="183" t="s">
        <v>1697</v>
      </c>
      <c r="F215" s="184" t="s">
        <v>1698</v>
      </c>
      <c r="G215" s="185" t="s">
        <v>269</v>
      </c>
      <c r="H215" s="186">
        <v>1077.4010000000001</v>
      </c>
      <c r="I215" s="187"/>
      <c r="J215" s="188">
        <f>ROUND(I215*H215,2)</f>
        <v>0</v>
      </c>
      <c r="K215" s="184" t="s">
        <v>278</v>
      </c>
      <c r="L215" s="42"/>
      <c r="M215" s="189" t="s">
        <v>5</v>
      </c>
      <c r="N215" s="190" t="s">
        <v>48</v>
      </c>
      <c r="O215" s="43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AR215" s="25" t="s">
        <v>270</v>
      </c>
      <c r="AT215" s="25" t="s">
        <v>266</v>
      </c>
      <c r="AU215" s="25" t="s">
        <v>85</v>
      </c>
      <c r="AY215" s="25" t="s">
        <v>264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25" t="s">
        <v>24</v>
      </c>
      <c r="BK215" s="193">
        <f>ROUND(I215*H215,2)</f>
        <v>0</v>
      </c>
      <c r="BL215" s="25" t="s">
        <v>270</v>
      </c>
      <c r="BM215" s="25" t="s">
        <v>1699</v>
      </c>
    </row>
    <row r="216" spans="2:65" s="12" customFormat="1">
      <c r="B216" s="194"/>
      <c r="D216" s="195" t="s">
        <v>272</v>
      </c>
      <c r="E216" s="196" t="s">
        <v>5</v>
      </c>
      <c r="F216" s="197" t="s">
        <v>1700</v>
      </c>
      <c r="H216" s="196" t="s">
        <v>5</v>
      </c>
      <c r="I216" s="198"/>
      <c r="L216" s="194"/>
      <c r="M216" s="199"/>
      <c r="N216" s="200"/>
      <c r="O216" s="200"/>
      <c r="P216" s="200"/>
      <c r="Q216" s="200"/>
      <c r="R216" s="200"/>
      <c r="S216" s="200"/>
      <c r="T216" s="201"/>
      <c r="AT216" s="196" t="s">
        <v>272</v>
      </c>
      <c r="AU216" s="196" t="s">
        <v>85</v>
      </c>
      <c r="AV216" s="12" t="s">
        <v>24</v>
      </c>
      <c r="AW216" s="12" t="s">
        <v>41</v>
      </c>
      <c r="AX216" s="12" t="s">
        <v>77</v>
      </c>
      <c r="AY216" s="196" t="s">
        <v>264</v>
      </c>
    </row>
    <row r="217" spans="2:65" s="13" customFormat="1">
      <c r="B217" s="202"/>
      <c r="D217" s="195" t="s">
        <v>272</v>
      </c>
      <c r="E217" s="203" t="s">
        <v>5</v>
      </c>
      <c r="F217" s="204" t="s">
        <v>1701</v>
      </c>
      <c r="H217" s="205">
        <v>577.13199999999995</v>
      </c>
      <c r="I217" s="206"/>
      <c r="L217" s="202"/>
      <c r="M217" s="207"/>
      <c r="N217" s="208"/>
      <c r="O217" s="208"/>
      <c r="P217" s="208"/>
      <c r="Q217" s="208"/>
      <c r="R217" s="208"/>
      <c r="S217" s="208"/>
      <c r="T217" s="209"/>
      <c r="AT217" s="203" t="s">
        <v>272</v>
      </c>
      <c r="AU217" s="203" t="s">
        <v>85</v>
      </c>
      <c r="AV217" s="13" t="s">
        <v>85</v>
      </c>
      <c r="AW217" s="13" t="s">
        <v>41</v>
      </c>
      <c r="AX217" s="13" t="s">
        <v>77</v>
      </c>
      <c r="AY217" s="203" t="s">
        <v>264</v>
      </c>
    </row>
    <row r="218" spans="2:65" s="13" customFormat="1">
      <c r="B218" s="202"/>
      <c r="D218" s="195" t="s">
        <v>272</v>
      </c>
      <c r="E218" s="203" t="s">
        <v>5</v>
      </c>
      <c r="F218" s="204" t="s">
        <v>1702</v>
      </c>
      <c r="H218" s="205">
        <v>-325.012</v>
      </c>
      <c r="I218" s="206"/>
      <c r="L218" s="202"/>
      <c r="M218" s="207"/>
      <c r="N218" s="208"/>
      <c r="O218" s="208"/>
      <c r="P218" s="208"/>
      <c r="Q218" s="208"/>
      <c r="R218" s="208"/>
      <c r="S218" s="208"/>
      <c r="T218" s="209"/>
      <c r="AT218" s="203" t="s">
        <v>272</v>
      </c>
      <c r="AU218" s="203" t="s">
        <v>85</v>
      </c>
      <c r="AV218" s="13" t="s">
        <v>85</v>
      </c>
      <c r="AW218" s="13" t="s">
        <v>41</v>
      </c>
      <c r="AX218" s="13" t="s">
        <v>77</v>
      </c>
      <c r="AY218" s="203" t="s">
        <v>264</v>
      </c>
    </row>
    <row r="219" spans="2:65" s="15" customFormat="1">
      <c r="B219" s="236"/>
      <c r="D219" s="195" t="s">
        <v>272</v>
      </c>
      <c r="E219" s="237" t="s">
        <v>5</v>
      </c>
      <c r="F219" s="238" t="s">
        <v>423</v>
      </c>
      <c r="H219" s="239">
        <v>252.12</v>
      </c>
      <c r="I219" s="240"/>
      <c r="L219" s="236"/>
      <c r="M219" s="241"/>
      <c r="N219" s="242"/>
      <c r="O219" s="242"/>
      <c r="P219" s="242"/>
      <c r="Q219" s="242"/>
      <c r="R219" s="242"/>
      <c r="S219" s="242"/>
      <c r="T219" s="243"/>
      <c r="AT219" s="237" t="s">
        <v>272</v>
      </c>
      <c r="AU219" s="237" t="s">
        <v>85</v>
      </c>
      <c r="AV219" s="15" t="s">
        <v>93</v>
      </c>
      <c r="AW219" s="15" t="s">
        <v>41</v>
      </c>
      <c r="AX219" s="15" t="s">
        <v>77</v>
      </c>
      <c r="AY219" s="237" t="s">
        <v>264</v>
      </c>
    </row>
    <row r="220" spans="2:65" s="13" customFormat="1">
      <c r="B220" s="202"/>
      <c r="D220" s="195" t="s">
        <v>272</v>
      </c>
      <c r="E220" s="203" t="s">
        <v>5</v>
      </c>
      <c r="F220" s="204" t="s">
        <v>1703</v>
      </c>
      <c r="H220" s="205">
        <v>252.12</v>
      </c>
      <c r="I220" s="206"/>
      <c r="L220" s="202"/>
      <c r="M220" s="207"/>
      <c r="N220" s="208"/>
      <c r="O220" s="208"/>
      <c r="P220" s="208"/>
      <c r="Q220" s="208"/>
      <c r="R220" s="208"/>
      <c r="S220" s="208"/>
      <c r="T220" s="209"/>
      <c r="AT220" s="203" t="s">
        <v>272</v>
      </c>
      <c r="AU220" s="203" t="s">
        <v>85</v>
      </c>
      <c r="AV220" s="13" t="s">
        <v>85</v>
      </c>
      <c r="AW220" s="13" t="s">
        <v>41</v>
      </c>
      <c r="AX220" s="13" t="s">
        <v>77</v>
      </c>
      <c r="AY220" s="203" t="s">
        <v>264</v>
      </c>
    </row>
    <row r="221" spans="2:65" s="13" customFormat="1" ht="27">
      <c r="B221" s="202"/>
      <c r="D221" s="195" t="s">
        <v>272</v>
      </c>
      <c r="E221" s="203" t="s">
        <v>5</v>
      </c>
      <c r="F221" s="204" t="s">
        <v>1704</v>
      </c>
      <c r="H221" s="205">
        <v>573.16099999999994</v>
      </c>
      <c r="I221" s="206"/>
      <c r="L221" s="202"/>
      <c r="M221" s="207"/>
      <c r="N221" s="208"/>
      <c r="O221" s="208"/>
      <c r="P221" s="208"/>
      <c r="Q221" s="208"/>
      <c r="R221" s="208"/>
      <c r="S221" s="208"/>
      <c r="T221" s="209"/>
      <c r="AT221" s="203" t="s">
        <v>272</v>
      </c>
      <c r="AU221" s="203" t="s">
        <v>85</v>
      </c>
      <c r="AV221" s="13" t="s">
        <v>85</v>
      </c>
      <c r="AW221" s="13" t="s">
        <v>41</v>
      </c>
      <c r="AX221" s="13" t="s">
        <v>77</v>
      </c>
      <c r="AY221" s="203" t="s">
        <v>264</v>
      </c>
    </row>
    <row r="222" spans="2:65" s="15" customFormat="1">
      <c r="B222" s="236"/>
      <c r="D222" s="195" t="s">
        <v>272</v>
      </c>
      <c r="E222" s="237" t="s">
        <v>5</v>
      </c>
      <c r="F222" s="238" t="s">
        <v>423</v>
      </c>
      <c r="H222" s="239">
        <v>825.28099999999995</v>
      </c>
      <c r="I222" s="240"/>
      <c r="L222" s="236"/>
      <c r="M222" s="241"/>
      <c r="N222" s="242"/>
      <c r="O222" s="242"/>
      <c r="P222" s="242"/>
      <c r="Q222" s="242"/>
      <c r="R222" s="242"/>
      <c r="S222" s="242"/>
      <c r="T222" s="243"/>
      <c r="AT222" s="237" t="s">
        <v>272</v>
      </c>
      <c r="AU222" s="237" t="s">
        <v>85</v>
      </c>
      <c r="AV222" s="15" t="s">
        <v>93</v>
      </c>
      <c r="AW222" s="15" t="s">
        <v>41</v>
      </c>
      <c r="AX222" s="15" t="s">
        <v>77</v>
      </c>
      <c r="AY222" s="237" t="s">
        <v>264</v>
      </c>
    </row>
    <row r="223" spans="2:65" s="14" customFormat="1">
      <c r="B223" s="210"/>
      <c r="D223" s="195" t="s">
        <v>272</v>
      </c>
      <c r="E223" s="211" t="s">
        <v>5</v>
      </c>
      <c r="F223" s="212" t="s">
        <v>290</v>
      </c>
      <c r="H223" s="213">
        <v>1077.4010000000001</v>
      </c>
      <c r="I223" s="214"/>
      <c r="L223" s="210"/>
      <c r="M223" s="215"/>
      <c r="N223" s="216"/>
      <c r="O223" s="216"/>
      <c r="P223" s="216"/>
      <c r="Q223" s="216"/>
      <c r="R223" s="216"/>
      <c r="S223" s="216"/>
      <c r="T223" s="217"/>
      <c r="AT223" s="211" t="s">
        <v>272</v>
      </c>
      <c r="AU223" s="211" t="s">
        <v>85</v>
      </c>
      <c r="AV223" s="14" t="s">
        <v>270</v>
      </c>
      <c r="AW223" s="14" t="s">
        <v>41</v>
      </c>
      <c r="AX223" s="14" t="s">
        <v>24</v>
      </c>
      <c r="AY223" s="211" t="s">
        <v>264</v>
      </c>
    </row>
    <row r="224" spans="2:65" s="1" customFormat="1" ht="38.25" customHeight="1">
      <c r="B224" s="181"/>
      <c r="C224" s="182" t="s">
        <v>632</v>
      </c>
      <c r="D224" s="182" t="s">
        <v>266</v>
      </c>
      <c r="E224" s="183" t="s">
        <v>1705</v>
      </c>
      <c r="F224" s="184" t="s">
        <v>1706</v>
      </c>
      <c r="G224" s="185" t="s">
        <v>269</v>
      </c>
      <c r="H224" s="186">
        <v>325.012</v>
      </c>
      <c r="I224" s="187"/>
      <c r="J224" s="188">
        <f>ROUND(I224*H224,2)</f>
        <v>0</v>
      </c>
      <c r="K224" s="184" t="s">
        <v>278</v>
      </c>
      <c r="L224" s="42"/>
      <c r="M224" s="189" t="s">
        <v>5</v>
      </c>
      <c r="N224" s="190" t="s">
        <v>48</v>
      </c>
      <c r="O224" s="43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AR224" s="25" t="s">
        <v>270</v>
      </c>
      <c r="AT224" s="25" t="s">
        <v>266</v>
      </c>
      <c r="AU224" s="25" t="s">
        <v>85</v>
      </c>
      <c r="AY224" s="25" t="s">
        <v>264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5" t="s">
        <v>24</v>
      </c>
      <c r="BK224" s="193">
        <f>ROUND(I224*H224,2)</f>
        <v>0</v>
      </c>
      <c r="BL224" s="25" t="s">
        <v>270</v>
      </c>
      <c r="BM224" s="25" t="s">
        <v>1707</v>
      </c>
    </row>
    <row r="225" spans="2:65" s="12" customFormat="1">
      <c r="B225" s="194"/>
      <c r="D225" s="195" t="s">
        <v>272</v>
      </c>
      <c r="E225" s="196" t="s">
        <v>5</v>
      </c>
      <c r="F225" s="197" t="s">
        <v>1708</v>
      </c>
      <c r="H225" s="196" t="s">
        <v>5</v>
      </c>
      <c r="I225" s="198"/>
      <c r="L225" s="194"/>
      <c r="M225" s="199"/>
      <c r="N225" s="200"/>
      <c r="O225" s="200"/>
      <c r="P225" s="200"/>
      <c r="Q225" s="200"/>
      <c r="R225" s="200"/>
      <c r="S225" s="200"/>
      <c r="T225" s="201"/>
      <c r="AT225" s="196" t="s">
        <v>272</v>
      </c>
      <c r="AU225" s="196" t="s">
        <v>85</v>
      </c>
      <c r="AV225" s="12" t="s">
        <v>24</v>
      </c>
      <c r="AW225" s="12" t="s">
        <v>41</v>
      </c>
      <c r="AX225" s="12" t="s">
        <v>77</v>
      </c>
      <c r="AY225" s="196" t="s">
        <v>264</v>
      </c>
    </row>
    <row r="226" spans="2:65" s="12" customFormat="1" ht="27">
      <c r="B226" s="194"/>
      <c r="D226" s="195" t="s">
        <v>272</v>
      </c>
      <c r="E226" s="196" t="s">
        <v>5</v>
      </c>
      <c r="F226" s="197" t="s">
        <v>1578</v>
      </c>
      <c r="H226" s="196" t="s">
        <v>5</v>
      </c>
      <c r="I226" s="198"/>
      <c r="L226" s="194"/>
      <c r="M226" s="199"/>
      <c r="N226" s="200"/>
      <c r="O226" s="200"/>
      <c r="P226" s="200"/>
      <c r="Q226" s="200"/>
      <c r="R226" s="200"/>
      <c r="S226" s="200"/>
      <c r="T226" s="201"/>
      <c r="AT226" s="196" t="s">
        <v>272</v>
      </c>
      <c r="AU226" s="196" t="s">
        <v>85</v>
      </c>
      <c r="AV226" s="12" t="s">
        <v>24</v>
      </c>
      <c r="AW226" s="12" t="s">
        <v>41</v>
      </c>
      <c r="AX226" s="12" t="s">
        <v>77</v>
      </c>
      <c r="AY226" s="196" t="s">
        <v>264</v>
      </c>
    </row>
    <row r="227" spans="2:65" s="12" customFormat="1">
      <c r="B227" s="194"/>
      <c r="D227" s="195" t="s">
        <v>272</v>
      </c>
      <c r="E227" s="196" t="s">
        <v>5</v>
      </c>
      <c r="F227" s="197" t="s">
        <v>1579</v>
      </c>
      <c r="H227" s="196" t="s">
        <v>5</v>
      </c>
      <c r="I227" s="198"/>
      <c r="L227" s="194"/>
      <c r="M227" s="199"/>
      <c r="N227" s="200"/>
      <c r="O227" s="200"/>
      <c r="P227" s="200"/>
      <c r="Q227" s="200"/>
      <c r="R227" s="200"/>
      <c r="S227" s="200"/>
      <c r="T227" s="201"/>
      <c r="AT227" s="196" t="s">
        <v>272</v>
      </c>
      <c r="AU227" s="196" t="s">
        <v>85</v>
      </c>
      <c r="AV227" s="12" t="s">
        <v>24</v>
      </c>
      <c r="AW227" s="12" t="s">
        <v>41</v>
      </c>
      <c r="AX227" s="12" t="s">
        <v>77</v>
      </c>
      <c r="AY227" s="196" t="s">
        <v>264</v>
      </c>
    </row>
    <row r="228" spans="2:65" s="13" customFormat="1">
      <c r="B228" s="202"/>
      <c r="D228" s="195" t="s">
        <v>272</v>
      </c>
      <c r="E228" s="203" t="s">
        <v>5</v>
      </c>
      <c r="F228" s="204" t="s">
        <v>1709</v>
      </c>
      <c r="H228" s="205">
        <v>325.012</v>
      </c>
      <c r="I228" s="206"/>
      <c r="L228" s="202"/>
      <c r="M228" s="207"/>
      <c r="N228" s="208"/>
      <c r="O228" s="208"/>
      <c r="P228" s="208"/>
      <c r="Q228" s="208"/>
      <c r="R228" s="208"/>
      <c r="S228" s="208"/>
      <c r="T228" s="209"/>
      <c r="AT228" s="203" t="s">
        <v>272</v>
      </c>
      <c r="AU228" s="203" t="s">
        <v>85</v>
      </c>
      <c r="AV228" s="13" t="s">
        <v>85</v>
      </c>
      <c r="AW228" s="13" t="s">
        <v>41</v>
      </c>
      <c r="AX228" s="13" t="s">
        <v>24</v>
      </c>
      <c r="AY228" s="203" t="s">
        <v>264</v>
      </c>
    </row>
    <row r="229" spans="2:65" s="1" customFormat="1" ht="25.5" customHeight="1">
      <c r="B229" s="181"/>
      <c r="C229" s="182" t="s">
        <v>636</v>
      </c>
      <c r="D229" s="182" t="s">
        <v>266</v>
      </c>
      <c r="E229" s="183" t="s">
        <v>1710</v>
      </c>
      <c r="F229" s="184" t="s">
        <v>1711</v>
      </c>
      <c r="G229" s="185" t="s">
        <v>269</v>
      </c>
      <c r="H229" s="186">
        <v>825.28099999999995</v>
      </c>
      <c r="I229" s="187"/>
      <c r="J229" s="188">
        <f>ROUND(I229*H229,2)</f>
        <v>0</v>
      </c>
      <c r="K229" s="184" t="s">
        <v>278</v>
      </c>
      <c r="L229" s="42"/>
      <c r="M229" s="189" t="s">
        <v>5</v>
      </c>
      <c r="N229" s="190" t="s">
        <v>48</v>
      </c>
      <c r="O229" s="43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AR229" s="25" t="s">
        <v>270</v>
      </c>
      <c r="AT229" s="25" t="s">
        <v>266</v>
      </c>
      <c r="AU229" s="25" t="s">
        <v>85</v>
      </c>
      <c r="AY229" s="25" t="s">
        <v>264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25" t="s">
        <v>24</v>
      </c>
      <c r="BK229" s="193">
        <f>ROUND(I229*H229,2)</f>
        <v>0</v>
      </c>
      <c r="BL229" s="25" t="s">
        <v>270</v>
      </c>
      <c r="BM229" s="25" t="s">
        <v>1712</v>
      </c>
    </row>
    <row r="230" spans="2:65" s="12" customFormat="1">
      <c r="B230" s="194"/>
      <c r="D230" s="195" t="s">
        <v>272</v>
      </c>
      <c r="E230" s="196" t="s">
        <v>5</v>
      </c>
      <c r="F230" s="197" t="s">
        <v>1713</v>
      </c>
      <c r="H230" s="196" t="s">
        <v>5</v>
      </c>
      <c r="I230" s="198"/>
      <c r="L230" s="194"/>
      <c r="M230" s="199"/>
      <c r="N230" s="200"/>
      <c r="O230" s="200"/>
      <c r="P230" s="200"/>
      <c r="Q230" s="200"/>
      <c r="R230" s="200"/>
      <c r="S230" s="200"/>
      <c r="T230" s="201"/>
      <c r="AT230" s="196" t="s">
        <v>272</v>
      </c>
      <c r="AU230" s="196" t="s">
        <v>85</v>
      </c>
      <c r="AV230" s="12" t="s">
        <v>24</v>
      </c>
      <c r="AW230" s="12" t="s">
        <v>41</v>
      </c>
      <c r="AX230" s="12" t="s">
        <v>77</v>
      </c>
      <c r="AY230" s="196" t="s">
        <v>264</v>
      </c>
    </row>
    <row r="231" spans="2:65" s="13" customFormat="1">
      <c r="B231" s="202"/>
      <c r="D231" s="195" t="s">
        <v>272</v>
      </c>
      <c r="E231" s="203" t="s">
        <v>5</v>
      </c>
      <c r="F231" s="204" t="s">
        <v>1714</v>
      </c>
      <c r="H231" s="205">
        <v>252.12</v>
      </c>
      <c r="I231" s="206"/>
      <c r="L231" s="202"/>
      <c r="M231" s="207"/>
      <c r="N231" s="208"/>
      <c r="O231" s="208"/>
      <c r="P231" s="208"/>
      <c r="Q231" s="208"/>
      <c r="R231" s="208"/>
      <c r="S231" s="208"/>
      <c r="T231" s="209"/>
      <c r="AT231" s="203" t="s">
        <v>272</v>
      </c>
      <c r="AU231" s="203" t="s">
        <v>85</v>
      </c>
      <c r="AV231" s="13" t="s">
        <v>85</v>
      </c>
      <c r="AW231" s="13" t="s">
        <v>41</v>
      </c>
      <c r="AX231" s="13" t="s">
        <v>77</v>
      </c>
      <c r="AY231" s="203" t="s">
        <v>264</v>
      </c>
    </row>
    <row r="232" spans="2:65" s="13" customFormat="1">
      <c r="B232" s="202"/>
      <c r="D232" s="195" t="s">
        <v>272</v>
      </c>
      <c r="E232" s="203" t="s">
        <v>5</v>
      </c>
      <c r="F232" s="204" t="s">
        <v>1715</v>
      </c>
      <c r="H232" s="205">
        <v>573.16099999999994</v>
      </c>
      <c r="I232" s="206"/>
      <c r="L232" s="202"/>
      <c r="M232" s="207"/>
      <c r="N232" s="208"/>
      <c r="O232" s="208"/>
      <c r="P232" s="208"/>
      <c r="Q232" s="208"/>
      <c r="R232" s="208"/>
      <c r="S232" s="208"/>
      <c r="T232" s="209"/>
      <c r="AT232" s="203" t="s">
        <v>272</v>
      </c>
      <c r="AU232" s="203" t="s">
        <v>85</v>
      </c>
      <c r="AV232" s="13" t="s">
        <v>85</v>
      </c>
      <c r="AW232" s="13" t="s">
        <v>41</v>
      </c>
      <c r="AX232" s="13" t="s">
        <v>77</v>
      </c>
      <c r="AY232" s="203" t="s">
        <v>264</v>
      </c>
    </row>
    <row r="233" spans="2:65" s="14" customFormat="1">
      <c r="B233" s="210"/>
      <c r="D233" s="195" t="s">
        <v>272</v>
      </c>
      <c r="E233" s="211" t="s">
        <v>5</v>
      </c>
      <c r="F233" s="212" t="s">
        <v>290</v>
      </c>
      <c r="H233" s="213">
        <v>825.28099999999995</v>
      </c>
      <c r="I233" s="214"/>
      <c r="L233" s="210"/>
      <c r="M233" s="215"/>
      <c r="N233" s="216"/>
      <c r="O233" s="216"/>
      <c r="P233" s="216"/>
      <c r="Q233" s="216"/>
      <c r="R233" s="216"/>
      <c r="S233" s="216"/>
      <c r="T233" s="217"/>
      <c r="AT233" s="211" t="s">
        <v>272</v>
      </c>
      <c r="AU233" s="211" t="s">
        <v>85</v>
      </c>
      <c r="AV233" s="14" t="s">
        <v>270</v>
      </c>
      <c r="AW233" s="14" t="s">
        <v>41</v>
      </c>
      <c r="AX233" s="14" t="s">
        <v>24</v>
      </c>
      <c r="AY233" s="211" t="s">
        <v>264</v>
      </c>
    </row>
    <row r="234" spans="2:65" s="1" customFormat="1" ht="25.5" customHeight="1">
      <c r="B234" s="181"/>
      <c r="C234" s="182" t="s">
        <v>640</v>
      </c>
      <c r="D234" s="182" t="s">
        <v>266</v>
      </c>
      <c r="E234" s="183" t="s">
        <v>1710</v>
      </c>
      <c r="F234" s="184" t="s">
        <v>1711</v>
      </c>
      <c r="G234" s="185" t="s">
        <v>269</v>
      </c>
      <c r="H234" s="186">
        <v>48.104999999999997</v>
      </c>
      <c r="I234" s="187"/>
      <c r="J234" s="188">
        <f>ROUND(I234*H234,2)</f>
        <v>0</v>
      </c>
      <c r="K234" s="184" t="s">
        <v>278</v>
      </c>
      <c r="L234" s="42"/>
      <c r="M234" s="189" t="s">
        <v>5</v>
      </c>
      <c r="N234" s="190" t="s">
        <v>48</v>
      </c>
      <c r="O234" s="43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AR234" s="25" t="s">
        <v>270</v>
      </c>
      <c r="AT234" s="25" t="s">
        <v>266</v>
      </c>
      <c r="AU234" s="25" t="s">
        <v>85</v>
      </c>
      <c r="AY234" s="25" t="s">
        <v>264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5" t="s">
        <v>24</v>
      </c>
      <c r="BK234" s="193">
        <f>ROUND(I234*H234,2)</f>
        <v>0</v>
      </c>
      <c r="BL234" s="25" t="s">
        <v>270</v>
      </c>
      <c r="BM234" s="25" t="s">
        <v>1716</v>
      </c>
    </row>
    <row r="235" spans="2:65" s="12" customFormat="1">
      <c r="B235" s="194"/>
      <c r="D235" s="195" t="s">
        <v>272</v>
      </c>
      <c r="E235" s="196" t="s">
        <v>5</v>
      </c>
      <c r="F235" s="197" t="s">
        <v>1717</v>
      </c>
      <c r="H235" s="196" t="s">
        <v>5</v>
      </c>
      <c r="I235" s="198"/>
      <c r="L235" s="194"/>
      <c r="M235" s="199"/>
      <c r="N235" s="200"/>
      <c r="O235" s="200"/>
      <c r="P235" s="200"/>
      <c r="Q235" s="200"/>
      <c r="R235" s="200"/>
      <c r="S235" s="200"/>
      <c r="T235" s="201"/>
      <c r="AT235" s="196" t="s">
        <v>272</v>
      </c>
      <c r="AU235" s="196" t="s">
        <v>85</v>
      </c>
      <c r="AV235" s="12" t="s">
        <v>24</v>
      </c>
      <c r="AW235" s="12" t="s">
        <v>41</v>
      </c>
      <c r="AX235" s="12" t="s">
        <v>77</v>
      </c>
      <c r="AY235" s="196" t="s">
        <v>264</v>
      </c>
    </row>
    <row r="236" spans="2:65" s="13" customFormat="1">
      <c r="B236" s="202"/>
      <c r="D236" s="195" t="s">
        <v>272</v>
      </c>
      <c r="E236" s="203" t="s">
        <v>5</v>
      </c>
      <c r="F236" s="204" t="s">
        <v>1696</v>
      </c>
      <c r="H236" s="205">
        <v>48.104999999999997</v>
      </c>
      <c r="I236" s="206"/>
      <c r="L236" s="202"/>
      <c r="M236" s="207"/>
      <c r="N236" s="208"/>
      <c r="O236" s="208"/>
      <c r="P236" s="208"/>
      <c r="Q236" s="208"/>
      <c r="R236" s="208"/>
      <c r="S236" s="208"/>
      <c r="T236" s="209"/>
      <c r="AT236" s="203" t="s">
        <v>272</v>
      </c>
      <c r="AU236" s="203" t="s">
        <v>85</v>
      </c>
      <c r="AV236" s="13" t="s">
        <v>85</v>
      </c>
      <c r="AW236" s="13" t="s">
        <v>41</v>
      </c>
      <c r="AX236" s="13" t="s">
        <v>24</v>
      </c>
      <c r="AY236" s="203" t="s">
        <v>264</v>
      </c>
    </row>
    <row r="237" spans="2:65" s="1" customFormat="1" ht="16.5" customHeight="1">
      <c r="B237" s="181"/>
      <c r="C237" s="182" t="s">
        <v>641</v>
      </c>
      <c r="D237" s="182" t="s">
        <v>266</v>
      </c>
      <c r="E237" s="183" t="s">
        <v>1718</v>
      </c>
      <c r="F237" s="184" t="s">
        <v>1719</v>
      </c>
      <c r="G237" s="185" t="s">
        <v>269</v>
      </c>
      <c r="H237" s="186">
        <v>577.13199999999995</v>
      </c>
      <c r="I237" s="187"/>
      <c r="J237" s="188">
        <f>ROUND(I237*H237,2)</f>
        <v>0</v>
      </c>
      <c r="K237" s="184" t="s">
        <v>278</v>
      </c>
      <c r="L237" s="42"/>
      <c r="M237" s="189" t="s">
        <v>5</v>
      </c>
      <c r="N237" s="190" t="s">
        <v>48</v>
      </c>
      <c r="O237" s="43"/>
      <c r="P237" s="191">
        <f>O237*H237</f>
        <v>0</v>
      </c>
      <c r="Q237" s="191">
        <v>0</v>
      </c>
      <c r="R237" s="191">
        <f>Q237*H237</f>
        <v>0</v>
      </c>
      <c r="S237" s="191">
        <v>0</v>
      </c>
      <c r="T237" s="192">
        <f>S237*H237</f>
        <v>0</v>
      </c>
      <c r="AR237" s="25" t="s">
        <v>270</v>
      </c>
      <c r="AT237" s="25" t="s">
        <v>266</v>
      </c>
      <c r="AU237" s="25" t="s">
        <v>85</v>
      </c>
      <c r="AY237" s="25" t="s">
        <v>264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25" t="s">
        <v>24</v>
      </c>
      <c r="BK237" s="193">
        <f>ROUND(I237*H237,2)</f>
        <v>0</v>
      </c>
      <c r="BL237" s="25" t="s">
        <v>270</v>
      </c>
      <c r="BM237" s="25" t="s">
        <v>1720</v>
      </c>
    </row>
    <row r="238" spans="2:65" s="12" customFormat="1">
      <c r="B238" s="194"/>
      <c r="D238" s="195" t="s">
        <v>272</v>
      </c>
      <c r="E238" s="196" t="s">
        <v>5</v>
      </c>
      <c r="F238" s="197" t="s">
        <v>1721</v>
      </c>
      <c r="H238" s="196" t="s">
        <v>5</v>
      </c>
      <c r="I238" s="198"/>
      <c r="L238" s="194"/>
      <c r="M238" s="199"/>
      <c r="N238" s="200"/>
      <c r="O238" s="200"/>
      <c r="P238" s="200"/>
      <c r="Q238" s="200"/>
      <c r="R238" s="200"/>
      <c r="S238" s="200"/>
      <c r="T238" s="201"/>
      <c r="AT238" s="196" t="s">
        <v>272</v>
      </c>
      <c r="AU238" s="196" t="s">
        <v>85</v>
      </c>
      <c r="AV238" s="12" t="s">
        <v>24</v>
      </c>
      <c r="AW238" s="12" t="s">
        <v>41</v>
      </c>
      <c r="AX238" s="12" t="s">
        <v>77</v>
      </c>
      <c r="AY238" s="196" t="s">
        <v>264</v>
      </c>
    </row>
    <row r="239" spans="2:65" s="13" customFormat="1">
      <c r="B239" s="202"/>
      <c r="D239" s="195" t="s">
        <v>272</v>
      </c>
      <c r="E239" s="203" t="s">
        <v>5</v>
      </c>
      <c r="F239" s="204" t="s">
        <v>1722</v>
      </c>
      <c r="H239" s="205">
        <v>325.012</v>
      </c>
      <c r="I239" s="206"/>
      <c r="L239" s="202"/>
      <c r="M239" s="207"/>
      <c r="N239" s="208"/>
      <c r="O239" s="208"/>
      <c r="P239" s="208"/>
      <c r="Q239" s="208"/>
      <c r="R239" s="208"/>
      <c r="S239" s="208"/>
      <c r="T239" s="209"/>
      <c r="AT239" s="203" t="s">
        <v>272</v>
      </c>
      <c r="AU239" s="203" t="s">
        <v>85</v>
      </c>
      <c r="AV239" s="13" t="s">
        <v>85</v>
      </c>
      <c r="AW239" s="13" t="s">
        <v>41</v>
      </c>
      <c r="AX239" s="13" t="s">
        <v>77</v>
      </c>
      <c r="AY239" s="203" t="s">
        <v>264</v>
      </c>
    </row>
    <row r="240" spans="2:65" s="12" customFormat="1">
      <c r="B240" s="194"/>
      <c r="D240" s="195" t="s">
        <v>272</v>
      </c>
      <c r="E240" s="196" t="s">
        <v>5</v>
      </c>
      <c r="F240" s="197" t="s">
        <v>1723</v>
      </c>
      <c r="H240" s="196" t="s">
        <v>5</v>
      </c>
      <c r="I240" s="198"/>
      <c r="L240" s="194"/>
      <c r="M240" s="199"/>
      <c r="N240" s="200"/>
      <c r="O240" s="200"/>
      <c r="P240" s="200"/>
      <c r="Q240" s="200"/>
      <c r="R240" s="200"/>
      <c r="S240" s="200"/>
      <c r="T240" s="201"/>
      <c r="AT240" s="196" t="s">
        <v>272</v>
      </c>
      <c r="AU240" s="196" t="s">
        <v>85</v>
      </c>
      <c r="AV240" s="12" t="s">
        <v>24</v>
      </c>
      <c r="AW240" s="12" t="s">
        <v>41</v>
      </c>
      <c r="AX240" s="12" t="s">
        <v>77</v>
      </c>
      <c r="AY240" s="196" t="s">
        <v>264</v>
      </c>
    </row>
    <row r="241" spans="2:65" s="13" customFormat="1">
      <c r="B241" s="202"/>
      <c r="D241" s="195" t="s">
        <v>272</v>
      </c>
      <c r="E241" s="203" t="s">
        <v>5</v>
      </c>
      <c r="F241" s="204" t="s">
        <v>1714</v>
      </c>
      <c r="H241" s="205">
        <v>252.12</v>
      </c>
      <c r="I241" s="206"/>
      <c r="L241" s="202"/>
      <c r="M241" s="207"/>
      <c r="N241" s="208"/>
      <c r="O241" s="208"/>
      <c r="P241" s="208"/>
      <c r="Q241" s="208"/>
      <c r="R241" s="208"/>
      <c r="S241" s="208"/>
      <c r="T241" s="209"/>
      <c r="AT241" s="203" t="s">
        <v>272</v>
      </c>
      <c r="AU241" s="203" t="s">
        <v>85</v>
      </c>
      <c r="AV241" s="13" t="s">
        <v>85</v>
      </c>
      <c r="AW241" s="13" t="s">
        <v>41</v>
      </c>
      <c r="AX241" s="13" t="s">
        <v>77</v>
      </c>
      <c r="AY241" s="203" t="s">
        <v>264</v>
      </c>
    </row>
    <row r="242" spans="2:65" s="14" customFormat="1">
      <c r="B242" s="210"/>
      <c r="D242" s="195" t="s">
        <v>272</v>
      </c>
      <c r="E242" s="211" t="s">
        <v>5</v>
      </c>
      <c r="F242" s="212" t="s">
        <v>290</v>
      </c>
      <c r="H242" s="213">
        <v>577.13199999999995</v>
      </c>
      <c r="I242" s="214"/>
      <c r="L242" s="210"/>
      <c r="M242" s="215"/>
      <c r="N242" s="216"/>
      <c r="O242" s="216"/>
      <c r="P242" s="216"/>
      <c r="Q242" s="216"/>
      <c r="R242" s="216"/>
      <c r="S242" s="216"/>
      <c r="T242" s="217"/>
      <c r="AT242" s="211" t="s">
        <v>272</v>
      </c>
      <c r="AU242" s="211" t="s">
        <v>85</v>
      </c>
      <c r="AV242" s="14" t="s">
        <v>270</v>
      </c>
      <c r="AW242" s="14" t="s">
        <v>41</v>
      </c>
      <c r="AX242" s="14" t="s">
        <v>24</v>
      </c>
      <c r="AY242" s="211" t="s">
        <v>264</v>
      </c>
    </row>
    <row r="243" spans="2:65" s="1" customFormat="1" ht="25.5" customHeight="1">
      <c r="B243" s="181"/>
      <c r="C243" s="182" t="s">
        <v>645</v>
      </c>
      <c r="D243" s="182" t="s">
        <v>266</v>
      </c>
      <c r="E243" s="183" t="s">
        <v>1724</v>
      </c>
      <c r="F243" s="184" t="s">
        <v>1725</v>
      </c>
      <c r="G243" s="185" t="s">
        <v>269</v>
      </c>
      <c r="H243" s="186">
        <v>825.28099999999995</v>
      </c>
      <c r="I243" s="187"/>
      <c r="J243" s="188">
        <f>ROUND(I243*H243,2)</f>
        <v>0</v>
      </c>
      <c r="K243" s="184" t="s">
        <v>278</v>
      </c>
      <c r="L243" s="42"/>
      <c r="M243" s="189" t="s">
        <v>5</v>
      </c>
      <c r="N243" s="190" t="s">
        <v>48</v>
      </c>
      <c r="O243" s="43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AR243" s="25" t="s">
        <v>270</v>
      </c>
      <c r="AT243" s="25" t="s">
        <v>266</v>
      </c>
      <c r="AU243" s="25" t="s">
        <v>85</v>
      </c>
      <c r="AY243" s="25" t="s">
        <v>264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5" t="s">
        <v>24</v>
      </c>
      <c r="BK243" s="193">
        <f>ROUND(I243*H243,2)</f>
        <v>0</v>
      </c>
      <c r="BL243" s="25" t="s">
        <v>270</v>
      </c>
      <c r="BM243" s="25" t="s">
        <v>1726</v>
      </c>
    </row>
    <row r="244" spans="2:65" s="12" customFormat="1">
      <c r="B244" s="194"/>
      <c r="D244" s="195" t="s">
        <v>272</v>
      </c>
      <c r="E244" s="196" t="s">
        <v>5</v>
      </c>
      <c r="F244" s="197" t="s">
        <v>1727</v>
      </c>
      <c r="H244" s="196" t="s">
        <v>5</v>
      </c>
      <c r="I244" s="198"/>
      <c r="L244" s="194"/>
      <c r="M244" s="199"/>
      <c r="N244" s="200"/>
      <c r="O244" s="200"/>
      <c r="P244" s="200"/>
      <c r="Q244" s="200"/>
      <c r="R244" s="200"/>
      <c r="S244" s="200"/>
      <c r="T244" s="201"/>
      <c r="AT244" s="196" t="s">
        <v>272</v>
      </c>
      <c r="AU244" s="196" t="s">
        <v>85</v>
      </c>
      <c r="AV244" s="12" t="s">
        <v>24</v>
      </c>
      <c r="AW244" s="12" t="s">
        <v>41</v>
      </c>
      <c r="AX244" s="12" t="s">
        <v>77</v>
      </c>
      <c r="AY244" s="196" t="s">
        <v>264</v>
      </c>
    </row>
    <row r="245" spans="2:65" s="12" customFormat="1" ht="27">
      <c r="B245" s="194"/>
      <c r="D245" s="195" t="s">
        <v>272</v>
      </c>
      <c r="E245" s="196" t="s">
        <v>5</v>
      </c>
      <c r="F245" s="197" t="s">
        <v>1728</v>
      </c>
      <c r="H245" s="196" t="s">
        <v>5</v>
      </c>
      <c r="I245" s="198"/>
      <c r="L245" s="194"/>
      <c r="M245" s="199"/>
      <c r="N245" s="200"/>
      <c r="O245" s="200"/>
      <c r="P245" s="200"/>
      <c r="Q245" s="200"/>
      <c r="R245" s="200"/>
      <c r="S245" s="200"/>
      <c r="T245" s="201"/>
      <c r="AT245" s="196" t="s">
        <v>272</v>
      </c>
      <c r="AU245" s="196" t="s">
        <v>85</v>
      </c>
      <c r="AV245" s="12" t="s">
        <v>24</v>
      </c>
      <c r="AW245" s="12" t="s">
        <v>41</v>
      </c>
      <c r="AX245" s="12" t="s">
        <v>77</v>
      </c>
      <c r="AY245" s="196" t="s">
        <v>264</v>
      </c>
    </row>
    <row r="246" spans="2:65" s="12" customFormat="1">
      <c r="B246" s="194"/>
      <c r="D246" s="195" t="s">
        <v>272</v>
      </c>
      <c r="E246" s="196" t="s">
        <v>5</v>
      </c>
      <c r="F246" s="197" t="s">
        <v>1729</v>
      </c>
      <c r="H246" s="196" t="s">
        <v>5</v>
      </c>
      <c r="I246" s="198"/>
      <c r="L246" s="194"/>
      <c r="M246" s="199"/>
      <c r="N246" s="200"/>
      <c r="O246" s="200"/>
      <c r="P246" s="200"/>
      <c r="Q246" s="200"/>
      <c r="R246" s="200"/>
      <c r="S246" s="200"/>
      <c r="T246" s="201"/>
      <c r="AT246" s="196" t="s">
        <v>272</v>
      </c>
      <c r="AU246" s="196" t="s">
        <v>85</v>
      </c>
      <c r="AV246" s="12" t="s">
        <v>24</v>
      </c>
      <c r="AW246" s="12" t="s">
        <v>41</v>
      </c>
      <c r="AX246" s="12" t="s">
        <v>77</v>
      </c>
      <c r="AY246" s="196" t="s">
        <v>264</v>
      </c>
    </row>
    <row r="247" spans="2:65" s="12" customFormat="1">
      <c r="B247" s="194"/>
      <c r="D247" s="195" t="s">
        <v>272</v>
      </c>
      <c r="E247" s="196" t="s">
        <v>5</v>
      </c>
      <c r="F247" s="197" t="s">
        <v>1730</v>
      </c>
      <c r="H247" s="196" t="s">
        <v>5</v>
      </c>
      <c r="I247" s="198"/>
      <c r="L247" s="194"/>
      <c r="M247" s="199"/>
      <c r="N247" s="200"/>
      <c r="O247" s="200"/>
      <c r="P247" s="200"/>
      <c r="Q247" s="200"/>
      <c r="R247" s="200"/>
      <c r="S247" s="200"/>
      <c r="T247" s="201"/>
      <c r="AT247" s="196" t="s">
        <v>272</v>
      </c>
      <c r="AU247" s="196" t="s">
        <v>85</v>
      </c>
      <c r="AV247" s="12" t="s">
        <v>24</v>
      </c>
      <c r="AW247" s="12" t="s">
        <v>41</v>
      </c>
      <c r="AX247" s="12" t="s">
        <v>77</v>
      </c>
      <c r="AY247" s="196" t="s">
        <v>264</v>
      </c>
    </row>
    <row r="248" spans="2:65" s="13" customFormat="1">
      <c r="B248" s="202"/>
      <c r="D248" s="195" t="s">
        <v>272</v>
      </c>
      <c r="E248" s="203" t="s">
        <v>5</v>
      </c>
      <c r="F248" s="204" t="s">
        <v>1731</v>
      </c>
      <c r="H248" s="205">
        <v>114.818</v>
      </c>
      <c r="I248" s="206"/>
      <c r="L248" s="202"/>
      <c r="M248" s="207"/>
      <c r="N248" s="208"/>
      <c r="O248" s="208"/>
      <c r="P248" s="208"/>
      <c r="Q248" s="208"/>
      <c r="R248" s="208"/>
      <c r="S248" s="208"/>
      <c r="T248" s="209"/>
      <c r="AT248" s="203" t="s">
        <v>272</v>
      </c>
      <c r="AU248" s="203" t="s">
        <v>85</v>
      </c>
      <c r="AV248" s="13" t="s">
        <v>85</v>
      </c>
      <c r="AW248" s="13" t="s">
        <v>41</v>
      </c>
      <c r="AX248" s="13" t="s">
        <v>77</v>
      </c>
      <c r="AY248" s="203" t="s">
        <v>264</v>
      </c>
    </row>
    <row r="249" spans="2:65" s="12" customFormat="1">
      <c r="B249" s="194"/>
      <c r="D249" s="195" t="s">
        <v>272</v>
      </c>
      <c r="E249" s="196" t="s">
        <v>5</v>
      </c>
      <c r="F249" s="197" t="s">
        <v>1732</v>
      </c>
      <c r="H249" s="196" t="s">
        <v>5</v>
      </c>
      <c r="I249" s="198"/>
      <c r="L249" s="194"/>
      <c r="M249" s="199"/>
      <c r="N249" s="200"/>
      <c r="O249" s="200"/>
      <c r="P249" s="200"/>
      <c r="Q249" s="200"/>
      <c r="R249" s="200"/>
      <c r="S249" s="200"/>
      <c r="T249" s="201"/>
      <c r="AT249" s="196" t="s">
        <v>272</v>
      </c>
      <c r="AU249" s="196" t="s">
        <v>85</v>
      </c>
      <c r="AV249" s="12" t="s">
        <v>24</v>
      </c>
      <c r="AW249" s="12" t="s">
        <v>41</v>
      </c>
      <c r="AX249" s="12" t="s">
        <v>77</v>
      </c>
      <c r="AY249" s="196" t="s">
        <v>264</v>
      </c>
    </row>
    <row r="250" spans="2:65" s="13" customFormat="1">
      <c r="B250" s="202"/>
      <c r="D250" s="195" t="s">
        <v>272</v>
      </c>
      <c r="E250" s="203" t="s">
        <v>5</v>
      </c>
      <c r="F250" s="204" t="s">
        <v>1733</v>
      </c>
      <c r="H250" s="205">
        <v>212.51599999999999</v>
      </c>
      <c r="I250" s="206"/>
      <c r="L250" s="202"/>
      <c r="M250" s="207"/>
      <c r="N250" s="208"/>
      <c r="O250" s="208"/>
      <c r="P250" s="208"/>
      <c r="Q250" s="208"/>
      <c r="R250" s="208"/>
      <c r="S250" s="208"/>
      <c r="T250" s="209"/>
      <c r="AT250" s="203" t="s">
        <v>272</v>
      </c>
      <c r="AU250" s="203" t="s">
        <v>85</v>
      </c>
      <c r="AV250" s="13" t="s">
        <v>85</v>
      </c>
      <c r="AW250" s="13" t="s">
        <v>41</v>
      </c>
      <c r="AX250" s="13" t="s">
        <v>77</v>
      </c>
      <c r="AY250" s="203" t="s">
        <v>264</v>
      </c>
    </row>
    <row r="251" spans="2:65" s="12" customFormat="1">
      <c r="B251" s="194"/>
      <c r="D251" s="195" t="s">
        <v>272</v>
      </c>
      <c r="E251" s="196" t="s">
        <v>5</v>
      </c>
      <c r="F251" s="197" t="s">
        <v>1734</v>
      </c>
      <c r="H251" s="196" t="s">
        <v>5</v>
      </c>
      <c r="I251" s="198"/>
      <c r="L251" s="194"/>
      <c r="M251" s="199"/>
      <c r="N251" s="200"/>
      <c r="O251" s="200"/>
      <c r="P251" s="200"/>
      <c r="Q251" s="200"/>
      <c r="R251" s="200"/>
      <c r="S251" s="200"/>
      <c r="T251" s="201"/>
      <c r="AT251" s="196" t="s">
        <v>272</v>
      </c>
      <c r="AU251" s="196" t="s">
        <v>85</v>
      </c>
      <c r="AV251" s="12" t="s">
        <v>24</v>
      </c>
      <c r="AW251" s="12" t="s">
        <v>41</v>
      </c>
      <c r="AX251" s="12" t="s">
        <v>77</v>
      </c>
      <c r="AY251" s="196" t="s">
        <v>264</v>
      </c>
    </row>
    <row r="252" spans="2:65" s="13" customFormat="1">
      <c r="B252" s="202"/>
      <c r="D252" s="195" t="s">
        <v>272</v>
      </c>
      <c r="E252" s="203" t="s">
        <v>5</v>
      </c>
      <c r="F252" s="204" t="s">
        <v>1735</v>
      </c>
      <c r="H252" s="205">
        <v>75.239999999999995</v>
      </c>
      <c r="I252" s="206"/>
      <c r="L252" s="202"/>
      <c r="M252" s="207"/>
      <c r="N252" s="208"/>
      <c r="O252" s="208"/>
      <c r="P252" s="208"/>
      <c r="Q252" s="208"/>
      <c r="R252" s="208"/>
      <c r="S252" s="208"/>
      <c r="T252" s="209"/>
      <c r="AT252" s="203" t="s">
        <v>272</v>
      </c>
      <c r="AU252" s="203" t="s">
        <v>85</v>
      </c>
      <c r="AV252" s="13" t="s">
        <v>85</v>
      </c>
      <c r="AW252" s="13" t="s">
        <v>41</v>
      </c>
      <c r="AX252" s="13" t="s">
        <v>77</v>
      </c>
      <c r="AY252" s="203" t="s">
        <v>264</v>
      </c>
    </row>
    <row r="253" spans="2:65" s="12" customFormat="1">
      <c r="B253" s="194"/>
      <c r="D253" s="195" t="s">
        <v>272</v>
      </c>
      <c r="E253" s="196" t="s">
        <v>5</v>
      </c>
      <c r="F253" s="197" t="s">
        <v>1736</v>
      </c>
      <c r="H253" s="196" t="s">
        <v>5</v>
      </c>
      <c r="I253" s="198"/>
      <c r="L253" s="194"/>
      <c r="M253" s="199"/>
      <c r="N253" s="200"/>
      <c r="O253" s="200"/>
      <c r="P253" s="200"/>
      <c r="Q253" s="200"/>
      <c r="R253" s="200"/>
      <c r="S253" s="200"/>
      <c r="T253" s="201"/>
      <c r="AT253" s="196" t="s">
        <v>272</v>
      </c>
      <c r="AU253" s="196" t="s">
        <v>85</v>
      </c>
      <c r="AV253" s="12" t="s">
        <v>24</v>
      </c>
      <c r="AW253" s="12" t="s">
        <v>41</v>
      </c>
      <c r="AX253" s="12" t="s">
        <v>77</v>
      </c>
      <c r="AY253" s="196" t="s">
        <v>264</v>
      </c>
    </row>
    <row r="254" spans="2:65" s="13" customFormat="1">
      <c r="B254" s="202"/>
      <c r="D254" s="195" t="s">
        <v>272</v>
      </c>
      <c r="E254" s="203" t="s">
        <v>5</v>
      </c>
      <c r="F254" s="204" t="s">
        <v>1737</v>
      </c>
      <c r="H254" s="205">
        <v>117.04</v>
      </c>
      <c r="I254" s="206"/>
      <c r="L254" s="202"/>
      <c r="M254" s="207"/>
      <c r="N254" s="208"/>
      <c r="O254" s="208"/>
      <c r="P254" s="208"/>
      <c r="Q254" s="208"/>
      <c r="R254" s="208"/>
      <c r="S254" s="208"/>
      <c r="T254" s="209"/>
      <c r="AT254" s="203" t="s">
        <v>272</v>
      </c>
      <c r="AU254" s="203" t="s">
        <v>85</v>
      </c>
      <c r="AV254" s="13" t="s">
        <v>85</v>
      </c>
      <c r="AW254" s="13" t="s">
        <v>41</v>
      </c>
      <c r="AX254" s="13" t="s">
        <v>77</v>
      </c>
      <c r="AY254" s="203" t="s">
        <v>264</v>
      </c>
    </row>
    <row r="255" spans="2:65" s="12" customFormat="1">
      <c r="B255" s="194"/>
      <c r="D255" s="195" t="s">
        <v>272</v>
      </c>
      <c r="E255" s="196" t="s">
        <v>5</v>
      </c>
      <c r="F255" s="197" t="s">
        <v>1738</v>
      </c>
      <c r="H255" s="196" t="s">
        <v>5</v>
      </c>
      <c r="I255" s="198"/>
      <c r="L255" s="194"/>
      <c r="M255" s="199"/>
      <c r="N255" s="200"/>
      <c r="O255" s="200"/>
      <c r="P255" s="200"/>
      <c r="Q255" s="200"/>
      <c r="R255" s="200"/>
      <c r="S255" s="200"/>
      <c r="T255" s="201"/>
      <c r="AT255" s="196" t="s">
        <v>272</v>
      </c>
      <c r="AU255" s="196" t="s">
        <v>85</v>
      </c>
      <c r="AV255" s="12" t="s">
        <v>24</v>
      </c>
      <c r="AW255" s="12" t="s">
        <v>41</v>
      </c>
      <c r="AX255" s="12" t="s">
        <v>77</v>
      </c>
      <c r="AY255" s="196" t="s">
        <v>264</v>
      </c>
    </row>
    <row r="256" spans="2:65" s="13" customFormat="1">
      <c r="B256" s="202"/>
      <c r="D256" s="195" t="s">
        <v>272</v>
      </c>
      <c r="E256" s="203" t="s">
        <v>5</v>
      </c>
      <c r="F256" s="204" t="s">
        <v>1739</v>
      </c>
      <c r="H256" s="205">
        <v>270.60000000000002</v>
      </c>
      <c r="I256" s="206"/>
      <c r="L256" s="202"/>
      <c r="M256" s="207"/>
      <c r="N256" s="208"/>
      <c r="O256" s="208"/>
      <c r="P256" s="208"/>
      <c r="Q256" s="208"/>
      <c r="R256" s="208"/>
      <c r="S256" s="208"/>
      <c r="T256" s="209"/>
      <c r="AT256" s="203" t="s">
        <v>272</v>
      </c>
      <c r="AU256" s="203" t="s">
        <v>85</v>
      </c>
      <c r="AV256" s="13" t="s">
        <v>85</v>
      </c>
      <c r="AW256" s="13" t="s">
        <v>41</v>
      </c>
      <c r="AX256" s="13" t="s">
        <v>77</v>
      </c>
      <c r="AY256" s="203" t="s">
        <v>264</v>
      </c>
    </row>
    <row r="257" spans="2:65" s="12" customFormat="1">
      <c r="B257" s="194"/>
      <c r="D257" s="195" t="s">
        <v>272</v>
      </c>
      <c r="E257" s="196" t="s">
        <v>5</v>
      </c>
      <c r="F257" s="197" t="s">
        <v>1740</v>
      </c>
      <c r="H257" s="196" t="s">
        <v>5</v>
      </c>
      <c r="I257" s="198"/>
      <c r="L257" s="194"/>
      <c r="M257" s="199"/>
      <c r="N257" s="200"/>
      <c r="O257" s="200"/>
      <c r="P257" s="200"/>
      <c r="Q257" s="200"/>
      <c r="R257" s="200"/>
      <c r="S257" s="200"/>
      <c r="T257" s="201"/>
      <c r="AT257" s="196" t="s">
        <v>272</v>
      </c>
      <c r="AU257" s="196" t="s">
        <v>85</v>
      </c>
      <c r="AV257" s="12" t="s">
        <v>24</v>
      </c>
      <c r="AW257" s="12" t="s">
        <v>41</v>
      </c>
      <c r="AX257" s="12" t="s">
        <v>77</v>
      </c>
      <c r="AY257" s="196" t="s">
        <v>264</v>
      </c>
    </row>
    <row r="258" spans="2:65" s="13" customFormat="1">
      <c r="B258" s="202"/>
      <c r="D258" s="195" t="s">
        <v>272</v>
      </c>
      <c r="E258" s="203" t="s">
        <v>5</v>
      </c>
      <c r="F258" s="204" t="s">
        <v>1741</v>
      </c>
      <c r="H258" s="205">
        <v>35.067</v>
      </c>
      <c r="I258" s="206"/>
      <c r="L258" s="202"/>
      <c r="M258" s="207"/>
      <c r="N258" s="208"/>
      <c r="O258" s="208"/>
      <c r="P258" s="208"/>
      <c r="Q258" s="208"/>
      <c r="R258" s="208"/>
      <c r="S258" s="208"/>
      <c r="T258" s="209"/>
      <c r="AT258" s="203" t="s">
        <v>272</v>
      </c>
      <c r="AU258" s="203" t="s">
        <v>85</v>
      </c>
      <c r="AV258" s="13" t="s">
        <v>85</v>
      </c>
      <c r="AW258" s="13" t="s">
        <v>41</v>
      </c>
      <c r="AX258" s="13" t="s">
        <v>77</v>
      </c>
      <c r="AY258" s="203" t="s">
        <v>264</v>
      </c>
    </row>
    <row r="259" spans="2:65" s="14" customFormat="1">
      <c r="B259" s="210"/>
      <c r="D259" s="195" t="s">
        <v>272</v>
      </c>
      <c r="E259" s="211" t="s">
        <v>5</v>
      </c>
      <c r="F259" s="212" t="s">
        <v>290</v>
      </c>
      <c r="H259" s="213">
        <v>825.28099999999995</v>
      </c>
      <c r="I259" s="214"/>
      <c r="L259" s="210"/>
      <c r="M259" s="215"/>
      <c r="N259" s="216"/>
      <c r="O259" s="216"/>
      <c r="P259" s="216"/>
      <c r="Q259" s="216"/>
      <c r="R259" s="216"/>
      <c r="S259" s="216"/>
      <c r="T259" s="217"/>
      <c r="AT259" s="211" t="s">
        <v>272</v>
      </c>
      <c r="AU259" s="211" t="s">
        <v>85</v>
      </c>
      <c r="AV259" s="14" t="s">
        <v>270</v>
      </c>
      <c r="AW259" s="14" t="s">
        <v>41</v>
      </c>
      <c r="AX259" s="14" t="s">
        <v>24</v>
      </c>
      <c r="AY259" s="211" t="s">
        <v>264</v>
      </c>
    </row>
    <row r="260" spans="2:65" s="1" customFormat="1" ht="25.5" customHeight="1">
      <c r="B260" s="181"/>
      <c r="C260" s="182" t="s">
        <v>647</v>
      </c>
      <c r="D260" s="182" t="s">
        <v>266</v>
      </c>
      <c r="E260" s="183" t="s">
        <v>1742</v>
      </c>
      <c r="F260" s="184" t="s">
        <v>1743</v>
      </c>
      <c r="G260" s="185" t="s">
        <v>293</v>
      </c>
      <c r="H260" s="186">
        <v>142.6</v>
      </c>
      <c r="I260" s="187"/>
      <c r="J260" s="188">
        <f>ROUND(I260*H260,2)</f>
        <v>0</v>
      </c>
      <c r="K260" s="184" t="s">
        <v>278</v>
      </c>
      <c r="L260" s="42"/>
      <c r="M260" s="189" t="s">
        <v>5</v>
      </c>
      <c r="N260" s="190" t="s">
        <v>48</v>
      </c>
      <c r="O260" s="43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AR260" s="25" t="s">
        <v>270</v>
      </c>
      <c r="AT260" s="25" t="s">
        <v>266</v>
      </c>
      <c r="AU260" s="25" t="s">
        <v>85</v>
      </c>
      <c r="AY260" s="25" t="s">
        <v>264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25" t="s">
        <v>24</v>
      </c>
      <c r="BK260" s="193">
        <f>ROUND(I260*H260,2)</f>
        <v>0</v>
      </c>
      <c r="BL260" s="25" t="s">
        <v>270</v>
      </c>
      <c r="BM260" s="25" t="s">
        <v>1744</v>
      </c>
    </row>
    <row r="261" spans="2:65" s="13" customFormat="1">
      <c r="B261" s="202"/>
      <c r="D261" s="195" t="s">
        <v>272</v>
      </c>
      <c r="E261" s="203" t="s">
        <v>5</v>
      </c>
      <c r="F261" s="204" t="s">
        <v>1745</v>
      </c>
      <c r="H261" s="205">
        <v>142.6</v>
      </c>
      <c r="I261" s="206"/>
      <c r="L261" s="202"/>
      <c r="M261" s="207"/>
      <c r="N261" s="208"/>
      <c r="O261" s="208"/>
      <c r="P261" s="208"/>
      <c r="Q261" s="208"/>
      <c r="R261" s="208"/>
      <c r="S261" s="208"/>
      <c r="T261" s="209"/>
      <c r="AT261" s="203" t="s">
        <v>272</v>
      </c>
      <c r="AU261" s="203" t="s">
        <v>85</v>
      </c>
      <c r="AV261" s="13" t="s">
        <v>85</v>
      </c>
      <c r="AW261" s="13" t="s">
        <v>41</v>
      </c>
      <c r="AX261" s="13" t="s">
        <v>24</v>
      </c>
      <c r="AY261" s="203" t="s">
        <v>264</v>
      </c>
    </row>
    <row r="262" spans="2:65" s="11" customFormat="1" ht="29.85" customHeight="1">
      <c r="B262" s="168"/>
      <c r="D262" s="169" t="s">
        <v>76</v>
      </c>
      <c r="E262" s="179" t="s">
        <v>387</v>
      </c>
      <c r="F262" s="179" t="s">
        <v>1746</v>
      </c>
      <c r="I262" s="171"/>
      <c r="J262" s="180">
        <f>BK262</f>
        <v>0</v>
      </c>
      <c r="L262" s="168"/>
      <c r="M262" s="173"/>
      <c r="N262" s="174"/>
      <c r="O262" s="174"/>
      <c r="P262" s="175">
        <f>SUM(P263:P286)</f>
        <v>0</v>
      </c>
      <c r="Q262" s="174"/>
      <c r="R262" s="175">
        <f>SUM(R263:R286)</f>
        <v>1.2187E-2</v>
      </c>
      <c r="S262" s="174"/>
      <c r="T262" s="176">
        <f>SUM(T263:T286)</f>
        <v>0</v>
      </c>
      <c r="AR262" s="169" t="s">
        <v>24</v>
      </c>
      <c r="AT262" s="177" t="s">
        <v>76</v>
      </c>
      <c r="AU262" s="177" t="s">
        <v>24</v>
      </c>
      <c r="AY262" s="169" t="s">
        <v>264</v>
      </c>
      <c r="BK262" s="178">
        <f>SUM(BK263:BK286)</f>
        <v>0</v>
      </c>
    </row>
    <row r="263" spans="2:65" s="1" customFormat="1" ht="38.25" customHeight="1">
      <c r="B263" s="181"/>
      <c r="C263" s="182" t="s">
        <v>651</v>
      </c>
      <c r="D263" s="182" t="s">
        <v>266</v>
      </c>
      <c r="E263" s="183" t="s">
        <v>1747</v>
      </c>
      <c r="F263" s="184" t="s">
        <v>1748</v>
      </c>
      <c r="G263" s="185" t="s">
        <v>293</v>
      </c>
      <c r="H263" s="186">
        <v>320.7</v>
      </c>
      <c r="I263" s="187"/>
      <c r="J263" s="188">
        <f>ROUND(I263*H263,2)</f>
        <v>0</v>
      </c>
      <c r="K263" s="184" t="s">
        <v>278</v>
      </c>
      <c r="L263" s="42"/>
      <c r="M263" s="189" t="s">
        <v>5</v>
      </c>
      <c r="N263" s="190" t="s">
        <v>48</v>
      </c>
      <c r="O263" s="43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AR263" s="25" t="s">
        <v>270</v>
      </c>
      <c r="AT263" s="25" t="s">
        <v>266</v>
      </c>
      <c r="AU263" s="25" t="s">
        <v>85</v>
      </c>
      <c r="AY263" s="25" t="s">
        <v>264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25" t="s">
        <v>24</v>
      </c>
      <c r="BK263" s="193">
        <f>ROUND(I263*H263,2)</f>
        <v>0</v>
      </c>
      <c r="BL263" s="25" t="s">
        <v>270</v>
      </c>
      <c r="BM263" s="25" t="s">
        <v>1749</v>
      </c>
    </row>
    <row r="264" spans="2:65" s="12" customFormat="1">
      <c r="B264" s="194"/>
      <c r="D264" s="195" t="s">
        <v>272</v>
      </c>
      <c r="E264" s="196" t="s">
        <v>5</v>
      </c>
      <c r="F264" s="197" t="s">
        <v>1750</v>
      </c>
      <c r="H264" s="196" t="s">
        <v>5</v>
      </c>
      <c r="I264" s="198"/>
      <c r="L264" s="194"/>
      <c r="M264" s="199"/>
      <c r="N264" s="200"/>
      <c r="O264" s="200"/>
      <c r="P264" s="200"/>
      <c r="Q264" s="200"/>
      <c r="R264" s="200"/>
      <c r="S264" s="200"/>
      <c r="T264" s="201"/>
      <c r="AT264" s="196" t="s">
        <v>272</v>
      </c>
      <c r="AU264" s="196" t="s">
        <v>85</v>
      </c>
      <c r="AV264" s="12" t="s">
        <v>24</v>
      </c>
      <c r="AW264" s="12" t="s">
        <v>41</v>
      </c>
      <c r="AX264" s="12" t="s">
        <v>77</v>
      </c>
      <c r="AY264" s="196" t="s">
        <v>264</v>
      </c>
    </row>
    <row r="265" spans="2:65" s="13" customFormat="1">
      <c r="B265" s="202"/>
      <c r="D265" s="195" t="s">
        <v>272</v>
      </c>
      <c r="E265" s="203" t="s">
        <v>5</v>
      </c>
      <c r="F265" s="204" t="s">
        <v>1751</v>
      </c>
      <c r="H265" s="205">
        <v>320.7</v>
      </c>
      <c r="I265" s="206"/>
      <c r="L265" s="202"/>
      <c r="M265" s="207"/>
      <c r="N265" s="208"/>
      <c r="O265" s="208"/>
      <c r="P265" s="208"/>
      <c r="Q265" s="208"/>
      <c r="R265" s="208"/>
      <c r="S265" s="208"/>
      <c r="T265" s="209"/>
      <c r="AT265" s="203" t="s">
        <v>272</v>
      </c>
      <c r="AU265" s="203" t="s">
        <v>85</v>
      </c>
      <c r="AV265" s="13" t="s">
        <v>85</v>
      </c>
      <c r="AW265" s="13" t="s">
        <v>41</v>
      </c>
      <c r="AX265" s="13" t="s">
        <v>24</v>
      </c>
      <c r="AY265" s="203" t="s">
        <v>264</v>
      </c>
    </row>
    <row r="266" spans="2:65" s="1" customFormat="1" ht="25.5" customHeight="1">
      <c r="B266" s="181"/>
      <c r="C266" s="182" t="s">
        <v>397</v>
      </c>
      <c r="D266" s="182" t="s">
        <v>266</v>
      </c>
      <c r="E266" s="183" t="s">
        <v>1752</v>
      </c>
      <c r="F266" s="184" t="s">
        <v>1753</v>
      </c>
      <c r="G266" s="185" t="s">
        <v>293</v>
      </c>
      <c r="H266" s="186">
        <v>320.7</v>
      </c>
      <c r="I266" s="187"/>
      <c r="J266" s="188">
        <f>ROUND(I266*H266,2)</f>
        <v>0</v>
      </c>
      <c r="K266" s="184" t="s">
        <v>278</v>
      </c>
      <c r="L266" s="42"/>
      <c r="M266" s="189" t="s">
        <v>5</v>
      </c>
      <c r="N266" s="190" t="s">
        <v>48</v>
      </c>
      <c r="O266" s="43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AR266" s="25" t="s">
        <v>270</v>
      </c>
      <c r="AT266" s="25" t="s">
        <v>266</v>
      </c>
      <c r="AU266" s="25" t="s">
        <v>85</v>
      </c>
      <c r="AY266" s="25" t="s">
        <v>264</v>
      </c>
      <c r="BE266" s="193">
        <f>IF(N266="základní",J266,0)</f>
        <v>0</v>
      </c>
      <c r="BF266" s="193">
        <f>IF(N266="snížená",J266,0)</f>
        <v>0</v>
      </c>
      <c r="BG266" s="193">
        <f>IF(N266="zákl. přenesená",J266,0)</f>
        <v>0</v>
      </c>
      <c r="BH266" s="193">
        <f>IF(N266="sníž. přenesená",J266,0)</f>
        <v>0</v>
      </c>
      <c r="BI266" s="193">
        <f>IF(N266="nulová",J266,0)</f>
        <v>0</v>
      </c>
      <c r="BJ266" s="25" t="s">
        <v>24</v>
      </c>
      <c r="BK266" s="193">
        <f>ROUND(I266*H266,2)</f>
        <v>0</v>
      </c>
      <c r="BL266" s="25" t="s">
        <v>270</v>
      </c>
      <c r="BM266" s="25" t="s">
        <v>1754</v>
      </c>
    </row>
    <row r="267" spans="2:65" s="12" customFormat="1">
      <c r="B267" s="194"/>
      <c r="D267" s="195" t="s">
        <v>272</v>
      </c>
      <c r="E267" s="196" t="s">
        <v>5</v>
      </c>
      <c r="F267" s="197" t="s">
        <v>1755</v>
      </c>
      <c r="H267" s="196" t="s">
        <v>5</v>
      </c>
      <c r="I267" s="198"/>
      <c r="L267" s="194"/>
      <c r="M267" s="199"/>
      <c r="N267" s="200"/>
      <c r="O267" s="200"/>
      <c r="P267" s="200"/>
      <c r="Q267" s="200"/>
      <c r="R267" s="200"/>
      <c r="S267" s="200"/>
      <c r="T267" s="201"/>
      <c r="AT267" s="196" t="s">
        <v>272</v>
      </c>
      <c r="AU267" s="196" t="s">
        <v>85</v>
      </c>
      <c r="AV267" s="12" t="s">
        <v>24</v>
      </c>
      <c r="AW267" s="12" t="s">
        <v>41</v>
      </c>
      <c r="AX267" s="12" t="s">
        <v>77</v>
      </c>
      <c r="AY267" s="196" t="s">
        <v>264</v>
      </c>
    </row>
    <row r="268" spans="2:65" s="12" customFormat="1">
      <c r="B268" s="194"/>
      <c r="D268" s="195" t="s">
        <v>272</v>
      </c>
      <c r="E268" s="196" t="s">
        <v>5</v>
      </c>
      <c r="F268" s="197" t="s">
        <v>1756</v>
      </c>
      <c r="H268" s="196" t="s">
        <v>5</v>
      </c>
      <c r="I268" s="198"/>
      <c r="L268" s="194"/>
      <c r="M268" s="199"/>
      <c r="N268" s="200"/>
      <c r="O268" s="200"/>
      <c r="P268" s="200"/>
      <c r="Q268" s="200"/>
      <c r="R268" s="200"/>
      <c r="S268" s="200"/>
      <c r="T268" s="201"/>
      <c r="AT268" s="196" t="s">
        <v>272</v>
      </c>
      <c r="AU268" s="196" t="s">
        <v>85</v>
      </c>
      <c r="AV268" s="12" t="s">
        <v>24</v>
      </c>
      <c r="AW268" s="12" t="s">
        <v>41</v>
      </c>
      <c r="AX268" s="12" t="s">
        <v>77</v>
      </c>
      <c r="AY268" s="196" t="s">
        <v>264</v>
      </c>
    </row>
    <row r="269" spans="2:65" s="13" customFormat="1">
      <c r="B269" s="202"/>
      <c r="D269" s="195" t="s">
        <v>272</v>
      </c>
      <c r="E269" s="203" t="s">
        <v>5</v>
      </c>
      <c r="F269" s="204" t="s">
        <v>1757</v>
      </c>
      <c r="H269" s="205">
        <v>320.7</v>
      </c>
      <c r="I269" s="206"/>
      <c r="L269" s="202"/>
      <c r="M269" s="207"/>
      <c r="N269" s="208"/>
      <c r="O269" s="208"/>
      <c r="P269" s="208"/>
      <c r="Q269" s="208"/>
      <c r="R269" s="208"/>
      <c r="S269" s="208"/>
      <c r="T269" s="209"/>
      <c r="AT269" s="203" t="s">
        <v>272</v>
      </c>
      <c r="AU269" s="203" t="s">
        <v>85</v>
      </c>
      <c r="AV269" s="13" t="s">
        <v>85</v>
      </c>
      <c r="AW269" s="13" t="s">
        <v>41</v>
      </c>
      <c r="AX269" s="13" t="s">
        <v>24</v>
      </c>
      <c r="AY269" s="203" t="s">
        <v>264</v>
      </c>
    </row>
    <row r="270" spans="2:65" s="1" customFormat="1" ht="25.5" customHeight="1">
      <c r="B270" s="181"/>
      <c r="C270" s="182" t="s">
        <v>810</v>
      </c>
      <c r="D270" s="182" t="s">
        <v>266</v>
      </c>
      <c r="E270" s="183" t="s">
        <v>1758</v>
      </c>
      <c r="F270" s="184" t="s">
        <v>1759</v>
      </c>
      <c r="G270" s="185" t="s">
        <v>293</v>
      </c>
      <c r="H270" s="186">
        <v>320.7</v>
      </c>
      <c r="I270" s="187"/>
      <c r="J270" s="188">
        <f>ROUND(I270*H270,2)</f>
        <v>0</v>
      </c>
      <c r="K270" s="184" t="s">
        <v>278</v>
      </c>
      <c r="L270" s="42"/>
      <c r="M270" s="189" t="s">
        <v>5</v>
      </c>
      <c r="N270" s="190" t="s">
        <v>48</v>
      </c>
      <c r="O270" s="43"/>
      <c r="P270" s="191">
        <f>O270*H270</f>
        <v>0</v>
      </c>
      <c r="Q270" s="191">
        <v>0</v>
      </c>
      <c r="R270" s="191">
        <f>Q270*H270</f>
        <v>0</v>
      </c>
      <c r="S270" s="191">
        <v>0</v>
      </c>
      <c r="T270" s="192">
        <f>S270*H270</f>
        <v>0</v>
      </c>
      <c r="AR270" s="25" t="s">
        <v>270</v>
      </c>
      <c r="AT270" s="25" t="s">
        <v>266</v>
      </c>
      <c r="AU270" s="25" t="s">
        <v>85</v>
      </c>
      <c r="AY270" s="25" t="s">
        <v>264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25" t="s">
        <v>24</v>
      </c>
      <c r="BK270" s="193">
        <f>ROUND(I270*H270,2)</f>
        <v>0</v>
      </c>
      <c r="BL270" s="25" t="s">
        <v>270</v>
      </c>
      <c r="BM270" s="25" t="s">
        <v>1760</v>
      </c>
    </row>
    <row r="271" spans="2:65" s="12" customFormat="1">
      <c r="B271" s="194"/>
      <c r="D271" s="195" t="s">
        <v>272</v>
      </c>
      <c r="E271" s="196" t="s">
        <v>5</v>
      </c>
      <c r="F271" s="197" t="s">
        <v>1761</v>
      </c>
      <c r="H271" s="196" t="s">
        <v>5</v>
      </c>
      <c r="I271" s="198"/>
      <c r="L271" s="194"/>
      <c r="M271" s="199"/>
      <c r="N271" s="200"/>
      <c r="O271" s="200"/>
      <c r="P271" s="200"/>
      <c r="Q271" s="200"/>
      <c r="R271" s="200"/>
      <c r="S271" s="200"/>
      <c r="T271" s="201"/>
      <c r="AT271" s="196" t="s">
        <v>272</v>
      </c>
      <c r="AU271" s="196" t="s">
        <v>85</v>
      </c>
      <c r="AV271" s="12" t="s">
        <v>24</v>
      </c>
      <c r="AW271" s="12" t="s">
        <v>41</v>
      </c>
      <c r="AX271" s="12" t="s">
        <v>77</v>
      </c>
      <c r="AY271" s="196" t="s">
        <v>264</v>
      </c>
    </row>
    <row r="272" spans="2:65" s="13" customFormat="1">
      <c r="B272" s="202"/>
      <c r="D272" s="195" t="s">
        <v>272</v>
      </c>
      <c r="E272" s="203" t="s">
        <v>5</v>
      </c>
      <c r="F272" s="204" t="s">
        <v>1751</v>
      </c>
      <c r="H272" s="205">
        <v>320.7</v>
      </c>
      <c r="I272" s="206"/>
      <c r="L272" s="202"/>
      <c r="M272" s="207"/>
      <c r="N272" s="208"/>
      <c r="O272" s="208"/>
      <c r="P272" s="208"/>
      <c r="Q272" s="208"/>
      <c r="R272" s="208"/>
      <c r="S272" s="208"/>
      <c r="T272" s="209"/>
      <c r="AT272" s="203" t="s">
        <v>272</v>
      </c>
      <c r="AU272" s="203" t="s">
        <v>85</v>
      </c>
      <c r="AV272" s="13" t="s">
        <v>85</v>
      </c>
      <c r="AW272" s="13" t="s">
        <v>41</v>
      </c>
      <c r="AX272" s="13" t="s">
        <v>24</v>
      </c>
      <c r="AY272" s="203" t="s">
        <v>264</v>
      </c>
    </row>
    <row r="273" spans="2:65" s="1" customFormat="1" ht="16.5" customHeight="1">
      <c r="B273" s="181"/>
      <c r="C273" s="218" t="s">
        <v>814</v>
      </c>
      <c r="D273" s="218" t="s">
        <v>345</v>
      </c>
      <c r="E273" s="219" t="s">
        <v>1762</v>
      </c>
      <c r="F273" s="220" t="s">
        <v>1763</v>
      </c>
      <c r="G273" s="221" t="s">
        <v>396</v>
      </c>
      <c r="H273" s="222">
        <v>11.225</v>
      </c>
      <c r="I273" s="223"/>
      <c r="J273" s="224">
        <f>ROUND(I273*H273,2)</f>
        <v>0</v>
      </c>
      <c r="K273" s="220" t="s">
        <v>278</v>
      </c>
      <c r="L273" s="225"/>
      <c r="M273" s="226" t="s">
        <v>5</v>
      </c>
      <c r="N273" s="227" t="s">
        <v>48</v>
      </c>
      <c r="O273" s="43"/>
      <c r="P273" s="191">
        <f>O273*H273</f>
        <v>0</v>
      </c>
      <c r="Q273" s="191">
        <v>1E-3</v>
      </c>
      <c r="R273" s="191">
        <f>Q273*H273</f>
        <v>1.1225000000000001E-2</v>
      </c>
      <c r="S273" s="191">
        <v>0</v>
      </c>
      <c r="T273" s="192">
        <f>S273*H273</f>
        <v>0</v>
      </c>
      <c r="AR273" s="25" t="s">
        <v>322</v>
      </c>
      <c r="AT273" s="25" t="s">
        <v>345</v>
      </c>
      <c r="AU273" s="25" t="s">
        <v>85</v>
      </c>
      <c r="AY273" s="25" t="s">
        <v>264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5" t="s">
        <v>24</v>
      </c>
      <c r="BK273" s="193">
        <f>ROUND(I273*H273,2)</f>
        <v>0</v>
      </c>
      <c r="BL273" s="25" t="s">
        <v>270</v>
      </c>
      <c r="BM273" s="25" t="s">
        <v>1764</v>
      </c>
    </row>
    <row r="274" spans="2:65" s="1" customFormat="1" ht="27">
      <c r="B274" s="42"/>
      <c r="D274" s="195" t="s">
        <v>369</v>
      </c>
      <c r="F274" s="228" t="s">
        <v>1765</v>
      </c>
      <c r="I274" s="229"/>
      <c r="L274" s="42"/>
      <c r="M274" s="230"/>
      <c r="N274" s="43"/>
      <c r="O274" s="43"/>
      <c r="P274" s="43"/>
      <c r="Q274" s="43"/>
      <c r="R274" s="43"/>
      <c r="S274" s="43"/>
      <c r="T274" s="71"/>
      <c r="AT274" s="25" t="s">
        <v>369</v>
      </c>
      <c r="AU274" s="25" t="s">
        <v>85</v>
      </c>
    </row>
    <row r="275" spans="2:65" s="13" customFormat="1">
      <c r="B275" s="202"/>
      <c r="D275" s="195" t="s">
        <v>272</v>
      </c>
      <c r="F275" s="204" t="s">
        <v>1766</v>
      </c>
      <c r="H275" s="205">
        <v>11.225</v>
      </c>
      <c r="I275" s="206"/>
      <c r="L275" s="202"/>
      <c r="M275" s="207"/>
      <c r="N275" s="208"/>
      <c r="O275" s="208"/>
      <c r="P275" s="208"/>
      <c r="Q275" s="208"/>
      <c r="R275" s="208"/>
      <c r="S275" s="208"/>
      <c r="T275" s="209"/>
      <c r="AT275" s="203" t="s">
        <v>272</v>
      </c>
      <c r="AU275" s="203" t="s">
        <v>85</v>
      </c>
      <c r="AV275" s="13" t="s">
        <v>85</v>
      </c>
      <c r="AW275" s="13" t="s">
        <v>6</v>
      </c>
      <c r="AX275" s="13" t="s">
        <v>24</v>
      </c>
      <c r="AY275" s="203" t="s">
        <v>264</v>
      </c>
    </row>
    <row r="276" spans="2:65" s="1" customFormat="1" ht="16.5" customHeight="1">
      <c r="B276" s="181"/>
      <c r="C276" s="182" t="s">
        <v>819</v>
      </c>
      <c r="D276" s="182" t="s">
        <v>266</v>
      </c>
      <c r="E276" s="183" t="s">
        <v>1767</v>
      </c>
      <c r="F276" s="184" t="s">
        <v>1768</v>
      </c>
      <c r="G276" s="185" t="s">
        <v>293</v>
      </c>
      <c r="H276" s="186">
        <v>320.7</v>
      </c>
      <c r="I276" s="187"/>
      <c r="J276" s="188">
        <f>ROUND(I276*H276,2)</f>
        <v>0</v>
      </c>
      <c r="K276" s="184" t="s">
        <v>278</v>
      </c>
      <c r="L276" s="42"/>
      <c r="M276" s="189" t="s">
        <v>5</v>
      </c>
      <c r="N276" s="190" t="s">
        <v>48</v>
      </c>
      <c r="O276" s="43"/>
      <c r="P276" s="191">
        <f>O276*H276</f>
        <v>0</v>
      </c>
      <c r="Q276" s="191">
        <v>0</v>
      </c>
      <c r="R276" s="191">
        <f>Q276*H276</f>
        <v>0</v>
      </c>
      <c r="S276" s="191">
        <v>0</v>
      </c>
      <c r="T276" s="192">
        <f>S276*H276</f>
        <v>0</v>
      </c>
      <c r="AR276" s="25" t="s">
        <v>270</v>
      </c>
      <c r="AT276" s="25" t="s">
        <v>266</v>
      </c>
      <c r="AU276" s="25" t="s">
        <v>85</v>
      </c>
      <c r="AY276" s="25" t="s">
        <v>264</v>
      </c>
      <c r="BE276" s="193">
        <f>IF(N276="základní",J276,0)</f>
        <v>0</v>
      </c>
      <c r="BF276" s="193">
        <f>IF(N276="snížená",J276,0)</f>
        <v>0</v>
      </c>
      <c r="BG276" s="193">
        <f>IF(N276="zákl. přenesená",J276,0)</f>
        <v>0</v>
      </c>
      <c r="BH276" s="193">
        <f>IF(N276="sníž. přenesená",J276,0)</f>
        <v>0</v>
      </c>
      <c r="BI276" s="193">
        <f>IF(N276="nulová",J276,0)</f>
        <v>0</v>
      </c>
      <c r="BJ276" s="25" t="s">
        <v>24</v>
      </c>
      <c r="BK276" s="193">
        <f>ROUND(I276*H276,2)</f>
        <v>0</v>
      </c>
      <c r="BL276" s="25" t="s">
        <v>270</v>
      </c>
      <c r="BM276" s="25" t="s">
        <v>1769</v>
      </c>
    </row>
    <row r="277" spans="2:65" s="12" customFormat="1">
      <c r="B277" s="194"/>
      <c r="D277" s="195" t="s">
        <v>272</v>
      </c>
      <c r="E277" s="196" t="s">
        <v>5</v>
      </c>
      <c r="F277" s="197" t="s">
        <v>1770</v>
      </c>
      <c r="H277" s="196" t="s">
        <v>5</v>
      </c>
      <c r="I277" s="198"/>
      <c r="L277" s="194"/>
      <c r="M277" s="199"/>
      <c r="N277" s="200"/>
      <c r="O277" s="200"/>
      <c r="P277" s="200"/>
      <c r="Q277" s="200"/>
      <c r="R277" s="200"/>
      <c r="S277" s="200"/>
      <c r="T277" s="201"/>
      <c r="AT277" s="196" t="s">
        <v>272</v>
      </c>
      <c r="AU277" s="196" t="s">
        <v>85</v>
      </c>
      <c r="AV277" s="12" t="s">
        <v>24</v>
      </c>
      <c r="AW277" s="12" t="s">
        <v>41</v>
      </c>
      <c r="AX277" s="12" t="s">
        <v>77</v>
      </c>
      <c r="AY277" s="196" t="s">
        <v>264</v>
      </c>
    </row>
    <row r="278" spans="2:65" s="13" customFormat="1">
      <c r="B278" s="202"/>
      <c r="D278" s="195" t="s">
        <v>272</v>
      </c>
      <c r="E278" s="203" t="s">
        <v>5</v>
      </c>
      <c r="F278" s="204" t="s">
        <v>1751</v>
      </c>
      <c r="H278" s="205">
        <v>320.7</v>
      </c>
      <c r="I278" s="206"/>
      <c r="L278" s="202"/>
      <c r="M278" s="207"/>
      <c r="N278" s="208"/>
      <c r="O278" s="208"/>
      <c r="P278" s="208"/>
      <c r="Q278" s="208"/>
      <c r="R278" s="208"/>
      <c r="S278" s="208"/>
      <c r="T278" s="209"/>
      <c r="AT278" s="203" t="s">
        <v>272</v>
      </c>
      <c r="AU278" s="203" t="s">
        <v>85</v>
      </c>
      <c r="AV278" s="13" t="s">
        <v>85</v>
      </c>
      <c r="AW278" s="13" t="s">
        <v>41</v>
      </c>
      <c r="AX278" s="13" t="s">
        <v>24</v>
      </c>
      <c r="AY278" s="203" t="s">
        <v>264</v>
      </c>
    </row>
    <row r="279" spans="2:65" s="1" customFormat="1" ht="16.5" customHeight="1">
      <c r="B279" s="181"/>
      <c r="C279" s="182" t="s">
        <v>823</v>
      </c>
      <c r="D279" s="182" t="s">
        <v>266</v>
      </c>
      <c r="E279" s="183" t="s">
        <v>1771</v>
      </c>
      <c r="F279" s="184" t="s">
        <v>1772</v>
      </c>
      <c r="G279" s="185" t="s">
        <v>293</v>
      </c>
      <c r="H279" s="186">
        <v>320.7</v>
      </c>
      <c r="I279" s="187"/>
      <c r="J279" s="188">
        <f>ROUND(I279*H279,2)</f>
        <v>0</v>
      </c>
      <c r="K279" s="184" t="s">
        <v>278</v>
      </c>
      <c r="L279" s="42"/>
      <c r="M279" s="189" t="s">
        <v>5</v>
      </c>
      <c r="N279" s="190" t="s">
        <v>48</v>
      </c>
      <c r="O279" s="43"/>
      <c r="P279" s="191">
        <f>O279*H279</f>
        <v>0</v>
      </c>
      <c r="Q279" s="191">
        <v>0</v>
      </c>
      <c r="R279" s="191">
        <f>Q279*H279</f>
        <v>0</v>
      </c>
      <c r="S279" s="191">
        <v>0</v>
      </c>
      <c r="T279" s="192">
        <f>S279*H279</f>
        <v>0</v>
      </c>
      <c r="AR279" s="25" t="s">
        <v>270</v>
      </c>
      <c r="AT279" s="25" t="s">
        <v>266</v>
      </c>
      <c r="AU279" s="25" t="s">
        <v>85</v>
      </c>
      <c r="AY279" s="25" t="s">
        <v>264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5" t="s">
        <v>24</v>
      </c>
      <c r="BK279" s="193">
        <f>ROUND(I279*H279,2)</f>
        <v>0</v>
      </c>
      <c r="BL279" s="25" t="s">
        <v>270</v>
      </c>
      <c r="BM279" s="25" t="s">
        <v>1773</v>
      </c>
    </row>
    <row r="280" spans="2:65" s="12" customFormat="1">
      <c r="B280" s="194"/>
      <c r="D280" s="195" t="s">
        <v>272</v>
      </c>
      <c r="E280" s="196" t="s">
        <v>5</v>
      </c>
      <c r="F280" s="197" t="s">
        <v>1770</v>
      </c>
      <c r="H280" s="196" t="s">
        <v>5</v>
      </c>
      <c r="I280" s="198"/>
      <c r="L280" s="194"/>
      <c r="M280" s="199"/>
      <c r="N280" s="200"/>
      <c r="O280" s="200"/>
      <c r="P280" s="200"/>
      <c r="Q280" s="200"/>
      <c r="R280" s="200"/>
      <c r="S280" s="200"/>
      <c r="T280" s="201"/>
      <c r="AT280" s="196" t="s">
        <v>272</v>
      </c>
      <c r="AU280" s="196" t="s">
        <v>85</v>
      </c>
      <c r="AV280" s="12" t="s">
        <v>24</v>
      </c>
      <c r="AW280" s="12" t="s">
        <v>41</v>
      </c>
      <c r="AX280" s="12" t="s">
        <v>77</v>
      </c>
      <c r="AY280" s="196" t="s">
        <v>264</v>
      </c>
    </row>
    <row r="281" spans="2:65" s="13" customFormat="1">
      <c r="B281" s="202"/>
      <c r="D281" s="195" t="s">
        <v>272</v>
      </c>
      <c r="E281" s="203" t="s">
        <v>5</v>
      </c>
      <c r="F281" s="204" t="s">
        <v>1751</v>
      </c>
      <c r="H281" s="205">
        <v>320.7</v>
      </c>
      <c r="I281" s="206"/>
      <c r="L281" s="202"/>
      <c r="M281" s="207"/>
      <c r="N281" s="208"/>
      <c r="O281" s="208"/>
      <c r="P281" s="208"/>
      <c r="Q281" s="208"/>
      <c r="R281" s="208"/>
      <c r="S281" s="208"/>
      <c r="T281" s="209"/>
      <c r="AT281" s="203" t="s">
        <v>272</v>
      </c>
      <c r="AU281" s="203" t="s">
        <v>85</v>
      </c>
      <c r="AV281" s="13" t="s">
        <v>85</v>
      </c>
      <c r="AW281" s="13" t="s">
        <v>41</v>
      </c>
      <c r="AX281" s="13" t="s">
        <v>24</v>
      </c>
      <c r="AY281" s="203" t="s">
        <v>264</v>
      </c>
    </row>
    <row r="282" spans="2:65" s="1" customFormat="1" ht="38.25" customHeight="1">
      <c r="B282" s="181"/>
      <c r="C282" s="182" t="s">
        <v>829</v>
      </c>
      <c r="D282" s="182" t="s">
        <v>266</v>
      </c>
      <c r="E282" s="183" t="s">
        <v>1774</v>
      </c>
      <c r="F282" s="184" t="s">
        <v>1775</v>
      </c>
      <c r="G282" s="185" t="s">
        <v>293</v>
      </c>
      <c r="H282" s="186">
        <v>320.7</v>
      </c>
      <c r="I282" s="187"/>
      <c r="J282" s="188">
        <f>ROUND(I282*H282,2)</f>
        <v>0</v>
      </c>
      <c r="K282" s="184" t="s">
        <v>278</v>
      </c>
      <c r="L282" s="42"/>
      <c r="M282" s="189" t="s">
        <v>5</v>
      </c>
      <c r="N282" s="190" t="s">
        <v>48</v>
      </c>
      <c r="O282" s="43"/>
      <c r="P282" s="191">
        <f>O282*H282</f>
        <v>0</v>
      </c>
      <c r="Q282" s="191">
        <v>0</v>
      </c>
      <c r="R282" s="191">
        <f>Q282*H282</f>
        <v>0</v>
      </c>
      <c r="S282" s="191">
        <v>0</v>
      </c>
      <c r="T282" s="192">
        <f>S282*H282</f>
        <v>0</v>
      </c>
      <c r="AR282" s="25" t="s">
        <v>270</v>
      </c>
      <c r="AT282" s="25" t="s">
        <v>266</v>
      </c>
      <c r="AU282" s="25" t="s">
        <v>85</v>
      </c>
      <c r="AY282" s="25" t="s">
        <v>264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5" t="s">
        <v>24</v>
      </c>
      <c r="BK282" s="193">
        <f>ROUND(I282*H282,2)</f>
        <v>0</v>
      </c>
      <c r="BL282" s="25" t="s">
        <v>270</v>
      </c>
      <c r="BM282" s="25" t="s">
        <v>1776</v>
      </c>
    </row>
    <row r="283" spans="2:65" s="12" customFormat="1">
      <c r="B283" s="194"/>
      <c r="D283" s="195" t="s">
        <v>272</v>
      </c>
      <c r="E283" s="196" t="s">
        <v>5</v>
      </c>
      <c r="F283" s="197" t="s">
        <v>1770</v>
      </c>
      <c r="H283" s="196" t="s">
        <v>5</v>
      </c>
      <c r="I283" s="198"/>
      <c r="L283" s="194"/>
      <c r="M283" s="199"/>
      <c r="N283" s="200"/>
      <c r="O283" s="200"/>
      <c r="P283" s="200"/>
      <c r="Q283" s="200"/>
      <c r="R283" s="200"/>
      <c r="S283" s="200"/>
      <c r="T283" s="201"/>
      <c r="AT283" s="196" t="s">
        <v>272</v>
      </c>
      <c r="AU283" s="196" t="s">
        <v>85</v>
      </c>
      <c r="AV283" s="12" t="s">
        <v>24</v>
      </c>
      <c r="AW283" s="12" t="s">
        <v>41</v>
      </c>
      <c r="AX283" s="12" t="s">
        <v>77</v>
      </c>
      <c r="AY283" s="196" t="s">
        <v>264</v>
      </c>
    </row>
    <row r="284" spans="2:65" s="13" customFormat="1">
      <c r="B284" s="202"/>
      <c r="D284" s="195" t="s">
        <v>272</v>
      </c>
      <c r="E284" s="203" t="s">
        <v>5</v>
      </c>
      <c r="F284" s="204" t="s">
        <v>1751</v>
      </c>
      <c r="H284" s="205">
        <v>320.7</v>
      </c>
      <c r="I284" s="206"/>
      <c r="L284" s="202"/>
      <c r="M284" s="207"/>
      <c r="N284" s="208"/>
      <c r="O284" s="208"/>
      <c r="P284" s="208"/>
      <c r="Q284" s="208"/>
      <c r="R284" s="208"/>
      <c r="S284" s="208"/>
      <c r="T284" s="209"/>
      <c r="AT284" s="203" t="s">
        <v>272</v>
      </c>
      <c r="AU284" s="203" t="s">
        <v>85</v>
      </c>
      <c r="AV284" s="13" t="s">
        <v>85</v>
      </c>
      <c r="AW284" s="13" t="s">
        <v>41</v>
      </c>
      <c r="AX284" s="13" t="s">
        <v>24</v>
      </c>
      <c r="AY284" s="203" t="s">
        <v>264</v>
      </c>
    </row>
    <row r="285" spans="2:65" s="1" customFormat="1" ht="16.5" customHeight="1">
      <c r="B285" s="181"/>
      <c r="C285" s="218" t="s">
        <v>834</v>
      </c>
      <c r="D285" s="218" t="s">
        <v>345</v>
      </c>
      <c r="E285" s="219" t="s">
        <v>1777</v>
      </c>
      <c r="F285" s="220" t="s">
        <v>1778</v>
      </c>
      <c r="G285" s="221" t="s">
        <v>1779</v>
      </c>
      <c r="H285" s="222">
        <v>0.96199999999999997</v>
      </c>
      <c r="I285" s="223"/>
      <c r="J285" s="224">
        <f>ROUND(I285*H285,2)</f>
        <v>0</v>
      </c>
      <c r="K285" s="220" t="s">
        <v>1780</v>
      </c>
      <c r="L285" s="225"/>
      <c r="M285" s="226" t="s">
        <v>5</v>
      </c>
      <c r="N285" s="227" t="s">
        <v>48</v>
      </c>
      <c r="O285" s="43"/>
      <c r="P285" s="191">
        <f>O285*H285</f>
        <v>0</v>
      </c>
      <c r="Q285" s="191">
        <v>1E-3</v>
      </c>
      <c r="R285" s="191">
        <f>Q285*H285</f>
        <v>9.6199999999999996E-4</v>
      </c>
      <c r="S285" s="191">
        <v>0</v>
      </c>
      <c r="T285" s="192">
        <f>S285*H285</f>
        <v>0</v>
      </c>
      <c r="AR285" s="25" t="s">
        <v>322</v>
      </c>
      <c r="AT285" s="25" t="s">
        <v>345</v>
      </c>
      <c r="AU285" s="25" t="s">
        <v>85</v>
      </c>
      <c r="AY285" s="25" t="s">
        <v>264</v>
      </c>
      <c r="BE285" s="193">
        <f>IF(N285="základní",J285,0)</f>
        <v>0</v>
      </c>
      <c r="BF285" s="193">
        <f>IF(N285="snížená",J285,0)</f>
        <v>0</v>
      </c>
      <c r="BG285" s="193">
        <f>IF(N285="zákl. přenesená",J285,0)</f>
        <v>0</v>
      </c>
      <c r="BH285" s="193">
        <f>IF(N285="sníž. přenesená",J285,0)</f>
        <v>0</v>
      </c>
      <c r="BI285" s="193">
        <f>IF(N285="nulová",J285,0)</f>
        <v>0</v>
      </c>
      <c r="BJ285" s="25" t="s">
        <v>24</v>
      </c>
      <c r="BK285" s="193">
        <f>ROUND(I285*H285,2)</f>
        <v>0</v>
      </c>
      <c r="BL285" s="25" t="s">
        <v>270</v>
      </c>
      <c r="BM285" s="25" t="s">
        <v>1781</v>
      </c>
    </row>
    <row r="286" spans="2:65" s="13" customFormat="1">
      <c r="B286" s="202"/>
      <c r="D286" s="195" t="s">
        <v>272</v>
      </c>
      <c r="F286" s="204" t="s">
        <v>1782</v>
      </c>
      <c r="H286" s="205">
        <v>0.96199999999999997</v>
      </c>
      <c r="I286" s="206"/>
      <c r="L286" s="202"/>
      <c r="M286" s="207"/>
      <c r="N286" s="208"/>
      <c r="O286" s="208"/>
      <c r="P286" s="208"/>
      <c r="Q286" s="208"/>
      <c r="R286" s="208"/>
      <c r="S286" s="208"/>
      <c r="T286" s="209"/>
      <c r="AT286" s="203" t="s">
        <v>272</v>
      </c>
      <c r="AU286" s="203" t="s">
        <v>85</v>
      </c>
      <c r="AV286" s="13" t="s">
        <v>85</v>
      </c>
      <c r="AW286" s="13" t="s">
        <v>6</v>
      </c>
      <c r="AX286" s="13" t="s">
        <v>24</v>
      </c>
      <c r="AY286" s="203" t="s">
        <v>264</v>
      </c>
    </row>
    <row r="287" spans="2:65" s="11" customFormat="1" ht="29.85" customHeight="1">
      <c r="B287" s="168"/>
      <c r="D287" s="169" t="s">
        <v>76</v>
      </c>
      <c r="E287" s="179" t="s">
        <v>1783</v>
      </c>
      <c r="F287" s="179" t="s">
        <v>1784</v>
      </c>
      <c r="I287" s="171"/>
      <c r="J287" s="180">
        <f>BK287</f>
        <v>0</v>
      </c>
      <c r="L287" s="168"/>
      <c r="M287" s="173"/>
      <c r="N287" s="174"/>
      <c r="O287" s="174"/>
      <c r="P287" s="175">
        <f>SUM(P288:P335)</f>
        <v>0</v>
      </c>
      <c r="Q287" s="174"/>
      <c r="R287" s="175">
        <f>SUM(R288:R335)</f>
        <v>0.95010000000000006</v>
      </c>
      <c r="S287" s="174"/>
      <c r="T287" s="176">
        <f>SUM(T288:T335)</f>
        <v>0</v>
      </c>
      <c r="AR287" s="169" t="s">
        <v>24</v>
      </c>
      <c r="AT287" s="177" t="s">
        <v>76</v>
      </c>
      <c r="AU287" s="177" t="s">
        <v>24</v>
      </c>
      <c r="AY287" s="169" t="s">
        <v>264</v>
      </c>
      <c r="BK287" s="178">
        <f>SUM(BK288:BK335)</f>
        <v>0</v>
      </c>
    </row>
    <row r="288" spans="2:65" s="1" customFormat="1" ht="25.5" customHeight="1">
      <c r="B288" s="181"/>
      <c r="C288" s="182" t="s">
        <v>840</v>
      </c>
      <c r="D288" s="182" t="s">
        <v>266</v>
      </c>
      <c r="E288" s="183" t="s">
        <v>1785</v>
      </c>
      <c r="F288" s="184" t="s">
        <v>1786</v>
      </c>
      <c r="G288" s="185" t="s">
        <v>341</v>
      </c>
      <c r="H288" s="186">
        <v>6</v>
      </c>
      <c r="I288" s="187"/>
      <c r="J288" s="188">
        <f>ROUND(I288*H288,2)</f>
        <v>0</v>
      </c>
      <c r="K288" s="184" t="s">
        <v>278</v>
      </c>
      <c r="L288" s="42"/>
      <c r="M288" s="189" t="s">
        <v>5</v>
      </c>
      <c r="N288" s="190" t="s">
        <v>48</v>
      </c>
      <c r="O288" s="43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AR288" s="25" t="s">
        <v>270</v>
      </c>
      <c r="AT288" s="25" t="s">
        <v>266</v>
      </c>
      <c r="AU288" s="25" t="s">
        <v>85</v>
      </c>
      <c r="AY288" s="25" t="s">
        <v>264</v>
      </c>
      <c r="BE288" s="193">
        <f>IF(N288="základní",J288,0)</f>
        <v>0</v>
      </c>
      <c r="BF288" s="193">
        <f>IF(N288="snížená",J288,0)</f>
        <v>0</v>
      </c>
      <c r="BG288" s="193">
        <f>IF(N288="zákl. přenesená",J288,0)</f>
        <v>0</v>
      </c>
      <c r="BH288" s="193">
        <f>IF(N288="sníž. přenesená",J288,0)</f>
        <v>0</v>
      </c>
      <c r="BI288" s="193">
        <f>IF(N288="nulová",J288,0)</f>
        <v>0</v>
      </c>
      <c r="BJ288" s="25" t="s">
        <v>24</v>
      </c>
      <c r="BK288" s="193">
        <f>ROUND(I288*H288,2)</f>
        <v>0</v>
      </c>
      <c r="BL288" s="25" t="s">
        <v>270</v>
      </c>
      <c r="BM288" s="25" t="s">
        <v>1787</v>
      </c>
    </row>
    <row r="289" spans="2:65" s="12" customFormat="1">
      <c r="B289" s="194"/>
      <c r="D289" s="195" t="s">
        <v>272</v>
      </c>
      <c r="E289" s="196" t="s">
        <v>5</v>
      </c>
      <c r="F289" s="197" t="s">
        <v>1788</v>
      </c>
      <c r="H289" s="196" t="s">
        <v>5</v>
      </c>
      <c r="I289" s="198"/>
      <c r="L289" s="194"/>
      <c r="M289" s="199"/>
      <c r="N289" s="200"/>
      <c r="O289" s="200"/>
      <c r="P289" s="200"/>
      <c r="Q289" s="200"/>
      <c r="R289" s="200"/>
      <c r="S289" s="200"/>
      <c r="T289" s="201"/>
      <c r="AT289" s="196" t="s">
        <v>272</v>
      </c>
      <c r="AU289" s="196" t="s">
        <v>85</v>
      </c>
      <c r="AV289" s="12" t="s">
        <v>24</v>
      </c>
      <c r="AW289" s="12" t="s">
        <v>41</v>
      </c>
      <c r="AX289" s="12" t="s">
        <v>77</v>
      </c>
      <c r="AY289" s="196" t="s">
        <v>264</v>
      </c>
    </row>
    <row r="290" spans="2:65" s="13" customFormat="1">
      <c r="B290" s="202"/>
      <c r="D290" s="195" t="s">
        <v>272</v>
      </c>
      <c r="E290" s="203" t="s">
        <v>5</v>
      </c>
      <c r="F290" s="204" t="s">
        <v>305</v>
      </c>
      <c r="H290" s="205">
        <v>6</v>
      </c>
      <c r="I290" s="206"/>
      <c r="L290" s="202"/>
      <c r="M290" s="207"/>
      <c r="N290" s="208"/>
      <c r="O290" s="208"/>
      <c r="P290" s="208"/>
      <c r="Q290" s="208"/>
      <c r="R290" s="208"/>
      <c r="S290" s="208"/>
      <c r="T290" s="209"/>
      <c r="AT290" s="203" t="s">
        <v>272</v>
      </c>
      <c r="AU290" s="203" t="s">
        <v>85</v>
      </c>
      <c r="AV290" s="13" t="s">
        <v>85</v>
      </c>
      <c r="AW290" s="13" t="s">
        <v>41</v>
      </c>
      <c r="AX290" s="13" t="s">
        <v>24</v>
      </c>
      <c r="AY290" s="203" t="s">
        <v>264</v>
      </c>
    </row>
    <row r="291" spans="2:65" s="1" customFormat="1" ht="16.5" customHeight="1">
      <c r="B291" s="181"/>
      <c r="C291" s="218" t="s">
        <v>845</v>
      </c>
      <c r="D291" s="218" t="s">
        <v>345</v>
      </c>
      <c r="E291" s="219" t="s">
        <v>1789</v>
      </c>
      <c r="F291" s="220" t="s">
        <v>1790</v>
      </c>
      <c r="G291" s="221" t="s">
        <v>269</v>
      </c>
      <c r="H291" s="222">
        <v>0.15</v>
      </c>
      <c r="I291" s="223"/>
      <c r="J291" s="224">
        <f>ROUND(I291*H291,2)</f>
        <v>0</v>
      </c>
      <c r="K291" s="220" t="s">
        <v>5</v>
      </c>
      <c r="L291" s="225"/>
      <c r="M291" s="226" t="s">
        <v>5</v>
      </c>
      <c r="N291" s="227" t="s">
        <v>48</v>
      </c>
      <c r="O291" s="43"/>
      <c r="P291" s="191">
        <f>O291*H291</f>
        <v>0</v>
      </c>
      <c r="Q291" s="191">
        <v>1.6</v>
      </c>
      <c r="R291" s="191">
        <f>Q291*H291</f>
        <v>0.24</v>
      </c>
      <c r="S291" s="191">
        <v>0</v>
      </c>
      <c r="T291" s="192">
        <f>S291*H291</f>
        <v>0</v>
      </c>
      <c r="AR291" s="25" t="s">
        <v>322</v>
      </c>
      <c r="AT291" s="25" t="s">
        <v>345</v>
      </c>
      <c r="AU291" s="25" t="s">
        <v>85</v>
      </c>
      <c r="AY291" s="25" t="s">
        <v>264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5" t="s">
        <v>24</v>
      </c>
      <c r="BK291" s="193">
        <f>ROUND(I291*H291,2)</f>
        <v>0</v>
      </c>
      <c r="BL291" s="25" t="s">
        <v>270</v>
      </c>
      <c r="BM291" s="25" t="s">
        <v>1791</v>
      </c>
    </row>
    <row r="292" spans="2:65" s="13" customFormat="1">
      <c r="B292" s="202"/>
      <c r="D292" s="195" t="s">
        <v>272</v>
      </c>
      <c r="E292" s="203" t="s">
        <v>5</v>
      </c>
      <c r="F292" s="204" t="s">
        <v>1792</v>
      </c>
      <c r="H292" s="205">
        <v>0.15</v>
      </c>
      <c r="I292" s="206"/>
      <c r="L292" s="202"/>
      <c r="M292" s="207"/>
      <c r="N292" s="208"/>
      <c r="O292" s="208"/>
      <c r="P292" s="208"/>
      <c r="Q292" s="208"/>
      <c r="R292" s="208"/>
      <c r="S292" s="208"/>
      <c r="T292" s="209"/>
      <c r="AT292" s="203" t="s">
        <v>272</v>
      </c>
      <c r="AU292" s="203" t="s">
        <v>85</v>
      </c>
      <c r="AV292" s="13" t="s">
        <v>85</v>
      </c>
      <c r="AW292" s="13" t="s">
        <v>41</v>
      </c>
      <c r="AX292" s="13" t="s">
        <v>24</v>
      </c>
      <c r="AY292" s="203" t="s">
        <v>264</v>
      </c>
    </row>
    <row r="293" spans="2:65" s="1" customFormat="1" ht="25.5" customHeight="1">
      <c r="B293" s="181"/>
      <c r="C293" s="182" t="s">
        <v>851</v>
      </c>
      <c r="D293" s="182" t="s">
        <v>266</v>
      </c>
      <c r="E293" s="183" t="s">
        <v>1793</v>
      </c>
      <c r="F293" s="184" t="s">
        <v>1794</v>
      </c>
      <c r="G293" s="185" t="s">
        <v>341</v>
      </c>
      <c r="H293" s="186">
        <v>2</v>
      </c>
      <c r="I293" s="187"/>
      <c r="J293" s="188">
        <f>ROUND(I293*H293,2)</f>
        <v>0</v>
      </c>
      <c r="K293" s="184" t="s">
        <v>278</v>
      </c>
      <c r="L293" s="42"/>
      <c r="M293" s="189" t="s">
        <v>5</v>
      </c>
      <c r="N293" s="190" t="s">
        <v>48</v>
      </c>
      <c r="O293" s="43"/>
      <c r="P293" s="191">
        <f>O293*H293</f>
        <v>0</v>
      </c>
      <c r="Q293" s="191">
        <v>0</v>
      </c>
      <c r="R293" s="191">
        <f>Q293*H293</f>
        <v>0</v>
      </c>
      <c r="S293" s="191">
        <v>0</v>
      </c>
      <c r="T293" s="192">
        <f>S293*H293</f>
        <v>0</v>
      </c>
      <c r="AR293" s="25" t="s">
        <v>270</v>
      </c>
      <c r="AT293" s="25" t="s">
        <v>266</v>
      </c>
      <c r="AU293" s="25" t="s">
        <v>85</v>
      </c>
      <c r="AY293" s="25" t="s">
        <v>264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5" t="s">
        <v>24</v>
      </c>
      <c r="BK293" s="193">
        <f>ROUND(I293*H293,2)</f>
        <v>0</v>
      </c>
      <c r="BL293" s="25" t="s">
        <v>270</v>
      </c>
      <c r="BM293" s="25" t="s">
        <v>1795</v>
      </c>
    </row>
    <row r="294" spans="2:65" s="12" customFormat="1">
      <c r="B294" s="194"/>
      <c r="D294" s="195" t="s">
        <v>272</v>
      </c>
      <c r="E294" s="196" t="s">
        <v>5</v>
      </c>
      <c r="F294" s="197" t="s">
        <v>1796</v>
      </c>
      <c r="H294" s="196" t="s">
        <v>5</v>
      </c>
      <c r="I294" s="198"/>
      <c r="L294" s="194"/>
      <c r="M294" s="199"/>
      <c r="N294" s="200"/>
      <c r="O294" s="200"/>
      <c r="P294" s="200"/>
      <c r="Q294" s="200"/>
      <c r="R294" s="200"/>
      <c r="S294" s="200"/>
      <c r="T294" s="201"/>
      <c r="AT294" s="196" t="s">
        <v>272</v>
      </c>
      <c r="AU294" s="196" t="s">
        <v>85</v>
      </c>
      <c r="AV294" s="12" t="s">
        <v>24</v>
      </c>
      <c r="AW294" s="12" t="s">
        <v>41</v>
      </c>
      <c r="AX294" s="12" t="s">
        <v>77</v>
      </c>
      <c r="AY294" s="196" t="s">
        <v>264</v>
      </c>
    </row>
    <row r="295" spans="2:65" s="13" customFormat="1">
      <c r="B295" s="202"/>
      <c r="D295" s="195" t="s">
        <v>272</v>
      </c>
      <c r="E295" s="203" t="s">
        <v>5</v>
      </c>
      <c r="F295" s="204" t="s">
        <v>85</v>
      </c>
      <c r="H295" s="205">
        <v>2</v>
      </c>
      <c r="I295" s="206"/>
      <c r="L295" s="202"/>
      <c r="M295" s="207"/>
      <c r="N295" s="208"/>
      <c r="O295" s="208"/>
      <c r="P295" s="208"/>
      <c r="Q295" s="208"/>
      <c r="R295" s="208"/>
      <c r="S295" s="208"/>
      <c r="T295" s="209"/>
      <c r="AT295" s="203" t="s">
        <v>272</v>
      </c>
      <c r="AU295" s="203" t="s">
        <v>85</v>
      </c>
      <c r="AV295" s="13" t="s">
        <v>85</v>
      </c>
      <c r="AW295" s="13" t="s">
        <v>41</v>
      </c>
      <c r="AX295" s="13" t="s">
        <v>24</v>
      </c>
      <c r="AY295" s="203" t="s">
        <v>264</v>
      </c>
    </row>
    <row r="296" spans="2:65" s="1" customFormat="1" ht="16.5" customHeight="1">
      <c r="B296" s="181"/>
      <c r="C296" s="218" t="s">
        <v>855</v>
      </c>
      <c r="D296" s="218" t="s">
        <v>345</v>
      </c>
      <c r="E296" s="219" t="s">
        <v>1789</v>
      </c>
      <c r="F296" s="220" t="s">
        <v>1790</v>
      </c>
      <c r="G296" s="221" t="s">
        <v>269</v>
      </c>
      <c r="H296" s="222">
        <v>0.4</v>
      </c>
      <c r="I296" s="223"/>
      <c r="J296" s="224">
        <f>ROUND(I296*H296,2)</f>
        <v>0</v>
      </c>
      <c r="K296" s="220" t="s">
        <v>5</v>
      </c>
      <c r="L296" s="225"/>
      <c r="M296" s="226" t="s">
        <v>5</v>
      </c>
      <c r="N296" s="227" t="s">
        <v>48</v>
      </c>
      <c r="O296" s="43"/>
      <c r="P296" s="191">
        <f>O296*H296</f>
        <v>0</v>
      </c>
      <c r="Q296" s="191">
        <v>1.6</v>
      </c>
      <c r="R296" s="191">
        <f>Q296*H296</f>
        <v>0.64000000000000012</v>
      </c>
      <c r="S296" s="191">
        <v>0</v>
      </c>
      <c r="T296" s="192">
        <f>S296*H296</f>
        <v>0</v>
      </c>
      <c r="AR296" s="25" t="s">
        <v>322</v>
      </c>
      <c r="AT296" s="25" t="s">
        <v>345</v>
      </c>
      <c r="AU296" s="25" t="s">
        <v>85</v>
      </c>
      <c r="AY296" s="25" t="s">
        <v>264</v>
      </c>
      <c r="BE296" s="193">
        <f>IF(N296="základní",J296,0)</f>
        <v>0</v>
      </c>
      <c r="BF296" s="193">
        <f>IF(N296="snížená",J296,0)</f>
        <v>0</v>
      </c>
      <c r="BG296" s="193">
        <f>IF(N296="zákl. přenesená",J296,0)</f>
        <v>0</v>
      </c>
      <c r="BH296" s="193">
        <f>IF(N296="sníž. přenesená",J296,0)</f>
        <v>0</v>
      </c>
      <c r="BI296" s="193">
        <f>IF(N296="nulová",J296,0)</f>
        <v>0</v>
      </c>
      <c r="BJ296" s="25" t="s">
        <v>24</v>
      </c>
      <c r="BK296" s="193">
        <f>ROUND(I296*H296,2)</f>
        <v>0</v>
      </c>
      <c r="BL296" s="25" t="s">
        <v>270</v>
      </c>
      <c r="BM296" s="25" t="s">
        <v>1797</v>
      </c>
    </row>
    <row r="297" spans="2:65" s="13" customFormat="1">
      <c r="B297" s="202"/>
      <c r="D297" s="195" t="s">
        <v>272</v>
      </c>
      <c r="E297" s="203" t="s">
        <v>5</v>
      </c>
      <c r="F297" s="204" t="s">
        <v>1798</v>
      </c>
      <c r="H297" s="205">
        <v>0.4</v>
      </c>
      <c r="I297" s="206"/>
      <c r="L297" s="202"/>
      <c r="M297" s="207"/>
      <c r="N297" s="208"/>
      <c r="O297" s="208"/>
      <c r="P297" s="208"/>
      <c r="Q297" s="208"/>
      <c r="R297" s="208"/>
      <c r="S297" s="208"/>
      <c r="T297" s="209"/>
      <c r="AT297" s="203" t="s">
        <v>272</v>
      </c>
      <c r="AU297" s="203" t="s">
        <v>85</v>
      </c>
      <c r="AV297" s="13" t="s">
        <v>85</v>
      </c>
      <c r="AW297" s="13" t="s">
        <v>41</v>
      </c>
      <c r="AX297" s="13" t="s">
        <v>24</v>
      </c>
      <c r="AY297" s="203" t="s">
        <v>264</v>
      </c>
    </row>
    <row r="298" spans="2:65" s="1" customFormat="1" ht="25.5" customHeight="1">
      <c r="B298" s="181"/>
      <c r="C298" s="182" t="s">
        <v>859</v>
      </c>
      <c r="D298" s="182" t="s">
        <v>266</v>
      </c>
      <c r="E298" s="183" t="s">
        <v>1799</v>
      </c>
      <c r="F298" s="184" t="s">
        <v>1800</v>
      </c>
      <c r="G298" s="185" t="s">
        <v>341</v>
      </c>
      <c r="H298" s="186">
        <v>6</v>
      </c>
      <c r="I298" s="187"/>
      <c r="J298" s="188">
        <f>ROUND(I298*H298,2)</f>
        <v>0</v>
      </c>
      <c r="K298" s="184" t="s">
        <v>278</v>
      </c>
      <c r="L298" s="42"/>
      <c r="M298" s="189" t="s">
        <v>5</v>
      </c>
      <c r="N298" s="190" t="s">
        <v>48</v>
      </c>
      <c r="O298" s="43"/>
      <c r="P298" s="191">
        <f>O298*H298</f>
        <v>0</v>
      </c>
      <c r="Q298" s="191">
        <v>0</v>
      </c>
      <c r="R298" s="191">
        <f>Q298*H298</f>
        <v>0</v>
      </c>
      <c r="S298" s="191">
        <v>0</v>
      </c>
      <c r="T298" s="192">
        <f>S298*H298</f>
        <v>0</v>
      </c>
      <c r="AR298" s="25" t="s">
        <v>270</v>
      </c>
      <c r="AT298" s="25" t="s">
        <v>266</v>
      </c>
      <c r="AU298" s="25" t="s">
        <v>85</v>
      </c>
      <c r="AY298" s="25" t="s">
        <v>264</v>
      </c>
      <c r="BE298" s="193">
        <f>IF(N298="základní",J298,0)</f>
        <v>0</v>
      </c>
      <c r="BF298" s="193">
        <f>IF(N298="snížená",J298,0)</f>
        <v>0</v>
      </c>
      <c r="BG298" s="193">
        <f>IF(N298="zákl. přenesená",J298,0)</f>
        <v>0</v>
      </c>
      <c r="BH298" s="193">
        <f>IF(N298="sníž. přenesená",J298,0)</f>
        <v>0</v>
      </c>
      <c r="BI298" s="193">
        <f>IF(N298="nulová",J298,0)</f>
        <v>0</v>
      </c>
      <c r="BJ298" s="25" t="s">
        <v>24</v>
      </c>
      <c r="BK298" s="193">
        <f>ROUND(I298*H298,2)</f>
        <v>0</v>
      </c>
      <c r="BL298" s="25" t="s">
        <v>270</v>
      </c>
      <c r="BM298" s="25" t="s">
        <v>1801</v>
      </c>
    </row>
    <row r="299" spans="2:65" s="12" customFormat="1">
      <c r="B299" s="194"/>
      <c r="D299" s="195" t="s">
        <v>272</v>
      </c>
      <c r="E299" s="196" t="s">
        <v>5</v>
      </c>
      <c r="F299" s="197" t="s">
        <v>1802</v>
      </c>
      <c r="H299" s="196" t="s">
        <v>5</v>
      </c>
      <c r="I299" s="198"/>
      <c r="L299" s="194"/>
      <c r="M299" s="199"/>
      <c r="N299" s="200"/>
      <c r="O299" s="200"/>
      <c r="P299" s="200"/>
      <c r="Q299" s="200"/>
      <c r="R299" s="200"/>
      <c r="S299" s="200"/>
      <c r="T299" s="201"/>
      <c r="AT299" s="196" t="s">
        <v>272</v>
      </c>
      <c r="AU299" s="196" t="s">
        <v>85</v>
      </c>
      <c r="AV299" s="12" t="s">
        <v>24</v>
      </c>
      <c r="AW299" s="12" t="s">
        <v>41</v>
      </c>
      <c r="AX299" s="12" t="s">
        <v>77</v>
      </c>
      <c r="AY299" s="196" t="s">
        <v>264</v>
      </c>
    </row>
    <row r="300" spans="2:65" s="13" customFormat="1">
      <c r="B300" s="202"/>
      <c r="D300" s="195" t="s">
        <v>272</v>
      </c>
      <c r="E300" s="203" t="s">
        <v>5</v>
      </c>
      <c r="F300" s="204" t="s">
        <v>305</v>
      </c>
      <c r="H300" s="205">
        <v>6</v>
      </c>
      <c r="I300" s="206"/>
      <c r="L300" s="202"/>
      <c r="M300" s="207"/>
      <c r="N300" s="208"/>
      <c r="O300" s="208"/>
      <c r="P300" s="208"/>
      <c r="Q300" s="208"/>
      <c r="R300" s="208"/>
      <c r="S300" s="208"/>
      <c r="T300" s="209"/>
      <c r="AT300" s="203" t="s">
        <v>272</v>
      </c>
      <c r="AU300" s="203" t="s">
        <v>85</v>
      </c>
      <c r="AV300" s="13" t="s">
        <v>85</v>
      </c>
      <c r="AW300" s="13" t="s">
        <v>41</v>
      </c>
      <c r="AX300" s="13" t="s">
        <v>24</v>
      </c>
      <c r="AY300" s="203" t="s">
        <v>264</v>
      </c>
    </row>
    <row r="301" spans="2:65" s="1" customFormat="1" ht="25.5" customHeight="1">
      <c r="B301" s="181"/>
      <c r="C301" s="182" t="s">
        <v>865</v>
      </c>
      <c r="D301" s="182" t="s">
        <v>266</v>
      </c>
      <c r="E301" s="183" t="s">
        <v>1803</v>
      </c>
      <c r="F301" s="184" t="s">
        <v>1804</v>
      </c>
      <c r="G301" s="185" t="s">
        <v>341</v>
      </c>
      <c r="H301" s="186">
        <v>2</v>
      </c>
      <c r="I301" s="187"/>
      <c r="J301" s="188">
        <f>ROUND(I301*H301,2)</f>
        <v>0</v>
      </c>
      <c r="K301" s="184" t="s">
        <v>278</v>
      </c>
      <c r="L301" s="42"/>
      <c r="M301" s="189" t="s">
        <v>5</v>
      </c>
      <c r="N301" s="190" t="s">
        <v>48</v>
      </c>
      <c r="O301" s="43"/>
      <c r="P301" s="191">
        <f>O301*H301</f>
        <v>0</v>
      </c>
      <c r="Q301" s="191">
        <v>0</v>
      </c>
      <c r="R301" s="191">
        <f>Q301*H301</f>
        <v>0</v>
      </c>
      <c r="S301" s="191">
        <v>0</v>
      </c>
      <c r="T301" s="192">
        <f>S301*H301</f>
        <v>0</v>
      </c>
      <c r="AR301" s="25" t="s">
        <v>270</v>
      </c>
      <c r="AT301" s="25" t="s">
        <v>266</v>
      </c>
      <c r="AU301" s="25" t="s">
        <v>85</v>
      </c>
      <c r="AY301" s="25" t="s">
        <v>264</v>
      </c>
      <c r="BE301" s="193">
        <f>IF(N301="základní",J301,0)</f>
        <v>0</v>
      </c>
      <c r="BF301" s="193">
        <f>IF(N301="snížená",J301,0)</f>
        <v>0</v>
      </c>
      <c r="BG301" s="193">
        <f>IF(N301="zákl. přenesená",J301,0)</f>
        <v>0</v>
      </c>
      <c r="BH301" s="193">
        <f>IF(N301="sníž. přenesená",J301,0)</f>
        <v>0</v>
      </c>
      <c r="BI301" s="193">
        <f>IF(N301="nulová",J301,0)</f>
        <v>0</v>
      </c>
      <c r="BJ301" s="25" t="s">
        <v>24</v>
      </c>
      <c r="BK301" s="193">
        <f>ROUND(I301*H301,2)</f>
        <v>0</v>
      </c>
      <c r="BL301" s="25" t="s">
        <v>270</v>
      </c>
      <c r="BM301" s="25" t="s">
        <v>1805</v>
      </c>
    </row>
    <row r="302" spans="2:65" s="12" customFormat="1">
      <c r="B302" s="194"/>
      <c r="D302" s="195" t="s">
        <v>272</v>
      </c>
      <c r="E302" s="196" t="s">
        <v>5</v>
      </c>
      <c r="F302" s="197" t="s">
        <v>1806</v>
      </c>
      <c r="H302" s="196" t="s">
        <v>5</v>
      </c>
      <c r="I302" s="198"/>
      <c r="L302" s="194"/>
      <c r="M302" s="199"/>
      <c r="N302" s="200"/>
      <c r="O302" s="200"/>
      <c r="P302" s="200"/>
      <c r="Q302" s="200"/>
      <c r="R302" s="200"/>
      <c r="S302" s="200"/>
      <c r="T302" s="201"/>
      <c r="AT302" s="196" t="s">
        <v>272</v>
      </c>
      <c r="AU302" s="196" t="s">
        <v>85</v>
      </c>
      <c r="AV302" s="12" t="s">
        <v>24</v>
      </c>
      <c r="AW302" s="12" t="s">
        <v>41</v>
      </c>
      <c r="AX302" s="12" t="s">
        <v>77</v>
      </c>
      <c r="AY302" s="196" t="s">
        <v>264</v>
      </c>
    </row>
    <row r="303" spans="2:65" s="13" customFormat="1">
      <c r="B303" s="202"/>
      <c r="D303" s="195" t="s">
        <v>272</v>
      </c>
      <c r="E303" s="203" t="s">
        <v>5</v>
      </c>
      <c r="F303" s="204" t="s">
        <v>1807</v>
      </c>
      <c r="H303" s="205">
        <v>2</v>
      </c>
      <c r="I303" s="206"/>
      <c r="L303" s="202"/>
      <c r="M303" s="207"/>
      <c r="N303" s="208"/>
      <c r="O303" s="208"/>
      <c r="P303" s="208"/>
      <c r="Q303" s="208"/>
      <c r="R303" s="208"/>
      <c r="S303" s="208"/>
      <c r="T303" s="209"/>
      <c r="AT303" s="203" t="s">
        <v>272</v>
      </c>
      <c r="AU303" s="203" t="s">
        <v>85</v>
      </c>
      <c r="AV303" s="13" t="s">
        <v>85</v>
      </c>
      <c r="AW303" s="13" t="s">
        <v>41</v>
      </c>
      <c r="AX303" s="13" t="s">
        <v>24</v>
      </c>
      <c r="AY303" s="203" t="s">
        <v>264</v>
      </c>
    </row>
    <row r="304" spans="2:65" s="1" customFormat="1" ht="16.5" customHeight="1">
      <c r="B304" s="181"/>
      <c r="C304" s="182" t="s">
        <v>869</v>
      </c>
      <c r="D304" s="182" t="s">
        <v>266</v>
      </c>
      <c r="E304" s="183" t="s">
        <v>1808</v>
      </c>
      <c r="F304" s="184" t="s">
        <v>1809</v>
      </c>
      <c r="G304" s="185" t="s">
        <v>341</v>
      </c>
      <c r="H304" s="186">
        <v>2</v>
      </c>
      <c r="I304" s="187"/>
      <c r="J304" s="188">
        <f>ROUND(I304*H304,2)</f>
        <v>0</v>
      </c>
      <c r="K304" s="184" t="s">
        <v>278</v>
      </c>
      <c r="L304" s="42"/>
      <c r="M304" s="189" t="s">
        <v>5</v>
      </c>
      <c r="N304" s="190" t="s">
        <v>48</v>
      </c>
      <c r="O304" s="43"/>
      <c r="P304" s="191">
        <f>O304*H304</f>
        <v>0</v>
      </c>
      <c r="Q304" s="191">
        <v>5.0000000000000002E-5</v>
      </c>
      <c r="R304" s="191">
        <f>Q304*H304</f>
        <v>1E-4</v>
      </c>
      <c r="S304" s="191">
        <v>0</v>
      </c>
      <c r="T304" s="192">
        <f>S304*H304</f>
        <v>0</v>
      </c>
      <c r="AR304" s="25" t="s">
        <v>270</v>
      </c>
      <c r="AT304" s="25" t="s">
        <v>266</v>
      </c>
      <c r="AU304" s="25" t="s">
        <v>85</v>
      </c>
      <c r="AY304" s="25" t="s">
        <v>264</v>
      </c>
      <c r="BE304" s="193">
        <f>IF(N304="základní",J304,0)</f>
        <v>0</v>
      </c>
      <c r="BF304" s="193">
        <f>IF(N304="snížená",J304,0)</f>
        <v>0</v>
      </c>
      <c r="BG304" s="193">
        <f>IF(N304="zákl. přenesená",J304,0)</f>
        <v>0</v>
      </c>
      <c r="BH304" s="193">
        <f>IF(N304="sníž. přenesená",J304,0)</f>
        <v>0</v>
      </c>
      <c r="BI304" s="193">
        <f>IF(N304="nulová",J304,0)</f>
        <v>0</v>
      </c>
      <c r="BJ304" s="25" t="s">
        <v>24</v>
      </c>
      <c r="BK304" s="193">
        <f>ROUND(I304*H304,2)</f>
        <v>0</v>
      </c>
      <c r="BL304" s="25" t="s">
        <v>270</v>
      </c>
      <c r="BM304" s="25" t="s">
        <v>1810</v>
      </c>
    </row>
    <row r="305" spans="2:65" s="1" customFormat="1" ht="27">
      <c r="B305" s="42"/>
      <c r="D305" s="195" t="s">
        <v>369</v>
      </c>
      <c r="F305" s="228" t="s">
        <v>1811</v>
      </c>
      <c r="I305" s="229"/>
      <c r="L305" s="42"/>
      <c r="M305" s="230"/>
      <c r="N305" s="43"/>
      <c r="O305" s="43"/>
      <c r="P305" s="43"/>
      <c r="Q305" s="43"/>
      <c r="R305" s="43"/>
      <c r="S305" s="43"/>
      <c r="T305" s="71"/>
      <c r="AT305" s="25" t="s">
        <v>369</v>
      </c>
      <c r="AU305" s="25" t="s">
        <v>85</v>
      </c>
    </row>
    <row r="306" spans="2:65" s="12" customFormat="1">
      <c r="B306" s="194"/>
      <c r="D306" s="195" t="s">
        <v>272</v>
      </c>
      <c r="E306" s="196" t="s">
        <v>5</v>
      </c>
      <c r="F306" s="197" t="s">
        <v>1812</v>
      </c>
      <c r="H306" s="196" t="s">
        <v>5</v>
      </c>
      <c r="I306" s="198"/>
      <c r="L306" s="194"/>
      <c r="M306" s="199"/>
      <c r="N306" s="200"/>
      <c r="O306" s="200"/>
      <c r="P306" s="200"/>
      <c r="Q306" s="200"/>
      <c r="R306" s="200"/>
      <c r="S306" s="200"/>
      <c r="T306" s="201"/>
      <c r="AT306" s="196" t="s">
        <v>272</v>
      </c>
      <c r="AU306" s="196" t="s">
        <v>85</v>
      </c>
      <c r="AV306" s="12" t="s">
        <v>24</v>
      </c>
      <c r="AW306" s="12" t="s">
        <v>41</v>
      </c>
      <c r="AX306" s="12" t="s">
        <v>77</v>
      </c>
      <c r="AY306" s="196" t="s">
        <v>264</v>
      </c>
    </row>
    <row r="307" spans="2:65" s="13" customFormat="1">
      <c r="B307" s="202"/>
      <c r="D307" s="195" t="s">
        <v>272</v>
      </c>
      <c r="E307" s="203" t="s">
        <v>5</v>
      </c>
      <c r="F307" s="204" t="s">
        <v>85</v>
      </c>
      <c r="H307" s="205">
        <v>2</v>
      </c>
      <c r="I307" s="206"/>
      <c r="L307" s="202"/>
      <c r="M307" s="207"/>
      <c r="N307" s="208"/>
      <c r="O307" s="208"/>
      <c r="P307" s="208"/>
      <c r="Q307" s="208"/>
      <c r="R307" s="208"/>
      <c r="S307" s="208"/>
      <c r="T307" s="209"/>
      <c r="AT307" s="203" t="s">
        <v>272</v>
      </c>
      <c r="AU307" s="203" t="s">
        <v>85</v>
      </c>
      <c r="AV307" s="13" t="s">
        <v>85</v>
      </c>
      <c r="AW307" s="13" t="s">
        <v>41</v>
      </c>
      <c r="AX307" s="13" t="s">
        <v>24</v>
      </c>
      <c r="AY307" s="203" t="s">
        <v>264</v>
      </c>
    </row>
    <row r="308" spans="2:65" s="1" customFormat="1" ht="16.5" customHeight="1">
      <c r="B308" s="181"/>
      <c r="C308" s="218" t="s">
        <v>874</v>
      </c>
      <c r="D308" s="218" t="s">
        <v>345</v>
      </c>
      <c r="E308" s="219" t="s">
        <v>1813</v>
      </c>
      <c r="F308" s="220" t="s">
        <v>1814</v>
      </c>
      <c r="G308" s="221" t="s">
        <v>341</v>
      </c>
      <c r="H308" s="222">
        <v>6</v>
      </c>
      <c r="I308" s="223"/>
      <c r="J308" s="224">
        <f>ROUND(I308*H308,2)</f>
        <v>0</v>
      </c>
      <c r="K308" s="220" t="s">
        <v>278</v>
      </c>
      <c r="L308" s="225"/>
      <c r="M308" s="226" t="s">
        <v>5</v>
      </c>
      <c r="N308" s="227" t="s">
        <v>48</v>
      </c>
      <c r="O308" s="43"/>
      <c r="P308" s="191">
        <f>O308*H308</f>
        <v>0</v>
      </c>
      <c r="Q308" s="191">
        <v>5.8999999999999999E-3</v>
      </c>
      <c r="R308" s="191">
        <f>Q308*H308</f>
        <v>3.5400000000000001E-2</v>
      </c>
      <c r="S308" s="191">
        <v>0</v>
      </c>
      <c r="T308" s="192">
        <f>S308*H308</f>
        <v>0</v>
      </c>
      <c r="AR308" s="25" t="s">
        <v>322</v>
      </c>
      <c r="AT308" s="25" t="s">
        <v>345</v>
      </c>
      <c r="AU308" s="25" t="s">
        <v>85</v>
      </c>
      <c r="AY308" s="25" t="s">
        <v>264</v>
      </c>
      <c r="BE308" s="193">
        <f>IF(N308="základní",J308,0)</f>
        <v>0</v>
      </c>
      <c r="BF308" s="193">
        <f>IF(N308="snížená",J308,0)</f>
        <v>0</v>
      </c>
      <c r="BG308" s="193">
        <f>IF(N308="zákl. přenesená",J308,0)</f>
        <v>0</v>
      </c>
      <c r="BH308" s="193">
        <f>IF(N308="sníž. přenesená",J308,0)</f>
        <v>0</v>
      </c>
      <c r="BI308" s="193">
        <f>IF(N308="nulová",J308,0)</f>
        <v>0</v>
      </c>
      <c r="BJ308" s="25" t="s">
        <v>24</v>
      </c>
      <c r="BK308" s="193">
        <f>ROUND(I308*H308,2)</f>
        <v>0</v>
      </c>
      <c r="BL308" s="25" t="s">
        <v>270</v>
      </c>
      <c r="BM308" s="25" t="s">
        <v>1815</v>
      </c>
    </row>
    <row r="309" spans="2:65" s="13" customFormat="1">
      <c r="B309" s="202"/>
      <c r="D309" s="195" t="s">
        <v>272</v>
      </c>
      <c r="F309" s="204" t="s">
        <v>1816</v>
      </c>
      <c r="H309" s="205">
        <v>6</v>
      </c>
      <c r="I309" s="206"/>
      <c r="L309" s="202"/>
      <c r="M309" s="207"/>
      <c r="N309" s="208"/>
      <c r="O309" s="208"/>
      <c r="P309" s="208"/>
      <c r="Q309" s="208"/>
      <c r="R309" s="208"/>
      <c r="S309" s="208"/>
      <c r="T309" s="209"/>
      <c r="AT309" s="203" t="s">
        <v>272</v>
      </c>
      <c r="AU309" s="203" t="s">
        <v>85</v>
      </c>
      <c r="AV309" s="13" t="s">
        <v>85</v>
      </c>
      <c r="AW309" s="13" t="s">
        <v>6</v>
      </c>
      <c r="AX309" s="13" t="s">
        <v>24</v>
      </c>
      <c r="AY309" s="203" t="s">
        <v>264</v>
      </c>
    </row>
    <row r="310" spans="2:65" s="1" customFormat="1" ht="25.5" customHeight="1">
      <c r="B310" s="181"/>
      <c r="C310" s="218" t="s">
        <v>878</v>
      </c>
      <c r="D310" s="218" t="s">
        <v>345</v>
      </c>
      <c r="E310" s="219" t="s">
        <v>1817</v>
      </c>
      <c r="F310" s="220" t="s">
        <v>1818</v>
      </c>
      <c r="G310" s="221" t="s">
        <v>341</v>
      </c>
      <c r="H310" s="222">
        <v>6</v>
      </c>
      <c r="I310" s="223"/>
      <c r="J310" s="224">
        <f>ROUND(I310*H310,2)</f>
        <v>0</v>
      </c>
      <c r="K310" s="220" t="s">
        <v>5</v>
      </c>
      <c r="L310" s="225"/>
      <c r="M310" s="226" t="s">
        <v>5</v>
      </c>
      <c r="N310" s="227" t="s">
        <v>48</v>
      </c>
      <c r="O310" s="43"/>
      <c r="P310" s="191">
        <f>O310*H310</f>
        <v>0</v>
      </c>
      <c r="Q310" s="191">
        <v>8.9999999999999998E-4</v>
      </c>
      <c r="R310" s="191">
        <f>Q310*H310</f>
        <v>5.4000000000000003E-3</v>
      </c>
      <c r="S310" s="191">
        <v>0</v>
      </c>
      <c r="T310" s="192">
        <f>S310*H310</f>
        <v>0</v>
      </c>
      <c r="AR310" s="25" t="s">
        <v>322</v>
      </c>
      <c r="AT310" s="25" t="s">
        <v>345</v>
      </c>
      <c r="AU310" s="25" t="s">
        <v>85</v>
      </c>
      <c r="AY310" s="25" t="s">
        <v>264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25" t="s">
        <v>24</v>
      </c>
      <c r="BK310" s="193">
        <f>ROUND(I310*H310,2)</f>
        <v>0</v>
      </c>
      <c r="BL310" s="25" t="s">
        <v>270</v>
      </c>
      <c r="BM310" s="25" t="s">
        <v>1819</v>
      </c>
    </row>
    <row r="311" spans="2:65" s="1" customFormat="1" ht="25.5" customHeight="1">
      <c r="B311" s="181"/>
      <c r="C311" s="182" t="s">
        <v>882</v>
      </c>
      <c r="D311" s="182" t="s">
        <v>266</v>
      </c>
      <c r="E311" s="183" t="s">
        <v>1820</v>
      </c>
      <c r="F311" s="184" t="s">
        <v>1821</v>
      </c>
      <c r="G311" s="185" t="s">
        <v>341</v>
      </c>
      <c r="H311" s="186">
        <v>8</v>
      </c>
      <c r="I311" s="187"/>
      <c r="J311" s="188">
        <f>ROUND(I311*H311,2)</f>
        <v>0</v>
      </c>
      <c r="K311" s="184" t="s">
        <v>278</v>
      </c>
      <c r="L311" s="42"/>
      <c r="M311" s="189" t="s">
        <v>5</v>
      </c>
      <c r="N311" s="190" t="s">
        <v>48</v>
      </c>
      <c r="O311" s="43"/>
      <c r="P311" s="191">
        <f>O311*H311</f>
        <v>0</v>
      </c>
      <c r="Q311" s="191">
        <v>0</v>
      </c>
      <c r="R311" s="191">
        <f>Q311*H311</f>
        <v>0</v>
      </c>
      <c r="S311" s="191">
        <v>0</v>
      </c>
      <c r="T311" s="192">
        <f>S311*H311</f>
        <v>0</v>
      </c>
      <c r="AR311" s="25" t="s">
        <v>270</v>
      </c>
      <c r="AT311" s="25" t="s">
        <v>266</v>
      </c>
      <c r="AU311" s="25" t="s">
        <v>85</v>
      </c>
      <c r="AY311" s="25" t="s">
        <v>264</v>
      </c>
      <c r="BE311" s="193">
        <f>IF(N311="základní",J311,0)</f>
        <v>0</v>
      </c>
      <c r="BF311" s="193">
        <f>IF(N311="snížená",J311,0)</f>
        <v>0</v>
      </c>
      <c r="BG311" s="193">
        <f>IF(N311="zákl. přenesená",J311,0)</f>
        <v>0</v>
      </c>
      <c r="BH311" s="193">
        <f>IF(N311="sníž. přenesená",J311,0)</f>
        <v>0</v>
      </c>
      <c r="BI311" s="193">
        <f>IF(N311="nulová",J311,0)</f>
        <v>0</v>
      </c>
      <c r="BJ311" s="25" t="s">
        <v>24</v>
      </c>
      <c r="BK311" s="193">
        <f>ROUND(I311*H311,2)</f>
        <v>0</v>
      </c>
      <c r="BL311" s="25" t="s">
        <v>270</v>
      </c>
      <c r="BM311" s="25" t="s">
        <v>1822</v>
      </c>
    </row>
    <row r="312" spans="2:65" s="1" customFormat="1" ht="25.5" customHeight="1">
      <c r="B312" s="181"/>
      <c r="C312" s="182" t="s">
        <v>888</v>
      </c>
      <c r="D312" s="182" t="s">
        <v>266</v>
      </c>
      <c r="E312" s="183" t="s">
        <v>1823</v>
      </c>
      <c r="F312" s="184" t="s">
        <v>1824</v>
      </c>
      <c r="G312" s="185" t="s">
        <v>293</v>
      </c>
      <c r="H312" s="186">
        <v>2</v>
      </c>
      <c r="I312" s="187"/>
      <c r="J312" s="188">
        <f>ROUND(I312*H312,2)</f>
        <v>0</v>
      </c>
      <c r="K312" s="184" t="s">
        <v>278</v>
      </c>
      <c r="L312" s="42"/>
      <c r="M312" s="189" t="s">
        <v>5</v>
      </c>
      <c r="N312" s="190" t="s">
        <v>48</v>
      </c>
      <c r="O312" s="43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AR312" s="25" t="s">
        <v>270</v>
      </c>
      <c r="AT312" s="25" t="s">
        <v>266</v>
      </c>
      <c r="AU312" s="25" t="s">
        <v>85</v>
      </c>
      <c r="AY312" s="25" t="s">
        <v>264</v>
      </c>
      <c r="BE312" s="193">
        <f>IF(N312="základní",J312,0)</f>
        <v>0</v>
      </c>
      <c r="BF312" s="193">
        <f>IF(N312="snížená",J312,0)</f>
        <v>0</v>
      </c>
      <c r="BG312" s="193">
        <f>IF(N312="zákl. přenesená",J312,0)</f>
        <v>0</v>
      </c>
      <c r="BH312" s="193">
        <f>IF(N312="sníž. přenesená",J312,0)</f>
        <v>0</v>
      </c>
      <c r="BI312" s="193">
        <f>IF(N312="nulová",J312,0)</f>
        <v>0</v>
      </c>
      <c r="BJ312" s="25" t="s">
        <v>24</v>
      </c>
      <c r="BK312" s="193">
        <f>ROUND(I312*H312,2)</f>
        <v>0</v>
      </c>
      <c r="BL312" s="25" t="s">
        <v>270</v>
      </c>
      <c r="BM312" s="25" t="s">
        <v>1825</v>
      </c>
    </row>
    <row r="313" spans="2:65" s="12" customFormat="1">
      <c r="B313" s="194"/>
      <c r="D313" s="195" t="s">
        <v>272</v>
      </c>
      <c r="E313" s="196" t="s">
        <v>5</v>
      </c>
      <c r="F313" s="197" t="s">
        <v>1826</v>
      </c>
      <c r="H313" s="196" t="s">
        <v>5</v>
      </c>
      <c r="I313" s="198"/>
      <c r="L313" s="194"/>
      <c r="M313" s="199"/>
      <c r="N313" s="200"/>
      <c r="O313" s="200"/>
      <c r="P313" s="200"/>
      <c r="Q313" s="200"/>
      <c r="R313" s="200"/>
      <c r="S313" s="200"/>
      <c r="T313" s="201"/>
      <c r="AT313" s="196" t="s">
        <v>272</v>
      </c>
      <c r="AU313" s="196" t="s">
        <v>85</v>
      </c>
      <c r="AV313" s="12" t="s">
        <v>24</v>
      </c>
      <c r="AW313" s="12" t="s">
        <v>41</v>
      </c>
      <c r="AX313" s="12" t="s">
        <v>77</v>
      </c>
      <c r="AY313" s="196" t="s">
        <v>264</v>
      </c>
    </row>
    <row r="314" spans="2:65" s="13" customFormat="1">
      <c r="B314" s="202"/>
      <c r="D314" s="195" t="s">
        <v>272</v>
      </c>
      <c r="E314" s="203" t="s">
        <v>5</v>
      </c>
      <c r="F314" s="204" t="s">
        <v>1827</v>
      </c>
      <c r="H314" s="205">
        <v>2</v>
      </c>
      <c r="I314" s="206"/>
      <c r="L314" s="202"/>
      <c r="M314" s="207"/>
      <c r="N314" s="208"/>
      <c r="O314" s="208"/>
      <c r="P314" s="208"/>
      <c r="Q314" s="208"/>
      <c r="R314" s="208"/>
      <c r="S314" s="208"/>
      <c r="T314" s="209"/>
      <c r="AT314" s="203" t="s">
        <v>272</v>
      </c>
      <c r="AU314" s="203" t="s">
        <v>85</v>
      </c>
      <c r="AV314" s="13" t="s">
        <v>85</v>
      </c>
      <c r="AW314" s="13" t="s">
        <v>41</v>
      </c>
      <c r="AX314" s="13" t="s">
        <v>24</v>
      </c>
      <c r="AY314" s="203" t="s">
        <v>264</v>
      </c>
    </row>
    <row r="315" spans="2:65" s="1" customFormat="1" ht="16.5" customHeight="1">
      <c r="B315" s="181"/>
      <c r="C315" s="218" t="s">
        <v>892</v>
      </c>
      <c r="D315" s="218" t="s">
        <v>345</v>
      </c>
      <c r="E315" s="219" t="s">
        <v>1828</v>
      </c>
      <c r="F315" s="220" t="s">
        <v>1829</v>
      </c>
      <c r="G315" s="221" t="s">
        <v>269</v>
      </c>
      <c r="H315" s="222">
        <v>0.14099999999999999</v>
      </c>
      <c r="I315" s="223"/>
      <c r="J315" s="224">
        <f>ROUND(I315*H315,2)</f>
        <v>0</v>
      </c>
      <c r="K315" s="220" t="s">
        <v>278</v>
      </c>
      <c r="L315" s="225"/>
      <c r="M315" s="226" t="s">
        <v>5</v>
      </c>
      <c r="N315" s="227" t="s">
        <v>48</v>
      </c>
      <c r="O315" s="43"/>
      <c r="P315" s="191">
        <f>O315*H315</f>
        <v>0</v>
      </c>
      <c r="Q315" s="191">
        <v>0.2</v>
      </c>
      <c r="R315" s="191">
        <f>Q315*H315</f>
        <v>2.8199999999999999E-2</v>
      </c>
      <c r="S315" s="191">
        <v>0</v>
      </c>
      <c r="T315" s="192">
        <f>S315*H315</f>
        <v>0</v>
      </c>
      <c r="AR315" s="25" t="s">
        <v>322</v>
      </c>
      <c r="AT315" s="25" t="s">
        <v>345</v>
      </c>
      <c r="AU315" s="25" t="s">
        <v>85</v>
      </c>
      <c r="AY315" s="25" t="s">
        <v>264</v>
      </c>
      <c r="BE315" s="193">
        <f>IF(N315="základní",J315,0)</f>
        <v>0</v>
      </c>
      <c r="BF315" s="193">
        <f>IF(N315="snížená",J315,0)</f>
        <v>0</v>
      </c>
      <c r="BG315" s="193">
        <f>IF(N315="zákl. přenesená",J315,0)</f>
        <v>0</v>
      </c>
      <c r="BH315" s="193">
        <f>IF(N315="sníž. přenesená",J315,0)</f>
        <v>0</v>
      </c>
      <c r="BI315" s="193">
        <f>IF(N315="nulová",J315,0)</f>
        <v>0</v>
      </c>
      <c r="BJ315" s="25" t="s">
        <v>24</v>
      </c>
      <c r="BK315" s="193">
        <f>ROUND(I315*H315,2)</f>
        <v>0</v>
      </c>
      <c r="BL315" s="25" t="s">
        <v>270</v>
      </c>
      <c r="BM315" s="25" t="s">
        <v>1830</v>
      </c>
    </row>
    <row r="316" spans="2:65" s="13" customFormat="1">
      <c r="B316" s="202"/>
      <c r="D316" s="195" t="s">
        <v>272</v>
      </c>
      <c r="F316" s="204" t="s">
        <v>1831</v>
      </c>
      <c r="H316" s="205">
        <v>0.14099999999999999</v>
      </c>
      <c r="I316" s="206"/>
      <c r="L316" s="202"/>
      <c r="M316" s="207"/>
      <c r="N316" s="208"/>
      <c r="O316" s="208"/>
      <c r="P316" s="208"/>
      <c r="Q316" s="208"/>
      <c r="R316" s="208"/>
      <c r="S316" s="208"/>
      <c r="T316" s="209"/>
      <c r="AT316" s="203" t="s">
        <v>272</v>
      </c>
      <c r="AU316" s="203" t="s">
        <v>85</v>
      </c>
      <c r="AV316" s="13" t="s">
        <v>85</v>
      </c>
      <c r="AW316" s="13" t="s">
        <v>6</v>
      </c>
      <c r="AX316" s="13" t="s">
        <v>24</v>
      </c>
      <c r="AY316" s="203" t="s">
        <v>264</v>
      </c>
    </row>
    <row r="317" spans="2:65" s="1" customFormat="1" ht="25.5" customHeight="1">
      <c r="B317" s="181"/>
      <c r="C317" s="182" t="s">
        <v>896</v>
      </c>
      <c r="D317" s="182" t="s">
        <v>266</v>
      </c>
      <c r="E317" s="183" t="s">
        <v>1832</v>
      </c>
      <c r="F317" s="184" t="s">
        <v>1833</v>
      </c>
      <c r="G317" s="185" t="s">
        <v>317</v>
      </c>
      <c r="H317" s="186">
        <v>1E-3</v>
      </c>
      <c r="I317" s="187"/>
      <c r="J317" s="188">
        <f>ROUND(I317*H317,2)</f>
        <v>0</v>
      </c>
      <c r="K317" s="184" t="s">
        <v>278</v>
      </c>
      <c r="L317" s="42"/>
      <c r="M317" s="189" t="s">
        <v>5</v>
      </c>
      <c r="N317" s="190" t="s">
        <v>48</v>
      </c>
      <c r="O317" s="43"/>
      <c r="P317" s="191">
        <f>O317*H317</f>
        <v>0</v>
      </c>
      <c r="Q317" s="191">
        <v>0</v>
      </c>
      <c r="R317" s="191">
        <f>Q317*H317</f>
        <v>0</v>
      </c>
      <c r="S317" s="191">
        <v>0</v>
      </c>
      <c r="T317" s="192">
        <f>S317*H317</f>
        <v>0</v>
      </c>
      <c r="AR317" s="25" t="s">
        <v>270</v>
      </c>
      <c r="AT317" s="25" t="s">
        <v>266</v>
      </c>
      <c r="AU317" s="25" t="s">
        <v>85</v>
      </c>
      <c r="AY317" s="25" t="s">
        <v>264</v>
      </c>
      <c r="BE317" s="193">
        <f>IF(N317="základní",J317,0)</f>
        <v>0</v>
      </c>
      <c r="BF317" s="193">
        <f>IF(N317="snížená",J317,0)</f>
        <v>0</v>
      </c>
      <c r="BG317" s="193">
        <f>IF(N317="zákl. přenesená",J317,0)</f>
        <v>0</v>
      </c>
      <c r="BH317" s="193">
        <f>IF(N317="sníž. přenesená",J317,0)</f>
        <v>0</v>
      </c>
      <c r="BI317" s="193">
        <f>IF(N317="nulová",J317,0)</f>
        <v>0</v>
      </c>
      <c r="BJ317" s="25" t="s">
        <v>24</v>
      </c>
      <c r="BK317" s="193">
        <f>ROUND(I317*H317,2)</f>
        <v>0</v>
      </c>
      <c r="BL317" s="25" t="s">
        <v>270</v>
      </c>
      <c r="BM317" s="25" t="s">
        <v>1834</v>
      </c>
    </row>
    <row r="318" spans="2:65" s="12" customFormat="1">
      <c r="B318" s="194"/>
      <c r="D318" s="195" t="s">
        <v>272</v>
      </c>
      <c r="E318" s="196" t="s">
        <v>5</v>
      </c>
      <c r="F318" s="197" t="s">
        <v>1835</v>
      </c>
      <c r="H318" s="196" t="s">
        <v>5</v>
      </c>
      <c r="I318" s="198"/>
      <c r="L318" s="194"/>
      <c r="M318" s="199"/>
      <c r="N318" s="200"/>
      <c r="O318" s="200"/>
      <c r="P318" s="200"/>
      <c r="Q318" s="200"/>
      <c r="R318" s="200"/>
      <c r="S318" s="200"/>
      <c r="T318" s="201"/>
      <c r="AT318" s="196" t="s">
        <v>272</v>
      </c>
      <c r="AU318" s="196" t="s">
        <v>85</v>
      </c>
      <c r="AV318" s="12" t="s">
        <v>24</v>
      </c>
      <c r="AW318" s="12" t="s">
        <v>41</v>
      </c>
      <c r="AX318" s="12" t="s">
        <v>77</v>
      </c>
      <c r="AY318" s="196" t="s">
        <v>264</v>
      </c>
    </row>
    <row r="319" spans="2:65" s="12" customFormat="1">
      <c r="B319" s="194"/>
      <c r="D319" s="195" t="s">
        <v>272</v>
      </c>
      <c r="E319" s="196" t="s">
        <v>5</v>
      </c>
      <c r="F319" s="197" t="s">
        <v>1836</v>
      </c>
      <c r="H319" s="196" t="s">
        <v>5</v>
      </c>
      <c r="I319" s="198"/>
      <c r="L319" s="194"/>
      <c r="M319" s="199"/>
      <c r="N319" s="200"/>
      <c r="O319" s="200"/>
      <c r="P319" s="200"/>
      <c r="Q319" s="200"/>
      <c r="R319" s="200"/>
      <c r="S319" s="200"/>
      <c r="T319" s="201"/>
      <c r="AT319" s="196" t="s">
        <v>272</v>
      </c>
      <c r="AU319" s="196" t="s">
        <v>85</v>
      </c>
      <c r="AV319" s="12" t="s">
        <v>24</v>
      </c>
      <c r="AW319" s="12" t="s">
        <v>41</v>
      </c>
      <c r="AX319" s="12" t="s">
        <v>77</v>
      </c>
      <c r="AY319" s="196" t="s">
        <v>264</v>
      </c>
    </row>
    <row r="320" spans="2:65" s="12" customFormat="1">
      <c r="B320" s="194"/>
      <c r="D320" s="195" t="s">
        <v>272</v>
      </c>
      <c r="E320" s="196" t="s">
        <v>5</v>
      </c>
      <c r="F320" s="197" t="s">
        <v>1837</v>
      </c>
      <c r="H320" s="196" t="s">
        <v>5</v>
      </c>
      <c r="I320" s="198"/>
      <c r="L320" s="194"/>
      <c r="M320" s="199"/>
      <c r="N320" s="200"/>
      <c r="O320" s="200"/>
      <c r="P320" s="200"/>
      <c r="Q320" s="200"/>
      <c r="R320" s="200"/>
      <c r="S320" s="200"/>
      <c r="T320" s="201"/>
      <c r="AT320" s="196" t="s">
        <v>272</v>
      </c>
      <c r="AU320" s="196" t="s">
        <v>85</v>
      </c>
      <c r="AV320" s="12" t="s">
        <v>24</v>
      </c>
      <c r="AW320" s="12" t="s">
        <v>41</v>
      </c>
      <c r="AX320" s="12" t="s">
        <v>77</v>
      </c>
      <c r="AY320" s="196" t="s">
        <v>264</v>
      </c>
    </row>
    <row r="321" spans="2:65" s="12" customFormat="1">
      <c r="B321" s="194"/>
      <c r="D321" s="195" t="s">
        <v>272</v>
      </c>
      <c r="E321" s="196" t="s">
        <v>5</v>
      </c>
      <c r="F321" s="197" t="s">
        <v>1838</v>
      </c>
      <c r="H321" s="196" t="s">
        <v>5</v>
      </c>
      <c r="I321" s="198"/>
      <c r="L321" s="194"/>
      <c r="M321" s="199"/>
      <c r="N321" s="200"/>
      <c r="O321" s="200"/>
      <c r="P321" s="200"/>
      <c r="Q321" s="200"/>
      <c r="R321" s="200"/>
      <c r="S321" s="200"/>
      <c r="T321" s="201"/>
      <c r="AT321" s="196" t="s">
        <v>272</v>
      </c>
      <c r="AU321" s="196" t="s">
        <v>85</v>
      </c>
      <c r="AV321" s="12" t="s">
        <v>24</v>
      </c>
      <c r="AW321" s="12" t="s">
        <v>41</v>
      </c>
      <c r="AX321" s="12" t="s">
        <v>77</v>
      </c>
      <c r="AY321" s="196" t="s">
        <v>264</v>
      </c>
    </row>
    <row r="322" spans="2:65" s="12" customFormat="1">
      <c r="B322" s="194"/>
      <c r="D322" s="195" t="s">
        <v>272</v>
      </c>
      <c r="E322" s="196" t="s">
        <v>5</v>
      </c>
      <c r="F322" s="197" t="s">
        <v>1839</v>
      </c>
      <c r="H322" s="196" t="s">
        <v>5</v>
      </c>
      <c r="I322" s="198"/>
      <c r="L322" s="194"/>
      <c r="M322" s="199"/>
      <c r="N322" s="200"/>
      <c r="O322" s="200"/>
      <c r="P322" s="200"/>
      <c r="Q322" s="200"/>
      <c r="R322" s="200"/>
      <c r="S322" s="200"/>
      <c r="T322" s="201"/>
      <c r="AT322" s="196" t="s">
        <v>272</v>
      </c>
      <c r="AU322" s="196" t="s">
        <v>85</v>
      </c>
      <c r="AV322" s="12" t="s">
        <v>24</v>
      </c>
      <c r="AW322" s="12" t="s">
        <v>41</v>
      </c>
      <c r="AX322" s="12" t="s">
        <v>77</v>
      </c>
      <c r="AY322" s="196" t="s">
        <v>264</v>
      </c>
    </row>
    <row r="323" spans="2:65" s="12" customFormat="1">
      <c r="B323" s="194"/>
      <c r="D323" s="195" t="s">
        <v>272</v>
      </c>
      <c r="E323" s="196" t="s">
        <v>5</v>
      </c>
      <c r="F323" s="197" t="s">
        <v>1840</v>
      </c>
      <c r="H323" s="196" t="s">
        <v>5</v>
      </c>
      <c r="I323" s="198"/>
      <c r="L323" s="194"/>
      <c r="M323" s="199"/>
      <c r="N323" s="200"/>
      <c r="O323" s="200"/>
      <c r="P323" s="200"/>
      <c r="Q323" s="200"/>
      <c r="R323" s="200"/>
      <c r="S323" s="200"/>
      <c r="T323" s="201"/>
      <c r="AT323" s="196" t="s">
        <v>272</v>
      </c>
      <c r="AU323" s="196" t="s">
        <v>85</v>
      </c>
      <c r="AV323" s="12" t="s">
        <v>24</v>
      </c>
      <c r="AW323" s="12" t="s">
        <v>41</v>
      </c>
      <c r="AX323" s="12" t="s">
        <v>77</v>
      </c>
      <c r="AY323" s="196" t="s">
        <v>264</v>
      </c>
    </row>
    <row r="324" spans="2:65" s="13" customFormat="1">
      <c r="B324" s="202"/>
      <c r="D324" s="195" t="s">
        <v>272</v>
      </c>
      <c r="E324" s="203" t="s">
        <v>5</v>
      </c>
      <c r="F324" s="204" t="s">
        <v>15</v>
      </c>
      <c r="H324" s="205">
        <v>1E-3</v>
      </c>
      <c r="I324" s="206"/>
      <c r="L324" s="202"/>
      <c r="M324" s="207"/>
      <c r="N324" s="208"/>
      <c r="O324" s="208"/>
      <c r="P324" s="208"/>
      <c r="Q324" s="208"/>
      <c r="R324" s="208"/>
      <c r="S324" s="208"/>
      <c r="T324" s="209"/>
      <c r="AT324" s="203" t="s">
        <v>272</v>
      </c>
      <c r="AU324" s="203" t="s">
        <v>85</v>
      </c>
      <c r="AV324" s="13" t="s">
        <v>85</v>
      </c>
      <c r="AW324" s="13" t="s">
        <v>41</v>
      </c>
      <c r="AX324" s="13" t="s">
        <v>24</v>
      </c>
      <c r="AY324" s="203" t="s">
        <v>264</v>
      </c>
    </row>
    <row r="325" spans="2:65" s="1" customFormat="1" ht="16.5" customHeight="1">
      <c r="B325" s="181"/>
      <c r="C325" s="218" t="s">
        <v>900</v>
      </c>
      <c r="D325" s="218" t="s">
        <v>345</v>
      </c>
      <c r="E325" s="219" t="s">
        <v>1841</v>
      </c>
      <c r="F325" s="220" t="s">
        <v>1842</v>
      </c>
      <c r="G325" s="221" t="s">
        <v>396</v>
      </c>
      <c r="H325" s="222">
        <v>1</v>
      </c>
      <c r="I325" s="223"/>
      <c r="J325" s="224">
        <f>ROUND(I325*H325,2)</f>
        <v>0</v>
      </c>
      <c r="K325" s="220" t="s">
        <v>5</v>
      </c>
      <c r="L325" s="225"/>
      <c r="M325" s="226" t="s">
        <v>5</v>
      </c>
      <c r="N325" s="227" t="s">
        <v>48</v>
      </c>
      <c r="O325" s="43"/>
      <c r="P325" s="191">
        <f>O325*H325</f>
        <v>0</v>
      </c>
      <c r="Q325" s="191">
        <v>1E-3</v>
      </c>
      <c r="R325" s="191">
        <f>Q325*H325</f>
        <v>1E-3</v>
      </c>
      <c r="S325" s="191">
        <v>0</v>
      </c>
      <c r="T325" s="192">
        <f>S325*H325</f>
        <v>0</v>
      </c>
      <c r="AR325" s="25" t="s">
        <v>322</v>
      </c>
      <c r="AT325" s="25" t="s">
        <v>345</v>
      </c>
      <c r="AU325" s="25" t="s">
        <v>85</v>
      </c>
      <c r="AY325" s="25" t="s">
        <v>264</v>
      </c>
      <c r="BE325" s="193">
        <f>IF(N325="základní",J325,0)</f>
        <v>0</v>
      </c>
      <c r="BF325" s="193">
        <f>IF(N325="snížená",J325,0)</f>
        <v>0</v>
      </c>
      <c r="BG325" s="193">
        <f>IF(N325="zákl. přenesená",J325,0)</f>
        <v>0</v>
      </c>
      <c r="BH325" s="193">
        <f>IF(N325="sníž. přenesená",J325,0)</f>
        <v>0</v>
      </c>
      <c r="BI325" s="193">
        <f>IF(N325="nulová",J325,0)</f>
        <v>0</v>
      </c>
      <c r="BJ325" s="25" t="s">
        <v>24</v>
      </c>
      <c r="BK325" s="193">
        <f>ROUND(I325*H325,2)</f>
        <v>0</v>
      </c>
      <c r="BL325" s="25" t="s">
        <v>270</v>
      </c>
      <c r="BM325" s="25" t="s">
        <v>1843</v>
      </c>
    </row>
    <row r="326" spans="2:65" s="1" customFormat="1" ht="27">
      <c r="B326" s="42"/>
      <c r="D326" s="195" t="s">
        <v>369</v>
      </c>
      <c r="F326" s="228" t="s">
        <v>1844</v>
      </c>
      <c r="I326" s="229"/>
      <c r="L326" s="42"/>
      <c r="M326" s="230"/>
      <c r="N326" s="43"/>
      <c r="O326" s="43"/>
      <c r="P326" s="43"/>
      <c r="Q326" s="43"/>
      <c r="R326" s="43"/>
      <c r="S326" s="43"/>
      <c r="T326" s="71"/>
      <c r="AT326" s="25" t="s">
        <v>369</v>
      </c>
      <c r="AU326" s="25" t="s">
        <v>85</v>
      </c>
    </row>
    <row r="327" spans="2:65" s="13" customFormat="1">
      <c r="B327" s="202"/>
      <c r="D327" s="195" t="s">
        <v>272</v>
      </c>
      <c r="F327" s="204" t="s">
        <v>1845</v>
      </c>
      <c r="H327" s="205">
        <v>1</v>
      </c>
      <c r="I327" s="206"/>
      <c r="L327" s="202"/>
      <c r="M327" s="207"/>
      <c r="N327" s="208"/>
      <c r="O327" s="208"/>
      <c r="P327" s="208"/>
      <c r="Q327" s="208"/>
      <c r="R327" s="208"/>
      <c r="S327" s="208"/>
      <c r="T327" s="209"/>
      <c r="AT327" s="203" t="s">
        <v>272</v>
      </c>
      <c r="AU327" s="203" t="s">
        <v>85</v>
      </c>
      <c r="AV327" s="13" t="s">
        <v>85</v>
      </c>
      <c r="AW327" s="13" t="s">
        <v>6</v>
      </c>
      <c r="AX327" s="13" t="s">
        <v>24</v>
      </c>
      <c r="AY327" s="203" t="s">
        <v>264</v>
      </c>
    </row>
    <row r="328" spans="2:65" s="1" customFormat="1" ht="16.5" customHeight="1">
      <c r="B328" s="181"/>
      <c r="C328" s="182" t="s">
        <v>904</v>
      </c>
      <c r="D328" s="182" t="s">
        <v>266</v>
      </c>
      <c r="E328" s="183" t="s">
        <v>1846</v>
      </c>
      <c r="F328" s="184" t="s">
        <v>1847</v>
      </c>
      <c r="G328" s="185" t="s">
        <v>269</v>
      </c>
      <c r="H328" s="186">
        <v>0.112</v>
      </c>
      <c r="I328" s="187"/>
      <c r="J328" s="188">
        <f>ROUND(I328*H328,2)</f>
        <v>0</v>
      </c>
      <c r="K328" s="184" t="s">
        <v>278</v>
      </c>
      <c r="L328" s="42"/>
      <c r="M328" s="189" t="s">
        <v>5</v>
      </c>
      <c r="N328" s="190" t="s">
        <v>48</v>
      </c>
      <c r="O328" s="43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AR328" s="25" t="s">
        <v>270</v>
      </c>
      <c r="AT328" s="25" t="s">
        <v>266</v>
      </c>
      <c r="AU328" s="25" t="s">
        <v>85</v>
      </c>
      <c r="AY328" s="25" t="s">
        <v>264</v>
      </c>
      <c r="BE328" s="193">
        <f>IF(N328="základní",J328,0)</f>
        <v>0</v>
      </c>
      <c r="BF328" s="193">
        <f>IF(N328="snížená",J328,0)</f>
        <v>0</v>
      </c>
      <c r="BG328" s="193">
        <f>IF(N328="zákl. přenesená",J328,0)</f>
        <v>0</v>
      </c>
      <c r="BH328" s="193">
        <f>IF(N328="sníž. přenesená",J328,0)</f>
        <v>0</v>
      </c>
      <c r="BI328" s="193">
        <f>IF(N328="nulová",J328,0)</f>
        <v>0</v>
      </c>
      <c r="BJ328" s="25" t="s">
        <v>24</v>
      </c>
      <c r="BK328" s="193">
        <f>ROUND(I328*H328,2)</f>
        <v>0</v>
      </c>
      <c r="BL328" s="25" t="s">
        <v>270</v>
      </c>
      <c r="BM328" s="25" t="s">
        <v>1848</v>
      </c>
    </row>
    <row r="329" spans="2:65" s="12" customFormat="1">
      <c r="B329" s="194"/>
      <c r="D329" s="195" t="s">
        <v>272</v>
      </c>
      <c r="E329" s="196" t="s">
        <v>5</v>
      </c>
      <c r="F329" s="197" t="s">
        <v>1849</v>
      </c>
      <c r="H329" s="196" t="s">
        <v>5</v>
      </c>
      <c r="I329" s="198"/>
      <c r="L329" s="194"/>
      <c r="M329" s="199"/>
      <c r="N329" s="200"/>
      <c r="O329" s="200"/>
      <c r="P329" s="200"/>
      <c r="Q329" s="200"/>
      <c r="R329" s="200"/>
      <c r="S329" s="200"/>
      <c r="T329" s="201"/>
      <c r="AT329" s="196" t="s">
        <v>272</v>
      </c>
      <c r="AU329" s="196" t="s">
        <v>85</v>
      </c>
      <c r="AV329" s="12" t="s">
        <v>24</v>
      </c>
      <c r="AW329" s="12" t="s">
        <v>41</v>
      </c>
      <c r="AX329" s="12" t="s">
        <v>77</v>
      </c>
      <c r="AY329" s="196" t="s">
        <v>264</v>
      </c>
    </row>
    <row r="330" spans="2:65" s="12" customFormat="1">
      <c r="B330" s="194"/>
      <c r="D330" s="195" t="s">
        <v>272</v>
      </c>
      <c r="E330" s="196" t="s">
        <v>5</v>
      </c>
      <c r="F330" s="197" t="s">
        <v>1850</v>
      </c>
      <c r="H330" s="196" t="s">
        <v>5</v>
      </c>
      <c r="I330" s="198"/>
      <c r="L330" s="194"/>
      <c r="M330" s="199"/>
      <c r="N330" s="200"/>
      <c r="O330" s="200"/>
      <c r="P330" s="200"/>
      <c r="Q330" s="200"/>
      <c r="R330" s="200"/>
      <c r="S330" s="200"/>
      <c r="T330" s="201"/>
      <c r="AT330" s="196" t="s">
        <v>272</v>
      </c>
      <c r="AU330" s="196" t="s">
        <v>85</v>
      </c>
      <c r="AV330" s="12" t="s">
        <v>24</v>
      </c>
      <c r="AW330" s="12" t="s">
        <v>41</v>
      </c>
      <c r="AX330" s="12" t="s">
        <v>77</v>
      </c>
      <c r="AY330" s="196" t="s">
        <v>264</v>
      </c>
    </row>
    <row r="331" spans="2:65" s="13" customFormat="1">
      <c r="B331" s="202"/>
      <c r="D331" s="195" t="s">
        <v>272</v>
      </c>
      <c r="E331" s="203" t="s">
        <v>5</v>
      </c>
      <c r="F331" s="204" t="s">
        <v>1851</v>
      </c>
      <c r="H331" s="205">
        <v>1.2E-2</v>
      </c>
      <c r="I331" s="206"/>
      <c r="L331" s="202"/>
      <c r="M331" s="207"/>
      <c r="N331" s="208"/>
      <c r="O331" s="208"/>
      <c r="P331" s="208"/>
      <c r="Q331" s="208"/>
      <c r="R331" s="208"/>
      <c r="S331" s="208"/>
      <c r="T331" s="209"/>
      <c r="AT331" s="203" t="s">
        <v>272</v>
      </c>
      <c r="AU331" s="203" t="s">
        <v>85</v>
      </c>
      <c r="AV331" s="13" t="s">
        <v>85</v>
      </c>
      <c r="AW331" s="13" t="s">
        <v>41</v>
      </c>
      <c r="AX331" s="13" t="s">
        <v>77</v>
      </c>
      <c r="AY331" s="203" t="s">
        <v>264</v>
      </c>
    </row>
    <row r="332" spans="2:65" s="12" customFormat="1">
      <c r="B332" s="194"/>
      <c r="D332" s="195" t="s">
        <v>272</v>
      </c>
      <c r="E332" s="196" t="s">
        <v>5</v>
      </c>
      <c r="F332" s="197" t="s">
        <v>1852</v>
      </c>
      <c r="H332" s="196" t="s">
        <v>5</v>
      </c>
      <c r="I332" s="198"/>
      <c r="L332" s="194"/>
      <c r="M332" s="199"/>
      <c r="N332" s="200"/>
      <c r="O332" s="200"/>
      <c r="P332" s="200"/>
      <c r="Q332" s="200"/>
      <c r="R332" s="200"/>
      <c r="S332" s="200"/>
      <c r="T332" s="201"/>
      <c r="AT332" s="196" t="s">
        <v>272</v>
      </c>
      <c r="AU332" s="196" t="s">
        <v>85</v>
      </c>
      <c r="AV332" s="12" t="s">
        <v>24</v>
      </c>
      <c r="AW332" s="12" t="s">
        <v>41</v>
      </c>
      <c r="AX332" s="12" t="s">
        <v>77</v>
      </c>
      <c r="AY332" s="196" t="s">
        <v>264</v>
      </c>
    </row>
    <row r="333" spans="2:65" s="13" customFormat="1">
      <c r="B333" s="202"/>
      <c r="D333" s="195" t="s">
        <v>272</v>
      </c>
      <c r="E333" s="203" t="s">
        <v>5</v>
      </c>
      <c r="F333" s="204" t="s">
        <v>1853</v>
      </c>
      <c r="H333" s="205">
        <v>0.1</v>
      </c>
      <c r="I333" s="206"/>
      <c r="L333" s="202"/>
      <c r="M333" s="207"/>
      <c r="N333" s="208"/>
      <c r="O333" s="208"/>
      <c r="P333" s="208"/>
      <c r="Q333" s="208"/>
      <c r="R333" s="208"/>
      <c r="S333" s="208"/>
      <c r="T333" s="209"/>
      <c r="AT333" s="203" t="s">
        <v>272</v>
      </c>
      <c r="AU333" s="203" t="s">
        <v>85</v>
      </c>
      <c r="AV333" s="13" t="s">
        <v>85</v>
      </c>
      <c r="AW333" s="13" t="s">
        <v>41</v>
      </c>
      <c r="AX333" s="13" t="s">
        <v>77</v>
      </c>
      <c r="AY333" s="203" t="s">
        <v>264</v>
      </c>
    </row>
    <row r="334" spans="2:65" s="14" customFormat="1">
      <c r="B334" s="210"/>
      <c r="D334" s="195" t="s">
        <v>272</v>
      </c>
      <c r="E334" s="211" t="s">
        <v>5</v>
      </c>
      <c r="F334" s="212" t="s">
        <v>290</v>
      </c>
      <c r="H334" s="213">
        <v>0.112</v>
      </c>
      <c r="I334" s="214"/>
      <c r="L334" s="210"/>
      <c r="M334" s="215"/>
      <c r="N334" s="216"/>
      <c r="O334" s="216"/>
      <c r="P334" s="216"/>
      <c r="Q334" s="216"/>
      <c r="R334" s="216"/>
      <c r="S334" s="216"/>
      <c r="T334" s="217"/>
      <c r="AT334" s="211" t="s">
        <v>272</v>
      </c>
      <c r="AU334" s="211" t="s">
        <v>85</v>
      </c>
      <c r="AV334" s="14" t="s">
        <v>270</v>
      </c>
      <c r="AW334" s="14" t="s">
        <v>41</v>
      </c>
      <c r="AX334" s="14" t="s">
        <v>24</v>
      </c>
      <c r="AY334" s="211" t="s">
        <v>264</v>
      </c>
    </row>
    <row r="335" spans="2:65" s="1" customFormat="1" ht="16.5" customHeight="1">
      <c r="B335" s="181"/>
      <c r="C335" s="182" t="s">
        <v>908</v>
      </c>
      <c r="D335" s="182" t="s">
        <v>266</v>
      </c>
      <c r="E335" s="183" t="s">
        <v>1854</v>
      </c>
      <c r="F335" s="184" t="s">
        <v>1855</v>
      </c>
      <c r="G335" s="185" t="s">
        <v>269</v>
      </c>
      <c r="H335" s="186">
        <v>1.7</v>
      </c>
      <c r="I335" s="187"/>
      <c r="J335" s="188">
        <f>ROUND(I335*H335,2)</f>
        <v>0</v>
      </c>
      <c r="K335" s="184" t="s">
        <v>278</v>
      </c>
      <c r="L335" s="42"/>
      <c r="M335" s="189" t="s">
        <v>5</v>
      </c>
      <c r="N335" s="190" t="s">
        <v>48</v>
      </c>
      <c r="O335" s="43"/>
      <c r="P335" s="191">
        <f>O335*H335</f>
        <v>0</v>
      </c>
      <c r="Q335" s="191">
        <v>0</v>
      </c>
      <c r="R335" s="191">
        <f>Q335*H335</f>
        <v>0</v>
      </c>
      <c r="S335" s="191">
        <v>0</v>
      </c>
      <c r="T335" s="192">
        <f>S335*H335</f>
        <v>0</v>
      </c>
      <c r="AR335" s="25" t="s">
        <v>270</v>
      </c>
      <c r="AT335" s="25" t="s">
        <v>266</v>
      </c>
      <c r="AU335" s="25" t="s">
        <v>85</v>
      </c>
      <c r="AY335" s="25" t="s">
        <v>264</v>
      </c>
      <c r="BE335" s="193">
        <f>IF(N335="základní",J335,0)</f>
        <v>0</v>
      </c>
      <c r="BF335" s="193">
        <f>IF(N335="snížená",J335,0)</f>
        <v>0</v>
      </c>
      <c r="BG335" s="193">
        <f>IF(N335="zákl. přenesená",J335,0)</f>
        <v>0</v>
      </c>
      <c r="BH335" s="193">
        <f>IF(N335="sníž. přenesená",J335,0)</f>
        <v>0</v>
      </c>
      <c r="BI335" s="193">
        <f>IF(N335="nulová",J335,0)</f>
        <v>0</v>
      </c>
      <c r="BJ335" s="25" t="s">
        <v>24</v>
      </c>
      <c r="BK335" s="193">
        <f>ROUND(I335*H335,2)</f>
        <v>0</v>
      </c>
      <c r="BL335" s="25" t="s">
        <v>270</v>
      </c>
      <c r="BM335" s="25" t="s">
        <v>1856</v>
      </c>
    </row>
    <row r="336" spans="2:65" s="11" customFormat="1" ht="29.85" customHeight="1">
      <c r="B336" s="168"/>
      <c r="D336" s="169" t="s">
        <v>76</v>
      </c>
      <c r="E336" s="179" t="s">
        <v>85</v>
      </c>
      <c r="F336" s="179" t="s">
        <v>265</v>
      </c>
      <c r="I336" s="171"/>
      <c r="J336" s="180">
        <f>BK336</f>
        <v>0</v>
      </c>
      <c r="L336" s="168"/>
      <c r="M336" s="173"/>
      <c r="N336" s="174"/>
      <c r="O336" s="174"/>
      <c r="P336" s="175">
        <f>SUM(P337:P356)</f>
        <v>0</v>
      </c>
      <c r="Q336" s="174"/>
      <c r="R336" s="175">
        <f>SUM(R337:R356)</f>
        <v>6.7189999999999994</v>
      </c>
      <c r="S336" s="174"/>
      <c r="T336" s="176">
        <f>SUM(T337:T356)</f>
        <v>0</v>
      </c>
      <c r="AR336" s="169" t="s">
        <v>24</v>
      </c>
      <c r="AT336" s="177" t="s">
        <v>76</v>
      </c>
      <c r="AU336" s="177" t="s">
        <v>24</v>
      </c>
      <c r="AY336" s="169" t="s">
        <v>264</v>
      </c>
      <c r="BK336" s="178">
        <f>SUM(BK337:BK356)</f>
        <v>0</v>
      </c>
    </row>
    <row r="337" spans="2:65" s="1" customFormat="1" ht="25.5" customHeight="1">
      <c r="B337" s="181"/>
      <c r="C337" s="182" t="s">
        <v>914</v>
      </c>
      <c r="D337" s="182" t="s">
        <v>266</v>
      </c>
      <c r="E337" s="183" t="s">
        <v>1857</v>
      </c>
      <c r="F337" s="184" t="s">
        <v>1858</v>
      </c>
      <c r="G337" s="185" t="s">
        <v>269</v>
      </c>
      <c r="H337" s="186">
        <v>0.314</v>
      </c>
      <c r="I337" s="187"/>
      <c r="J337" s="188">
        <f>ROUND(I337*H337,2)</f>
        <v>0</v>
      </c>
      <c r="K337" s="184" t="s">
        <v>278</v>
      </c>
      <c r="L337" s="42"/>
      <c r="M337" s="189" t="s">
        <v>5</v>
      </c>
      <c r="N337" s="190" t="s">
        <v>48</v>
      </c>
      <c r="O337" s="43"/>
      <c r="P337" s="191">
        <f>O337*H337</f>
        <v>0</v>
      </c>
      <c r="Q337" s="191">
        <v>1.63</v>
      </c>
      <c r="R337" s="191">
        <f>Q337*H337</f>
        <v>0.51181999999999994</v>
      </c>
      <c r="S337" s="191">
        <v>0</v>
      </c>
      <c r="T337" s="192">
        <f>S337*H337</f>
        <v>0</v>
      </c>
      <c r="AR337" s="25" t="s">
        <v>270</v>
      </c>
      <c r="AT337" s="25" t="s">
        <v>266</v>
      </c>
      <c r="AU337" s="25" t="s">
        <v>85</v>
      </c>
      <c r="AY337" s="25" t="s">
        <v>264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5" t="s">
        <v>24</v>
      </c>
      <c r="BK337" s="193">
        <f>ROUND(I337*H337,2)</f>
        <v>0</v>
      </c>
      <c r="BL337" s="25" t="s">
        <v>270</v>
      </c>
      <c r="BM337" s="25" t="s">
        <v>1859</v>
      </c>
    </row>
    <row r="338" spans="2:65" s="12" customFormat="1">
      <c r="B338" s="194"/>
      <c r="D338" s="195" t="s">
        <v>272</v>
      </c>
      <c r="E338" s="196" t="s">
        <v>5</v>
      </c>
      <c r="F338" s="197" t="s">
        <v>1860</v>
      </c>
      <c r="H338" s="196" t="s">
        <v>5</v>
      </c>
      <c r="I338" s="198"/>
      <c r="L338" s="194"/>
      <c r="M338" s="199"/>
      <c r="N338" s="200"/>
      <c r="O338" s="200"/>
      <c r="P338" s="200"/>
      <c r="Q338" s="200"/>
      <c r="R338" s="200"/>
      <c r="S338" s="200"/>
      <c r="T338" s="201"/>
      <c r="AT338" s="196" t="s">
        <v>272</v>
      </c>
      <c r="AU338" s="196" t="s">
        <v>85</v>
      </c>
      <c r="AV338" s="12" t="s">
        <v>24</v>
      </c>
      <c r="AW338" s="12" t="s">
        <v>41</v>
      </c>
      <c r="AX338" s="12" t="s">
        <v>77</v>
      </c>
      <c r="AY338" s="196" t="s">
        <v>264</v>
      </c>
    </row>
    <row r="339" spans="2:65" s="13" customFormat="1">
      <c r="B339" s="202"/>
      <c r="D339" s="195" t="s">
        <v>272</v>
      </c>
      <c r="E339" s="203" t="s">
        <v>5</v>
      </c>
      <c r="F339" s="204" t="s">
        <v>1861</v>
      </c>
      <c r="H339" s="205">
        <v>0.314</v>
      </c>
      <c r="I339" s="206"/>
      <c r="L339" s="202"/>
      <c r="M339" s="207"/>
      <c r="N339" s="208"/>
      <c r="O339" s="208"/>
      <c r="P339" s="208"/>
      <c r="Q339" s="208"/>
      <c r="R339" s="208"/>
      <c r="S339" s="208"/>
      <c r="T339" s="209"/>
      <c r="AT339" s="203" t="s">
        <v>272</v>
      </c>
      <c r="AU339" s="203" t="s">
        <v>85</v>
      </c>
      <c r="AV339" s="13" t="s">
        <v>85</v>
      </c>
      <c r="AW339" s="13" t="s">
        <v>41</v>
      </c>
      <c r="AX339" s="13" t="s">
        <v>24</v>
      </c>
      <c r="AY339" s="203" t="s">
        <v>264</v>
      </c>
    </row>
    <row r="340" spans="2:65" s="1" customFormat="1" ht="38.25" customHeight="1">
      <c r="B340" s="181"/>
      <c r="C340" s="182" t="s">
        <v>919</v>
      </c>
      <c r="D340" s="182" t="s">
        <v>266</v>
      </c>
      <c r="E340" s="183" t="s">
        <v>1862</v>
      </c>
      <c r="F340" s="184" t="s">
        <v>1863</v>
      </c>
      <c r="G340" s="185" t="s">
        <v>293</v>
      </c>
      <c r="H340" s="186">
        <v>136.5</v>
      </c>
      <c r="I340" s="187"/>
      <c r="J340" s="188">
        <f>ROUND(I340*H340,2)</f>
        <v>0</v>
      </c>
      <c r="K340" s="184" t="s">
        <v>278</v>
      </c>
      <c r="L340" s="42"/>
      <c r="M340" s="189" t="s">
        <v>5</v>
      </c>
      <c r="N340" s="190" t="s">
        <v>48</v>
      </c>
      <c r="O340" s="43"/>
      <c r="P340" s="191">
        <f>O340*H340</f>
        <v>0</v>
      </c>
      <c r="Q340" s="191">
        <v>3.1E-4</v>
      </c>
      <c r="R340" s="191">
        <f>Q340*H340</f>
        <v>4.2314999999999998E-2</v>
      </c>
      <c r="S340" s="191">
        <v>0</v>
      </c>
      <c r="T340" s="192">
        <f>S340*H340</f>
        <v>0</v>
      </c>
      <c r="AR340" s="25" t="s">
        <v>270</v>
      </c>
      <c r="AT340" s="25" t="s">
        <v>266</v>
      </c>
      <c r="AU340" s="25" t="s">
        <v>85</v>
      </c>
      <c r="AY340" s="25" t="s">
        <v>264</v>
      </c>
      <c r="BE340" s="193">
        <f>IF(N340="základní",J340,0)</f>
        <v>0</v>
      </c>
      <c r="BF340" s="193">
        <f>IF(N340="snížená",J340,0)</f>
        <v>0</v>
      </c>
      <c r="BG340" s="193">
        <f>IF(N340="zákl. přenesená",J340,0)</f>
        <v>0</v>
      </c>
      <c r="BH340" s="193">
        <f>IF(N340="sníž. přenesená",J340,0)</f>
        <v>0</v>
      </c>
      <c r="BI340" s="193">
        <f>IF(N340="nulová",J340,0)</f>
        <v>0</v>
      </c>
      <c r="BJ340" s="25" t="s">
        <v>24</v>
      </c>
      <c r="BK340" s="193">
        <f>ROUND(I340*H340,2)</f>
        <v>0</v>
      </c>
      <c r="BL340" s="25" t="s">
        <v>270</v>
      </c>
      <c r="BM340" s="25" t="s">
        <v>1864</v>
      </c>
    </row>
    <row r="341" spans="2:65" s="12" customFormat="1">
      <c r="B341" s="194"/>
      <c r="D341" s="195" t="s">
        <v>272</v>
      </c>
      <c r="E341" s="196" t="s">
        <v>5</v>
      </c>
      <c r="F341" s="197" t="s">
        <v>1865</v>
      </c>
      <c r="H341" s="196" t="s">
        <v>5</v>
      </c>
      <c r="I341" s="198"/>
      <c r="L341" s="194"/>
      <c r="M341" s="199"/>
      <c r="N341" s="200"/>
      <c r="O341" s="200"/>
      <c r="P341" s="200"/>
      <c r="Q341" s="200"/>
      <c r="R341" s="200"/>
      <c r="S341" s="200"/>
      <c r="T341" s="201"/>
      <c r="AT341" s="196" t="s">
        <v>272</v>
      </c>
      <c r="AU341" s="196" t="s">
        <v>85</v>
      </c>
      <c r="AV341" s="12" t="s">
        <v>24</v>
      </c>
      <c r="AW341" s="12" t="s">
        <v>41</v>
      </c>
      <c r="AX341" s="12" t="s">
        <v>77</v>
      </c>
      <c r="AY341" s="196" t="s">
        <v>264</v>
      </c>
    </row>
    <row r="342" spans="2:65" s="13" customFormat="1">
      <c r="B342" s="202"/>
      <c r="D342" s="195" t="s">
        <v>272</v>
      </c>
      <c r="E342" s="203" t="s">
        <v>5</v>
      </c>
      <c r="F342" s="204" t="s">
        <v>1866</v>
      </c>
      <c r="H342" s="205">
        <v>136.5</v>
      </c>
      <c r="I342" s="206"/>
      <c r="L342" s="202"/>
      <c r="M342" s="207"/>
      <c r="N342" s="208"/>
      <c r="O342" s="208"/>
      <c r="P342" s="208"/>
      <c r="Q342" s="208"/>
      <c r="R342" s="208"/>
      <c r="S342" s="208"/>
      <c r="T342" s="209"/>
      <c r="AT342" s="203" t="s">
        <v>272</v>
      </c>
      <c r="AU342" s="203" t="s">
        <v>85</v>
      </c>
      <c r="AV342" s="13" t="s">
        <v>85</v>
      </c>
      <c r="AW342" s="13" t="s">
        <v>41</v>
      </c>
      <c r="AX342" s="13" t="s">
        <v>24</v>
      </c>
      <c r="AY342" s="203" t="s">
        <v>264</v>
      </c>
    </row>
    <row r="343" spans="2:65" s="1" customFormat="1" ht="16.5" customHeight="1">
      <c r="B343" s="181"/>
      <c r="C343" s="218" t="s">
        <v>924</v>
      </c>
      <c r="D343" s="218" t="s">
        <v>345</v>
      </c>
      <c r="E343" s="219" t="s">
        <v>1867</v>
      </c>
      <c r="F343" s="220" t="s">
        <v>1868</v>
      </c>
      <c r="G343" s="221" t="s">
        <v>293</v>
      </c>
      <c r="H343" s="222">
        <v>150.15</v>
      </c>
      <c r="I343" s="223"/>
      <c r="J343" s="224">
        <f>ROUND(I343*H343,2)</f>
        <v>0</v>
      </c>
      <c r="K343" s="220" t="s">
        <v>278</v>
      </c>
      <c r="L343" s="225"/>
      <c r="M343" s="226" t="s">
        <v>5</v>
      </c>
      <c r="N343" s="227" t="s">
        <v>48</v>
      </c>
      <c r="O343" s="43"/>
      <c r="P343" s="191">
        <f>O343*H343</f>
        <v>0</v>
      </c>
      <c r="Q343" s="191">
        <v>2.9999999999999997E-4</v>
      </c>
      <c r="R343" s="191">
        <f>Q343*H343</f>
        <v>4.5044999999999995E-2</v>
      </c>
      <c r="S343" s="191">
        <v>0</v>
      </c>
      <c r="T343" s="192">
        <f>S343*H343</f>
        <v>0</v>
      </c>
      <c r="AR343" s="25" t="s">
        <v>322</v>
      </c>
      <c r="AT343" s="25" t="s">
        <v>345</v>
      </c>
      <c r="AU343" s="25" t="s">
        <v>85</v>
      </c>
      <c r="AY343" s="25" t="s">
        <v>264</v>
      </c>
      <c r="BE343" s="193">
        <f>IF(N343="základní",J343,0)</f>
        <v>0</v>
      </c>
      <c r="BF343" s="193">
        <f>IF(N343="snížená",J343,0)</f>
        <v>0</v>
      </c>
      <c r="BG343" s="193">
        <f>IF(N343="zákl. přenesená",J343,0)</f>
        <v>0</v>
      </c>
      <c r="BH343" s="193">
        <f>IF(N343="sníž. přenesená",J343,0)</f>
        <v>0</v>
      </c>
      <c r="BI343" s="193">
        <f>IF(N343="nulová",J343,0)</f>
        <v>0</v>
      </c>
      <c r="BJ343" s="25" t="s">
        <v>24</v>
      </c>
      <c r="BK343" s="193">
        <f>ROUND(I343*H343,2)</f>
        <v>0</v>
      </c>
      <c r="BL343" s="25" t="s">
        <v>270</v>
      </c>
      <c r="BM343" s="25" t="s">
        <v>1869</v>
      </c>
    </row>
    <row r="344" spans="2:65" s="13" customFormat="1">
      <c r="B344" s="202"/>
      <c r="D344" s="195" t="s">
        <v>272</v>
      </c>
      <c r="F344" s="204" t="s">
        <v>1870</v>
      </c>
      <c r="H344" s="205">
        <v>150.15</v>
      </c>
      <c r="I344" s="206"/>
      <c r="L344" s="202"/>
      <c r="M344" s="207"/>
      <c r="N344" s="208"/>
      <c r="O344" s="208"/>
      <c r="P344" s="208"/>
      <c r="Q344" s="208"/>
      <c r="R344" s="208"/>
      <c r="S344" s="208"/>
      <c r="T344" s="209"/>
      <c r="AT344" s="203" t="s">
        <v>272</v>
      </c>
      <c r="AU344" s="203" t="s">
        <v>85</v>
      </c>
      <c r="AV344" s="13" t="s">
        <v>85</v>
      </c>
      <c r="AW344" s="13" t="s">
        <v>6</v>
      </c>
      <c r="AX344" s="13" t="s">
        <v>24</v>
      </c>
      <c r="AY344" s="203" t="s">
        <v>264</v>
      </c>
    </row>
    <row r="345" spans="2:65" s="1" customFormat="1" ht="38.25" customHeight="1">
      <c r="B345" s="181"/>
      <c r="C345" s="182" t="s">
        <v>929</v>
      </c>
      <c r="D345" s="182" t="s">
        <v>266</v>
      </c>
      <c r="E345" s="183" t="s">
        <v>1871</v>
      </c>
      <c r="F345" s="184" t="s">
        <v>1872</v>
      </c>
      <c r="G345" s="185" t="s">
        <v>308</v>
      </c>
      <c r="H345" s="186">
        <v>97.5</v>
      </c>
      <c r="I345" s="187"/>
      <c r="J345" s="188">
        <f>ROUND(I345*H345,2)</f>
        <v>0</v>
      </c>
      <c r="K345" s="184" t="s">
        <v>278</v>
      </c>
      <c r="L345" s="42"/>
      <c r="M345" s="189" t="s">
        <v>5</v>
      </c>
      <c r="N345" s="190" t="s">
        <v>48</v>
      </c>
      <c r="O345" s="43"/>
      <c r="P345" s="191">
        <f>O345*H345</f>
        <v>0</v>
      </c>
      <c r="Q345" s="191">
        <v>0</v>
      </c>
      <c r="R345" s="191">
        <f>Q345*H345</f>
        <v>0</v>
      </c>
      <c r="S345" s="191">
        <v>0</v>
      </c>
      <c r="T345" s="192">
        <f>S345*H345</f>
        <v>0</v>
      </c>
      <c r="AR345" s="25" t="s">
        <v>270</v>
      </c>
      <c r="AT345" s="25" t="s">
        <v>266</v>
      </c>
      <c r="AU345" s="25" t="s">
        <v>85</v>
      </c>
      <c r="AY345" s="25" t="s">
        <v>264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5" t="s">
        <v>24</v>
      </c>
      <c r="BK345" s="193">
        <f>ROUND(I345*H345,2)</f>
        <v>0</v>
      </c>
      <c r="BL345" s="25" t="s">
        <v>270</v>
      </c>
      <c r="BM345" s="25" t="s">
        <v>1873</v>
      </c>
    </row>
    <row r="346" spans="2:65" s="12" customFormat="1">
      <c r="B346" s="194"/>
      <c r="D346" s="195" t="s">
        <v>272</v>
      </c>
      <c r="E346" s="196" t="s">
        <v>5</v>
      </c>
      <c r="F346" s="197" t="s">
        <v>1874</v>
      </c>
      <c r="H346" s="196" t="s">
        <v>5</v>
      </c>
      <c r="I346" s="198"/>
      <c r="L346" s="194"/>
      <c r="M346" s="199"/>
      <c r="N346" s="200"/>
      <c r="O346" s="200"/>
      <c r="P346" s="200"/>
      <c r="Q346" s="200"/>
      <c r="R346" s="200"/>
      <c r="S346" s="200"/>
      <c r="T346" s="201"/>
      <c r="AT346" s="196" t="s">
        <v>272</v>
      </c>
      <c r="AU346" s="196" t="s">
        <v>85</v>
      </c>
      <c r="AV346" s="12" t="s">
        <v>24</v>
      </c>
      <c r="AW346" s="12" t="s">
        <v>41</v>
      </c>
      <c r="AX346" s="12" t="s">
        <v>77</v>
      </c>
      <c r="AY346" s="196" t="s">
        <v>264</v>
      </c>
    </row>
    <row r="347" spans="2:65" s="13" customFormat="1">
      <c r="B347" s="202"/>
      <c r="D347" s="195" t="s">
        <v>272</v>
      </c>
      <c r="E347" s="203" t="s">
        <v>5</v>
      </c>
      <c r="F347" s="204" t="s">
        <v>1875</v>
      </c>
      <c r="H347" s="205">
        <v>97.5</v>
      </c>
      <c r="I347" s="206"/>
      <c r="L347" s="202"/>
      <c r="M347" s="207"/>
      <c r="N347" s="208"/>
      <c r="O347" s="208"/>
      <c r="P347" s="208"/>
      <c r="Q347" s="208"/>
      <c r="R347" s="208"/>
      <c r="S347" s="208"/>
      <c r="T347" s="209"/>
      <c r="AT347" s="203" t="s">
        <v>272</v>
      </c>
      <c r="AU347" s="203" t="s">
        <v>85</v>
      </c>
      <c r="AV347" s="13" t="s">
        <v>85</v>
      </c>
      <c r="AW347" s="13" t="s">
        <v>41</v>
      </c>
      <c r="AX347" s="13" t="s">
        <v>24</v>
      </c>
      <c r="AY347" s="203" t="s">
        <v>264</v>
      </c>
    </row>
    <row r="348" spans="2:65" s="1" customFormat="1" ht="25.5" customHeight="1">
      <c r="B348" s="181"/>
      <c r="C348" s="182" t="s">
        <v>936</v>
      </c>
      <c r="D348" s="182" t="s">
        <v>266</v>
      </c>
      <c r="E348" s="183" t="s">
        <v>1876</v>
      </c>
      <c r="F348" s="184" t="s">
        <v>1877</v>
      </c>
      <c r="G348" s="185" t="s">
        <v>308</v>
      </c>
      <c r="H348" s="186">
        <v>45</v>
      </c>
      <c r="I348" s="187"/>
      <c r="J348" s="188">
        <f>ROUND(I348*H348,2)</f>
        <v>0</v>
      </c>
      <c r="K348" s="184" t="s">
        <v>278</v>
      </c>
      <c r="L348" s="42"/>
      <c r="M348" s="189" t="s">
        <v>5</v>
      </c>
      <c r="N348" s="190" t="s">
        <v>48</v>
      </c>
      <c r="O348" s="43"/>
      <c r="P348" s="191">
        <f>O348*H348</f>
        <v>0</v>
      </c>
      <c r="Q348" s="191">
        <v>6.0000000000000002E-5</v>
      </c>
      <c r="R348" s="191">
        <f>Q348*H348</f>
        <v>2.7000000000000001E-3</v>
      </c>
      <c r="S348" s="191">
        <v>0</v>
      </c>
      <c r="T348" s="192">
        <f>S348*H348</f>
        <v>0</v>
      </c>
      <c r="AR348" s="25" t="s">
        <v>270</v>
      </c>
      <c r="AT348" s="25" t="s">
        <v>266</v>
      </c>
      <c r="AU348" s="25" t="s">
        <v>85</v>
      </c>
      <c r="AY348" s="25" t="s">
        <v>264</v>
      </c>
      <c r="BE348" s="193">
        <f>IF(N348="základní",J348,0)</f>
        <v>0</v>
      </c>
      <c r="BF348" s="193">
        <f>IF(N348="snížená",J348,0)</f>
        <v>0</v>
      </c>
      <c r="BG348" s="193">
        <f>IF(N348="zákl. přenesená",J348,0)</f>
        <v>0</v>
      </c>
      <c r="BH348" s="193">
        <f>IF(N348="sníž. přenesená",J348,0)</f>
        <v>0</v>
      </c>
      <c r="BI348" s="193">
        <f>IF(N348="nulová",J348,0)</f>
        <v>0</v>
      </c>
      <c r="BJ348" s="25" t="s">
        <v>24</v>
      </c>
      <c r="BK348" s="193">
        <f>ROUND(I348*H348,2)</f>
        <v>0</v>
      </c>
      <c r="BL348" s="25" t="s">
        <v>270</v>
      </c>
      <c r="BM348" s="25" t="s">
        <v>1878</v>
      </c>
    </row>
    <row r="349" spans="2:65" s="12" customFormat="1">
      <c r="B349" s="194"/>
      <c r="D349" s="195" t="s">
        <v>272</v>
      </c>
      <c r="E349" s="196" t="s">
        <v>5</v>
      </c>
      <c r="F349" s="197" t="s">
        <v>1651</v>
      </c>
      <c r="H349" s="196" t="s">
        <v>5</v>
      </c>
      <c r="I349" s="198"/>
      <c r="L349" s="194"/>
      <c r="M349" s="199"/>
      <c r="N349" s="200"/>
      <c r="O349" s="200"/>
      <c r="P349" s="200"/>
      <c r="Q349" s="200"/>
      <c r="R349" s="200"/>
      <c r="S349" s="200"/>
      <c r="T349" s="201"/>
      <c r="AT349" s="196" t="s">
        <v>272</v>
      </c>
      <c r="AU349" s="196" t="s">
        <v>85</v>
      </c>
      <c r="AV349" s="12" t="s">
        <v>24</v>
      </c>
      <c r="AW349" s="12" t="s">
        <v>41</v>
      </c>
      <c r="AX349" s="12" t="s">
        <v>77</v>
      </c>
      <c r="AY349" s="196" t="s">
        <v>264</v>
      </c>
    </row>
    <row r="350" spans="2:65" s="13" customFormat="1">
      <c r="B350" s="202"/>
      <c r="D350" s="195" t="s">
        <v>272</v>
      </c>
      <c r="E350" s="203" t="s">
        <v>5</v>
      </c>
      <c r="F350" s="204" t="s">
        <v>1879</v>
      </c>
      <c r="H350" s="205">
        <v>45</v>
      </c>
      <c r="I350" s="206"/>
      <c r="L350" s="202"/>
      <c r="M350" s="207"/>
      <c r="N350" s="208"/>
      <c r="O350" s="208"/>
      <c r="P350" s="208"/>
      <c r="Q350" s="208"/>
      <c r="R350" s="208"/>
      <c r="S350" s="208"/>
      <c r="T350" s="209"/>
      <c r="AT350" s="203" t="s">
        <v>272</v>
      </c>
      <c r="AU350" s="203" t="s">
        <v>85</v>
      </c>
      <c r="AV350" s="13" t="s">
        <v>85</v>
      </c>
      <c r="AW350" s="13" t="s">
        <v>41</v>
      </c>
      <c r="AX350" s="13" t="s">
        <v>24</v>
      </c>
      <c r="AY350" s="203" t="s">
        <v>264</v>
      </c>
    </row>
    <row r="351" spans="2:65" s="1" customFormat="1" ht="25.5" customHeight="1">
      <c r="B351" s="181"/>
      <c r="C351" s="182" t="s">
        <v>940</v>
      </c>
      <c r="D351" s="182" t="s">
        <v>266</v>
      </c>
      <c r="E351" s="183" t="s">
        <v>1880</v>
      </c>
      <c r="F351" s="184" t="s">
        <v>1881</v>
      </c>
      <c r="G351" s="185" t="s">
        <v>308</v>
      </c>
      <c r="H351" s="186">
        <v>8</v>
      </c>
      <c r="I351" s="187"/>
      <c r="J351" s="188">
        <f>ROUND(I351*H351,2)</f>
        <v>0</v>
      </c>
      <c r="K351" s="184" t="s">
        <v>5</v>
      </c>
      <c r="L351" s="42"/>
      <c r="M351" s="189" t="s">
        <v>5</v>
      </c>
      <c r="N351" s="190" t="s">
        <v>48</v>
      </c>
      <c r="O351" s="43"/>
      <c r="P351" s="191">
        <f>O351*H351</f>
        <v>0</v>
      </c>
      <c r="Q351" s="191">
        <v>2.4639999999999999E-2</v>
      </c>
      <c r="R351" s="191">
        <f>Q351*H351</f>
        <v>0.19711999999999999</v>
      </c>
      <c r="S351" s="191">
        <v>0</v>
      </c>
      <c r="T351" s="192">
        <f>S351*H351</f>
        <v>0</v>
      </c>
      <c r="AR351" s="25" t="s">
        <v>270</v>
      </c>
      <c r="AT351" s="25" t="s">
        <v>266</v>
      </c>
      <c r="AU351" s="25" t="s">
        <v>85</v>
      </c>
      <c r="AY351" s="25" t="s">
        <v>264</v>
      </c>
      <c r="BE351" s="193">
        <f>IF(N351="základní",J351,0)</f>
        <v>0</v>
      </c>
      <c r="BF351" s="193">
        <f>IF(N351="snížená",J351,0)</f>
        <v>0</v>
      </c>
      <c r="BG351" s="193">
        <f>IF(N351="zákl. přenesená",J351,0)</f>
        <v>0</v>
      </c>
      <c r="BH351" s="193">
        <f>IF(N351="sníž. přenesená",J351,0)</f>
        <v>0</v>
      </c>
      <c r="BI351" s="193">
        <f>IF(N351="nulová",J351,0)</f>
        <v>0</v>
      </c>
      <c r="BJ351" s="25" t="s">
        <v>24</v>
      </c>
      <c r="BK351" s="193">
        <f>ROUND(I351*H351,2)</f>
        <v>0</v>
      </c>
      <c r="BL351" s="25" t="s">
        <v>270</v>
      </c>
      <c r="BM351" s="25" t="s">
        <v>1882</v>
      </c>
    </row>
    <row r="352" spans="2:65" s="12" customFormat="1">
      <c r="B352" s="194"/>
      <c r="D352" s="195" t="s">
        <v>272</v>
      </c>
      <c r="E352" s="196" t="s">
        <v>5</v>
      </c>
      <c r="F352" s="197" t="s">
        <v>1883</v>
      </c>
      <c r="H352" s="196" t="s">
        <v>5</v>
      </c>
      <c r="I352" s="198"/>
      <c r="L352" s="194"/>
      <c r="M352" s="199"/>
      <c r="N352" s="200"/>
      <c r="O352" s="200"/>
      <c r="P352" s="200"/>
      <c r="Q352" s="200"/>
      <c r="R352" s="200"/>
      <c r="S352" s="200"/>
      <c r="T352" s="201"/>
      <c r="AT352" s="196" t="s">
        <v>272</v>
      </c>
      <c r="AU352" s="196" t="s">
        <v>85</v>
      </c>
      <c r="AV352" s="12" t="s">
        <v>24</v>
      </c>
      <c r="AW352" s="12" t="s">
        <v>41</v>
      </c>
      <c r="AX352" s="12" t="s">
        <v>77</v>
      </c>
      <c r="AY352" s="196" t="s">
        <v>264</v>
      </c>
    </row>
    <row r="353" spans="2:65" s="13" customFormat="1">
      <c r="B353" s="202"/>
      <c r="D353" s="195" t="s">
        <v>272</v>
      </c>
      <c r="E353" s="203" t="s">
        <v>5</v>
      </c>
      <c r="F353" s="204" t="s">
        <v>1884</v>
      </c>
      <c r="H353" s="205">
        <v>8</v>
      </c>
      <c r="I353" s="206"/>
      <c r="L353" s="202"/>
      <c r="M353" s="207"/>
      <c r="N353" s="208"/>
      <c r="O353" s="208"/>
      <c r="P353" s="208"/>
      <c r="Q353" s="208"/>
      <c r="R353" s="208"/>
      <c r="S353" s="208"/>
      <c r="T353" s="209"/>
      <c r="AT353" s="203" t="s">
        <v>272</v>
      </c>
      <c r="AU353" s="203" t="s">
        <v>85</v>
      </c>
      <c r="AV353" s="13" t="s">
        <v>85</v>
      </c>
      <c r="AW353" s="13" t="s">
        <v>41</v>
      </c>
      <c r="AX353" s="13" t="s">
        <v>24</v>
      </c>
      <c r="AY353" s="203" t="s">
        <v>264</v>
      </c>
    </row>
    <row r="354" spans="2:65" s="1" customFormat="1" ht="16.5" customHeight="1">
      <c r="B354" s="181"/>
      <c r="C354" s="218" t="s">
        <v>946</v>
      </c>
      <c r="D354" s="218" t="s">
        <v>345</v>
      </c>
      <c r="E354" s="219" t="s">
        <v>1885</v>
      </c>
      <c r="F354" s="220" t="s">
        <v>1886</v>
      </c>
      <c r="G354" s="221" t="s">
        <v>341</v>
      </c>
      <c r="H354" s="222">
        <v>16</v>
      </c>
      <c r="I354" s="223"/>
      <c r="J354" s="224">
        <f>ROUND(I354*H354,2)</f>
        <v>0</v>
      </c>
      <c r="K354" s="220" t="s">
        <v>278</v>
      </c>
      <c r="L354" s="225"/>
      <c r="M354" s="226" t="s">
        <v>5</v>
      </c>
      <c r="N354" s="227" t="s">
        <v>48</v>
      </c>
      <c r="O354" s="43"/>
      <c r="P354" s="191">
        <f>O354*H354</f>
        <v>0</v>
      </c>
      <c r="Q354" s="191">
        <v>0.37</v>
      </c>
      <c r="R354" s="191">
        <f>Q354*H354</f>
        <v>5.92</v>
      </c>
      <c r="S354" s="191">
        <v>0</v>
      </c>
      <c r="T354" s="192">
        <f>S354*H354</f>
        <v>0</v>
      </c>
      <c r="AR354" s="25" t="s">
        <v>322</v>
      </c>
      <c r="AT354" s="25" t="s">
        <v>345</v>
      </c>
      <c r="AU354" s="25" t="s">
        <v>85</v>
      </c>
      <c r="AY354" s="25" t="s">
        <v>264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25" t="s">
        <v>24</v>
      </c>
      <c r="BK354" s="193">
        <f>ROUND(I354*H354,2)</f>
        <v>0</v>
      </c>
      <c r="BL354" s="25" t="s">
        <v>270</v>
      </c>
      <c r="BM354" s="25" t="s">
        <v>1887</v>
      </c>
    </row>
    <row r="355" spans="2:65" s="12" customFormat="1">
      <c r="B355" s="194"/>
      <c r="D355" s="195" t="s">
        <v>272</v>
      </c>
      <c r="E355" s="196" t="s">
        <v>5</v>
      </c>
      <c r="F355" s="197" t="s">
        <v>1888</v>
      </c>
      <c r="H355" s="196" t="s">
        <v>5</v>
      </c>
      <c r="I355" s="198"/>
      <c r="L355" s="194"/>
      <c r="M355" s="199"/>
      <c r="N355" s="200"/>
      <c r="O355" s="200"/>
      <c r="P355" s="200"/>
      <c r="Q355" s="200"/>
      <c r="R355" s="200"/>
      <c r="S355" s="200"/>
      <c r="T355" s="201"/>
      <c r="AT355" s="196" t="s">
        <v>272</v>
      </c>
      <c r="AU355" s="196" t="s">
        <v>85</v>
      </c>
      <c r="AV355" s="12" t="s">
        <v>24</v>
      </c>
      <c r="AW355" s="12" t="s">
        <v>41</v>
      </c>
      <c r="AX355" s="12" t="s">
        <v>77</v>
      </c>
      <c r="AY355" s="196" t="s">
        <v>264</v>
      </c>
    </row>
    <row r="356" spans="2:65" s="13" customFormat="1">
      <c r="B356" s="202"/>
      <c r="D356" s="195" t="s">
        <v>272</v>
      </c>
      <c r="E356" s="203" t="s">
        <v>5</v>
      </c>
      <c r="F356" s="204" t="s">
        <v>1889</v>
      </c>
      <c r="H356" s="205">
        <v>16</v>
      </c>
      <c r="I356" s="206"/>
      <c r="L356" s="202"/>
      <c r="M356" s="207"/>
      <c r="N356" s="208"/>
      <c r="O356" s="208"/>
      <c r="P356" s="208"/>
      <c r="Q356" s="208"/>
      <c r="R356" s="208"/>
      <c r="S356" s="208"/>
      <c r="T356" s="209"/>
      <c r="AT356" s="203" t="s">
        <v>272</v>
      </c>
      <c r="AU356" s="203" t="s">
        <v>85</v>
      </c>
      <c r="AV356" s="13" t="s">
        <v>85</v>
      </c>
      <c r="AW356" s="13" t="s">
        <v>41</v>
      </c>
      <c r="AX356" s="13" t="s">
        <v>24</v>
      </c>
      <c r="AY356" s="203" t="s">
        <v>264</v>
      </c>
    </row>
    <row r="357" spans="2:65" s="11" customFormat="1" ht="29.85" customHeight="1">
      <c r="B357" s="168"/>
      <c r="D357" s="169" t="s">
        <v>76</v>
      </c>
      <c r="E357" s="179" t="s">
        <v>322</v>
      </c>
      <c r="F357" s="179" t="s">
        <v>338</v>
      </c>
      <c r="I357" s="171"/>
      <c r="J357" s="180">
        <f>BK357</f>
        <v>0</v>
      </c>
      <c r="L357" s="168"/>
      <c r="M357" s="173"/>
      <c r="N357" s="174"/>
      <c r="O357" s="174"/>
      <c r="P357" s="175">
        <f>SUM(P358:P362)</f>
        <v>0</v>
      </c>
      <c r="Q357" s="174"/>
      <c r="R357" s="175">
        <f>SUM(R358:R362)</f>
        <v>0.11119999999999999</v>
      </c>
      <c r="S357" s="174"/>
      <c r="T357" s="176">
        <f>SUM(T358:T362)</f>
        <v>2.96</v>
      </c>
      <c r="AR357" s="169" t="s">
        <v>24</v>
      </c>
      <c r="AT357" s="177" t="s">
        <v>76</v>
      </c>
      <c r="AU357" s="177" t="s">
        <v>24</v>
      </c>
      <c r="AY357" s="169" t="s">
        <v>264</v>
      </c>
      <c r="BK357" s="178">
        <f>SUM(BK358:BK362)</f>
        <v>0</v>
      </c>
    </row>
    <row r="358" spans="2:65" s="1" customFormat="1" ht="16.5" customHeight="1">
      <c r="B358" s="181"/>
      <c r="C358" s="182" t="s">
        <v>954</v>
      </c>
      <c r="D358" s="182" t="s">
        <v>266</v>
      </c>
      <c r="E358" s="183" t="s">
        <v>1890</v>
      </c>
      <c r="F358" s="184" t="s">
        <v>1891</v>
      </c>
      <c r="G358" s="185" t="s">
        <v>341</v>
      </c>
      <c r="H358" s="186">
        <v>10</v>
      </c>
      <c r="I358" s="187"/>
      <c r="J358" s="188">
        <f>ROUND(I358*H358,2)</f>
        <v>0</v>
      </c>
      <c r="K358" s="184" t="s">
        <v>278</v>
      </c>
      <c r="L358" s="42"/>
      <c r="M358" s="189" t="s">
        <v>5</v>
      </c>
      <c r="N358" s="190" t="s">
        <v>48</v>
      </c>
      <c r="O358" s="43"/>
      <c r="P358" s="191">
        <f>O358*H358</f>
        <v>0</v>
      </c>
      <c r="Q358" s="191">
        <v>1.0109999999999999E-2</v>
      </c>
      <c r="R358" s="191">
        <f>Q358*H358</f>
        <v>0.1011</v>
      </c>
      <c r="S358" s="191">
        <v>0</v>
      </c>
      <c r="T358" s="192">
        <f>S358*H358</f>
        <v>0</v>
      </c>
      <c r="AR358" s="25" t="s">
        <v>270</v>
      </c>
      <c r="AT358" s="25" t="s">
        <v>266</v>
      </c>
      <c r="AU358" s="25" t="s">
        <v>85</v>
      </c>
      <c r="AY358" s="25" t="s">
        <v>264</v>
      </c>
      <c r="BE358" s="193">
        <f>IF(N358="základní",J358,0)</f>
        <v>0</v>
      </c>
      <c r="BF358" s="193">
        <f>IF(N358="snížená",J358,0)</f>
        <v>0</v>
      </c>
      <c r="BG358" s="193">
        <f>IF(N358="zákl. přenesená",J358,0)</f>
        <v>0</v>
      </c>
      <c r="BH358" s="193">
        <f>IF(N358="sníž. přenesená",J358,0)</f>
        <v>0</v>
      </c>
      <c r="BI358" s="193">
        <f>IF(N358="nulová",J358,0)</f>
        <v>0</v>
      </c>
      <c r="BJ358" s="25" t="s">
        <v>24</v>
      </c>
      <c r="BK358" s="193">
        <f>ROUND(I358*H358,2)</f>
        <v>0</v>
      </c>
      <c r="BL358" s="25" t="s">
        <v>270</v>
      </c>
      <c r="BM358" s="25" t="s">
        <v>1892</v>
      </c>
    </row>
    <row r="359" spans="2:65" s="1" customFormat="1" ht="25.5" customHeight="1">
      <c r="B359" s="181"/>
      <c r="C359" s="182" t="s">
        <v>962</v>
      </c>
      <c r="D359" s="182" t="s">
        <v>266</v>
      </c>
      <c r="E359" s="183" t="s">
        <v>1893</v>
      </c>
      <c r="F359" s="184" t="s">
        <v>1894</v>
      </c>
      <c r="G359" s="185" t="s">
        <v>341</v>
      </c>
      <c r="H359" s="186">
        <v>10</v>
      </c>
      <c r="I359" s="187"/>
      <c r="J359" s="188">
        <f>ROUND(I359*H359,2)</f>
        <v>0</v>
      </c>
      <c r="K359" s="184" t="s">
        <v>278</v>
      </c>
      <c r="L359" s="42"/>
      <c r="M359" s="189" t="s">
        <v>5</v>
      </c>
      <c r="N359" s="190" t="s">
        <v>48</v>
      </c>
      <c r="O359" s="43"/>
      <c r="P359" s="191">
        <f>O359*H359</f>
        <v>0</v>
      </c>
      <c r="Q359" s="191">
        <v>1.01E-3</v>
      </c>
      <c r="R359" s="191">
        <f>Q359*H359</f>
        <v>1.0100000000000001E-2</v>
      </c>
      <c r="S359" s="191">
        <v>0</v>
      </c>
      <c r="T359" s="192">
        <f>S359*H359</f>
        <v>0</v>
      </c>
      <c r="AR359" s="25" t="s">
        <v>270</v>
      </c>
      <c r="AT359" s="25" t="s">
        <v>266</v>
      </c>
      <c r="AU359" s="25" t="s">
        <v>85</v>
      </c>
      <c r="AY359" s="25" t="s">
        <v>264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25" t="s">
        <v>24</v>
      </c>
      <c r="BK359" s="193">
        <f>ROUND(I359*H359,2)</f>
        <v>0</v>
      </c>
      <c r="BL359" s="25" t="s">
        <v>270</v>
      </c>
      <c r="BM359" s="25" t="s">
        <v>1895</v>
      </c>
    </row>
    <row r="360" spans="2:65" s="1" customFormat="1" ht="16.5" customHeight="1">
      <c r="B360" s="181"/>
      <c r="C360" s="182" t="s">
        <v>972</v>
      </c>
      <c r="D360" s="182" t="s">
        <v>266</v>
      </c>
      <c r="E360" s="183" t="s">
        <v>1896</v>
      </c>
      <c r="F360" s="184" t="s">
        <v>1897</v>
      </c>
      <c r="G360" s="185" t="s">
        <v>341</v>
      </c>
      <c r="H360" s="186">
        <v>1</v>
      </c>
      <c r="I360" s="187"/>
      <c r="J360" s="188">
        <f>ROUND(I360*H360,2)</f>
        <v>0</v>
      </c>
      <c r="K360" s="184" t="s">
        <v>5</v>
      </c>
      <c r="L360" s="42"/>
      <c r="M360" s="189" t="s">
        <v>5</v>
      </c>
      <c r="N360" s="190" t="s">
        <v>48</v>
      </c>
      <c r="O360" s="43"/>
      <c r="P360" s="191">
        <f>O360*H360</f>
        <v>0</v>
      </c>
      <c r="Q360" s="191">
        <v>0</v>
      </c>
      <c r="R360" s="191">
        <f>Q360*H360</f>
        <v>0</v>
      </c>
      <c r="S360" s="191">
        <v>2.96</v>
      </c>
      <c r="T360" s="192">
        <f>S360*H360</f>
        <v>2.96</v>
      </c>
      <c r="AR360" s="25" t="s">
        <v>270</v>
      </c>
      <c r="AT360" s="25" t="s">
        <v>266</v>
      </c>
      <c r="AU360" s="25" t="s">
        <v>85</v>
      </c>
      <c r="AY360" s="25" t="s">
        <v>264</v>
      </c>
      <c r="BE360" s="193">
        <f>IF(N360="základní",J360,0)</f>
        <v>0</v>
      </c>
      <c r="BF360" s="193">
        <f>IF(N360="snížená",J360,0)</f>
        <v>0</v>
      </c>
      <c r="BG360" s="193">
        <f>IF(N360="zákl. přenesená",J360,0)</f>
        <v>0</v>
      </c>
      <c r="BH360" s="193">
        <f>IF(N360="sníž. přenesená",J360,0)</f>
        <v>0</v>
      </c>
      <c r="BI360" s="193">
        <f>IF(N360="nulová",J360,0)</f>
        <v>0</v>
      </c>
      <c r="BJ360" s="25" t="s">
        <v>24</v>
      </c>
      <c r="BK360" s="193">
        <f>ROUND(I360*H360,2)</f>
        <v>0</v>
      </c>
      <c r="BL360" s="25" t="s">
        <v>270</v>
      </c>
      <c r="BM360" s="25" t="s">
        <v>1898</v>
      </c>
    </row>
    <row r="361" spans="2:65" s="12" customFormat="1" ht="27">
      <c r="B361" s="194"/>
      <c r="D361" s="195" t="s">
        <v>272</v>
      </c>
      <c r="E361" s="196" t="s">
        <v>5</v>
      </c>
      <c r="F361" s="197" t="s">
        <v>1899</v>
      </c>
      <c r="H361" s="196" t="s">
        <v>5</v>
      </c>
      <c r="I361" s="198"/>
      <c r="L361" s="194"/>
      <c r="M361" s="199"/>
      <c r="N361" s="200"/>
      <c r="O361" s="200"/>
      <c r="P361" s="200"/>
      <c r="Q361" s="200"/>
      <c r="R361" s="200"/>
      <c r="S361" s="200"/>
      <c r="T361" s="201"/>
      <c r="AT361" s="196" t="s">
        <v>272</v>
      </c>
      <c r="AU361" s="196" t="s">
        <v>85</v>
      </c>
      <c r="AV361" s="12" t="s">
        <v>24</v>
      </c>
      <c r="AW361" s="12" t="s">
        <v>41</v>
      </c>
      <c r="AX361" s="12" t="s">
        <v>77</v>
      </c>
      <c r="AY361" s="196" t="s">
        <v>264</v>
      </c>
    </row>
    <row r="362" spans="2:65" s="13" customFormat="1">
      <c r="B362" s="202"/>
      <c r="D362" s="195" t="s">
        <v>272</v>
      </c>
      <c r="E362" s="203" t="s">
        <v>5</v>
      </c>
      <c r="F362" s="204" t="s">
        <v>24</v>
      </c>
      <c r="H362" s="205">
        <v>1</v>
      </c>
      <c r="I362" s="206"/>
      <c r="L362" s="202"/>
      <c r="M362" s="207"/>
      <c r="N362" s="208"/>
      <c r="O362" s="208"/>
      <c r="P362" s="208"/>
      <c r="Q362" s="208"/>
      <c r="R362" s="208"/>
      <c r="S362" s="208"/>
      <c r="T362" s="209"/>
      <c r="AT362" s="203" t="s">
        <v>272</v>
      </c>
      <c r="AU362" s="203" t="s">
        <v>85</v>
      </c>
      <c r="AV362" s="13" t="s">
        <v>85</v>
      </c>
      <c r="AW362" s="13" t="s">
        <v>41</v>
      </c>
      <c r="AX362" s="13" t="s">
        <v>24</v>
      </c>
      <c r="AY362" s="203" t="s">
        <v>264</v>
      </c>
    </row>
    <row r="363" spans="2:65" s="11" customFormat="1" ht="29.85" customHeight="1">
      <c r="B363" s="168"/>
      <c r="D363" s="169" t="s">
        <v>76</v>
      </c>
      <c r="E363" s="179" t="s">
        <v>377</v>
      </c>
      <c r="F363" s="179" t="s">
        <v>378</v>
      </c>
      <c r="I363" s="171"/>
      <c r="J363" s="180">
        <f>BK363</f>
        <v>0</v>
      </c>
      <c r="L363" s="168"/>
      <c r="M363" s="173"/>
      <c r="N363" s="174"/>
      <c r="O363" s="174"/>
      <c r="P363" s="175">
        <f>P364</f>
        <v>0</v>
      </c>
      <c r="Q363" s="174"/>
      <c r="R363" s="175">
        <f>R364</f>
        <v>0</v>
      </c>
      <c r="S363" s="174"/>
      <c r="T363" s="176">
        <f>T364</f>
        <v>0</v>
      </c>
      <c r="AR363" s="169" t="s">
        <v>24</v>
      </c>
      <c r="AT363" s="177" t="s">
        <v>76</v>
      </c>
      <c r="AU363" s="177" t="s">
        <v>24</v>
      </c>
      <c r="AY363" s="169" t="s">
        <v>264</v>
      </c>
      <c r="BK363" s="178">
        <f>BK364</f>
        <v>0</v>
      </c>
    </row>
    <row r="364" spans="2:65" s="1" customFormat="1" ht="25.5" customHeight="1">
      <c r="B364" s="181"/>
      <c r="C364" s="182" t="s">
        <v>977</v>
      </c>
      <c r="D364" s="182" t="s">
        <v>266</v>
      </c>
      <c r="E364" s="183" t="s">
        <v>1900</v>
      </c>
      <c r="F364" s="184" t="s">
        <v>1901</v>
      </c>
      <c r="G364" s="185" t="s">
        <v>317</v>
      </c>
      <c r="H364" s="186">
        <v>22.474</v>
      </c>
      <c r="I364" s="187"/>
      <c r="J364" s="188">
        <f>ROUND(I364*H364,2)</f>
        <v>0</v>
      </c>
      <c r="K364" s="184" t="s">
        <v>278</v>
      </c>
      <c r="L364" s="42"/>
      <c r="M364" s="189" t="s">
        <v>5</v>
      </c>
      <c r="N364" s="190" t="s">
        <v>48</v>
      </c>
      <c r="O364" s="43"/>
      <c r="P364" s="191">
        <f>O364*H364</f>
        <v>0</v>
      </c>
      <c r="Q364" s="191">
        <v>0</v>
      </c>
      <c r="R364" s="191">
        <f>Q364*H364</f>
        <v>0</v>
      </c>
      <c r="S364" s="191">
        <v>0</v>
      </c>
      <c r="T364" s="192">
        <f>S364*H364</f>
        <v>0</v>
      </c>
      <c r="AR364" s="25" t="s">
        <v>270</v>
      </c>
      <c r="AT364" s="25" t="s">
        <v>266</v>
      </c>
      <c r="AU364" s="25" t="s">
        <v>85</v>
      </c>
      <c r="AY364" s="25" t="s">
        <v>264</v>
      </c>
      <c r="BE364" s="193">
        <f>IF(N364="základní",J364,0)</f>
        <v>0</v>
      </c>
      <c r="BF364" s="193">
        <f>IF(N364="snížená",J364,0)</f>
        <v>0</v>
      </c>
      <c r="BG364" s="193">
        <f>IF(N364="zákl. přenesená",J364,0)</f>
        <v>0</v>
      </c>
      <c r="BH364" s="193">
        <f>IF(N364="sníž. přenesená",J364,0)</f>
        <v>0</v>
      </c>
      <c r="BI364" s="193">
        <f>IF(N364="nulová",J364,0)</f>
        <v>0</v>
      </c>
      <c r="BJ364" s="25" t="s">
        <v>24</v>
      </c>
      <c r="BK364" s="193">
        <f>ROUND(I364*H364,2)</f>
        <v>0</v>
      </c>
      <c r="BL364" s="25" t="s">
        <v>270</v>
      </c>
      <c r="BM364" s="25" t="s">
        <v>1902</v>
      </c>
    </row>
    <row r="365" spans="2:65" s="11" customFormat="1" ht="29.85" customHeight="1">
      <c r="B365" s="168"/>
      <c r="D365" s="169" t="s">
        <v>76</v>
      </c>
      <c r="E365" s="179" t="s">
        <v>1903</v>
      </c>
      <c r="F365" s="179" t="s">
        <v>1904</v>
      </c>
      <c r="I365" s="171"/>
      <c r="J365" s="180">
        <f>BK365</f>
        <v>0</v>
      </c>
      <c r="L365" s="168"/>
      <c r="M365" s="173"/>
      <c r="N365" s="174"/>
      <c r="O365" s="174"/>
      <c r="P365" s="175">
        <f>P366+P368</f>
        <v>0</v>
      </c>
      <c r="Q365" s="174"/>
      <c r="R365" s="175">
        <f>R366+R368</f>
        <v>0</v>
      </c>
      <c r="S365" s="174"/>
      <c r="T365" s="176">
        <f>T366+T368</f>
        <v>0</v>
      </c>
      <c r="AR365" s="169" t="s">
        <v>24</v>
      </c>
      <c r="AT365" s="177" t="s">
        <v>76</v>
      </c>
      <c r="AU365" s="177" t="s">
        <v>24</v>
      </c>
      <c r="AY365" s="169" t="s">
        <v>264</v>
      </c>
      <c r="BK365" s="178">
        <f>BK366+BK368</f>
        <v>0</v>
      </c>
    </row>
    <row r="366" spans="2:65" s="11" customFormat="1" ht="14.85" customHeight="1">
      <c r="B366" s="168"/>
      <c r="D366" s="169" t="s">
        <v>76</v>
      </c>
      <c r="E366" s="179" t="s">
        <v>1905</v>
      </c>
      <c r="F366" s="179" t="s">
        <v>1906</v>
      </c>
      <c r="I366" s="171"/>
      <c r="J366" s="180">
        <f>BK366</f>
        <v>0</v>
      </c>
      <c r="L366" s="168"/>
      <c r="M366" s="173"/>
      <c r="N366" s="174"/>
      <c r="O366" s="174"/>
      <c r="P366" s="175">
        <f>P367</f>
        <v>0</v>
      </c>
      <c r="Q366" s="174"/>
      <c r="R366" s="175">
        <f>R367</f>
        <v>0</v>
      </c>
      <c r="S366" s="174"/>
      <c r="T366" s="176">
        <f>T367</f>
        <v>0</v>
      </c>
      <c r="AR366" s="169" t="s">
        <v>24</v>
      </c>
      <c r="AT366" s="177" t="s">
        <v>76</v>
      </c>
      <c r="AU366" s="177" t="s">
        <v>85</v>
      </c>
      <c r="AY366" s="169" t="s">
        <v>264</v>
      </c>
      <c r="BK366" s="178">
        <f>BK367</f>
        <v>0</v>
      </c>
    </row>
    <row r="367" spans="2:65" s="1" customFormat="1" ht="16.5" customHeight="1">
      <c r="B367" s="181"/>
      <c r="C367" s="218" t="s">
        <v>984</v>
      </c>
      <c r="D367" s="218" t="s">
        <v>345</v>
      </c>
      <c r="E367" s="219" t="s">
        <v>1907</v>
      </c>
      <c r="F367" s="220" t="s">
        <v>1908</v>
      </c>
      <c r="G367" s="221" t="s">
        <v>341</v>
      </c>
      <c r="H367" s="222">
        <v>2</v>
      </c>
      <c r="I367" s="223"/>
      <c r="J367" s="224">
        <f>ROUND(I367*H367,2)</f>
        <v>0</v>
      </c>
      <c r="K367" s="220" t="s">
        <v>5</v>
      </c>
      <c r="L367" s="225"/>
      <c r="M367" s="226" t="s">
        <v>5</v>
      </c>
      <c r="N367" s="227" t="s">
        <v>48</v>
      </c>
      <c r="O367" s="43"/>
      <c r="P367" s="191">
        <f>O367*H367</f>
        <v>0</v>
      </c>
      <c r="Q367" s="191">
        <v>0</v>
      </c>
      <c r="R367" s="191">
        <f>Q367*H367</f>
        <v>0</v>
      </c>
      <c r="S367" s="191">
        <v>0</v>
      </c>
      <c r="T367" s="192">
        <f>S367*H367</f>
        <v>0</v>
      </c>
      <c r="AR367" s="25" t="s">
        <v>322</v>
      </c>
      <c r="AT367" s="25" t="s">
        <v>345</v>
      </c>
      <c r="AU367" s="25" t="s">
        <v>93</v>
      </c>
      <c r="AY367" s="25" t="s">
        <v>264</v>
      </c>
      <c r="BE367" s="193">
        <f>IF(N367="základní",J367,0)</f>
        <v>0</v>
      </c>
      <c r="BF367" s="193">
        <f>IF(N367="snížená",J367,0)</f>
        <v>0</v>
      </c>
      <c r="BG367" s="193">
        <f>IF(N367="zákl. přenesená",J367,0)</f>
        <v>0</v>
      </c>
      <c r="BH367" s="193">
        <f>IF(N367="sníž. přenesená",J367,0)</f>
        <v>0</v>
      </c>
      <c r="BI367" s="193">
        <f>IF(N367="nulová",J367,0)</f>
        <v>0</v>
      </c>
      <c r="BJ367" s="25" t="s">
        <v>24</v>
      </c>
      <c r="BK367" s="193">
        <f>ROUND(I367*H367,2)</f>
        <v>0</v>
      </c>
      <c r="BL367" s="25" t="s">
        <v>270</v>
      </c>
      <c r="BM367" s="25" t="s">
        <v>1909</v>
      </c>
    </row>
    <row r="368" spans="2:65" s="11" customFormat="1" ht="22.35" customHeight="1">
      <c r="B368" s="168"/>
      <c r="D368" s="169" t="s">
        <v>76</v>
      </c>
      <c r="E368" s="179" t="s">
        <v>153</v>
      </c>
      <c r="F368" s="179" t="s">
        <v>1910</v>
      </c>
      <c r="I368" s="171"/>
      <c r="J368" s="180">
        <f>BK368</f>
        <v>0</v>
      </c>
      <c r="L368" s="168"/>
      <c r="M368" s="173"/>
      <c r="N368" s="174"/>
      <c r="O368" s="174"/>
      <c r="P368" s="175">
        <f>P369</f>
        <v>0</v>
      </c>
      <c r="Q368" s="174"/>
      <c r="R368" s="175">
        <f>R369</f>
        <v>0</v>
      </c>
      <c r="S368" s="174"/>
      <c r="T368" s="176">
        <f>T369</f>
        <v>0</v>
      </c>
      <c r="AR368" s="169" t="s">
        <v>24</v>
      </c>
      <c r="AT368" s="177" t="s">
        <v>76</v>
      </c>
      <c r="AU368" s="177" t="s">
        <v>85</v>
      </c>
      <c r="AY368" s="169" t="s">
        <v>264</v>
      </c>
      <c r="BK368" s="178">
        <f>BK369</f>
        <v>0</v>
      </c>
    </row>
    <row r="369" spans="2:65" s="1" customFormat="1" ht="16.5" customHeight="1">
      <c r="B369" s="181"/>
      <c r="C369" s="218" t="s">
        <v>991</v>
      </c>
      <c r="D369" s="218" t="s">
        <v>345</v>
      </c>
      <c r="E369" s="219" t="s">
        <v>1911</v>
      </c>
      <c r="F369" s="220" t="s">
        <v>1912</v>
      </c>
      <c r="G369" s="221" t="s">
        <v>341</v>
      </c>
      <c r="H369" s="222">
        <v>6</v>
      </c>
      <c r="I369" s="223"/>
      <c r="J369" s="224">
        <f>ROUND(I369*H369,2)</f>
        <v>0</v>
      </c>
      <c r="K369" s="220" t="s">
        <v>5</v>
      </c>
      <c r="L369" s="225"/>
      <c r="M369" s="226" t="s">
        <v>5</v>
      </c>
      <c r="N369" s="247" t="s">
        <v>48</v>
      </c>
      <c r="O369" s="233"/>
      <c r="P369" s="234">
        <f>O369*H369</f>
        <v>0</v>
      </c>
      <c r="Q369" s="234">
        <v>0</v>
      </c>
      <c r="R369" s="234">
        <f>Q369*H369</f>
        <v>0</v>
      </c>
      <c r="S369" s="234">
        <v>0</v>
      </c>
      <c r="T369" s="235">
        <f>S369*H369</f>
        <v>0</v>
      </c>
      <c r="AR369" s="25" t="s">
        <v>322</v>
      </c>
      <c r="AT369" s="25" t="s">
        <v>345</v>
      </c>
      <c r="AU369" s="25" t="s">
        <v>93</v>
      </c>
      <c r="AY369" s="25" t="s">
        <v>264</v>
      </c>
      <c r="BE369" s="193">
        <f>IF(N369="základní",J369,0)</f>
        <v>0</v>
      </c>
      <c r="BF369" s="193">
        <f>IF(N369="snížená",J369,0)</f>
        <v>0</v>
      </c>
      <c r="BG369" s="193">
        <f>IF(N369="zákl. přenesená",J369,0)</f>
        <v>0</v>
      </c>
      <c r="BH369" s="193">
        <f>IF(N369="sníž. přenesená",J369,0)</f>
        <v>0</v>
      </c>
      <c r="BI369" s="193">
        <f>IF(N369="nulová",J369,0)</f>
        <v>0</v>
      </c>
      <c r="BJ369" s="25" t="s">
        <v>24</v>
      </c>
      <c r="BK369" s="193">
        <f>ROUND(I369*H369,2)</f>
        <v>0</v>
      </c>
      <c r="BL369" s="25" t="s">
        <v>270</v>
      </c>
      <c r="BM369" s="25" t="s">
        <v>1913</v>
      </c>
    </row>
    <row r="370" spans="2:65" s="1" customFormat="1" ht="6.95" customHeight="1">
      <c r="B370" s="57"/>
      <c r="C370" s="58"/>
      <c r="D370" s="58"/>
      <c r="E370" s="58"/>
      <c r="F370" s="58"/>
      <c r="G370" s="58"/>
      <c r="H370" s="58"/>
      <c r="I370" s="135"/>
      <c r="J370" s="58"/>
      <c r="K370" s="58"/>
      <c r="L370" s="42"/>
    </row>
  </sheetData>
  <autoFilter ref="C91:K369"/>
  <mergeCells count="13">
    <mergeCell ref="E84:H84"/>
    <mergeCell ref="G1:H1"/>
    <mergeCell ref="L2:V2"/>
    <mergeCell ref="E49:H49"/>
    <mergeCell ref="E51:H51"/>
    <mergeCell ref="J55:J56"/>
    <mergeCell ref="E80:H80"/>
    <mergeCell ref="E82:H82"/>
    <mergeCell ref="E7:H7"/>
    <mergeCell ref="E9:H9"/>
    <mergeCell ref="E11:H11"/>
    <mergeCell ref="E26:H26"/>
    <mergeCell ref="E47:H47"/>
  </mergeCells>
  <hyperlinks>
    <hyperlink ref="F1:G1" location="C2" display="1) Krycí list soupisu"/>
    <hyperlink ref="G1:H1" location="C58" display="2) Rekapitulace"/>
    <hyperlink ref="J1" location="C91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33</vt:i4>
      </vt:variant>
      <vt:variant>
        <vt:lpstr>Pojmenované oblasti</vt:lpstr>
      </vt:variant>
      <vt:variant>
        <vt:i4>65</vt:i4>
      </vt:variant>
    </vt:vector>
  </HeadingPairs>
  <TitlesOfParts>
    <vt:vector size="98" baseType="lpstr">
      <vt:lpstr>Rekapitulace stavby</vt:lpstr>
      <vt:lpstr>1011 - Hrubé česle</vt:lpstr>
      <vt:lpstr>1012 - Lapák písku</vt:lpstr>
      <vt:lpstr>1013 - Jímka pro odvod.písku</vt:lpstr>
      <vt:lpstr>1014 - Šachta pro obtok.ČOV</vt:lpstr>
      <vt:lpstr>102 - DSO-01.2 Podzemní nádrže</vt:lpstr>
      <vt:lpstr>103 - Nadzemní objekt</vt:lpstr>
      <vt:lpstr>104 - DSO-01.4 Stavební EI</vt:lpstr>
      <vt:lpstr>105 - DSO-01.5 Terénní úpravy</vt:lpstr>
      <vt:lpstr>106 - DSO-01.6 Oplocení ČOV</vt:lpstr>
      <vt:lpstr>107 - DSO-01.7 Komunikace</vt:lpstr>
      <vt:lpstr>1081 - Přípojka NN</vt:lpstr>
      <vt:lpstr>1082 - Příp.NN - Obnova povrchů</vt:lpstr>
      <vt:lpstr>109 - DSO-01.9 Příp.vodovodní</vt:lpstr>
      <vt:lpstr>110 - DSO-01.10 Propoj.potrubí</vt:lpstr>
      <vt:lpstr>002 - SO 02 Účelová komunikace</vt:lpstr>
      <vt:lpstr>3011 - Stoka A - Kanalizace</vt:lpstr>
      <vt:lpstr>3012 - Stoka A - Obnova povrchů</vt:lpstr>
      <vt:lpstr>3021 - Stoka A1 - Kanalizace</vt:lpstr>
      <vt:lpstr>3022 - Stoka A1-Obnova povrchů</vt:lpstr>
      <vt:lpstr>3031 - Stoka A2 - Kanalizace</vt:lpstr>
      <vt:lpstr>3032 - Stoka A2-Obnova povrchů</vt:lpstr>
      <vt:lpstr>3041 - Stoka A3 - Kanalizace</vt:lpstr>
      <vt:lpstr>3042 - Stoka A3-Obnova povrchů</vt:lpstr>
      <vt:lpstr>3051 - Stoka A3-1 - Kanalizace</vt:lpstr>
      <vt:lpstr>3052 -Stoka A3-1-Obnova povrchů</vt:lpstr>
      <vt:lpstr>306 - Stoka A4</vt:lpstr>
      <vt:lpstr>307 - Stoka A5</vt:lpstr>
      <vt:lpstr>004 - PS-01 Stroj.technologie</vt:lpstr>
      <vt:lpstr>005 - PS-02, PS-03 Technol. EI</vt:lpstr>
      <vt:lpstr>006 - Vedlejší náklady</vt:lpstr>
      <vt:lpstr>007 - Ostatní náklady</vt:lpstr>
      <vt:lpstr>Pokyny pro vyplnění</vt:lpstr>
      <vt:lpstr>'002 - SO 02 Účelová komunikace'!Názvy_tisku</vt:lpstr>
      <vt:lpstr>'004 - PS-01 Stroj.technologie'!Názvy_tisku</vt:lpstr>
      <vt:lpstr>'005 - PS-02, PS-03 Technol. EI'!Názvy_tisku</vt:lpstr>
      <vt:lpstr>'006 - Vedlejší náklady'!Názvy_tisku</vt:lpstr>
      <vt:lpstr>'007 - Ostatní náklady'!Názvy_tisku</vt:lpstr>
      <vt:lpstr>'1011 - Hrubé česle'!Názvy_tisku</vt:lpstr>
      <vt:lpstr>'1012 - Lapák písku'!Názvy_tisku</vt:lpstr>
      <vt:lpstr>'1013 - Jímka pro odvod.písku'!Názvy_tisku</vt:lpstr>
      <vt:lpstr>'1014 - Šachta pro obtok.ČOV'!Názvy_tisku</vt:lpstr>
      <vt:lpstr>'102 - DSO-01.2 Podzemní nádrže'!Názvy_tisku</vt:lpstr>
      <vt:lpstr>'103 - Nadzemní objekt'!Názvy_tisku</vt:lpstr>
      <vt:lpstr>'104 - DSO-01.4 Stavební EI'!Názvy_tisku</vt:lpstr>
      <vt:lpstr>'105 - DSO-01.5 Terénní úpravy'!Názvy_tisku</vt:lpstr>
      <vt:lpstr>'106 - DSO-01.6 Oplocení ČOV'!Názvy_tisku</vt:lpstr>
      <vt:lpstr>'107 - DSO-01.7 Komunikace'!Názvy_tisku</vt:lpstr>
      <vt:lpstr>'1081 - Přípojka NN'!Názvy_tisku</vt:lpstr>
      <vt:lpstr>'1082 - Příp.NN - Obnova povrchů'!Názvy_tisku</vt:lpstr>
      <vt:lpstr>'109 - DSO-01.9 Příp.vodovodní'!Názvy_tisku</vt:lpstr>
      <vt:lpstr>'110 - DSO-01.10 Propoj.potrubí'!Názvy_tisku</vt:lpstr>
      <vt:lpstr>'3011 - Stoka A - Kanalizace'!Názvy_tisku</vt:lpstr>
      <vt:lpstr>'3012 - Stoka A - Obnova povrchů'!Názvy_tisku</vt:lpstr>
      <vt:lpstr>'3021 - Stoka A1 - Kanalizace'!Názvy_tisku</vt:lpstr>
      <vt:lpstr>'3022 - Stoka A1-Obnova povrchů'!Názvy_tisku</vt:lpstr>
      <vt:lpstr>'3031 - Stoka A2 - Kanalizace'!Názvy_tisku</vt:lpstr>
      <vt:lpstr>'3032 - Stoka A2-Obnova povrchů'!Názvy_tisku</vt:lpstr>
      <vt:lpstr>'3041 - Stoka A3 - Kanalizace'!Názvy_tisku</vt:lpstr>
      <vt:lpstr>'3042 - Stoka A3-Obnova povrchů'!Názvy_tisku</vt:lpstr>
      <vt:lpstr>'3051 - Stoka A3-1 - Kanalizace'!Názvy_tisku</vt:lpstr>
      <vt:lpstr>'3052 -Stoka A3-1-Obnova povrchů'!Názvy_tisku</vt:lpstr>
      <vt:lpstr>'306 - Stoka A4'!Názvy_tisku</vt:lpstr>
      <vt:lpstr>'307 - Stoka A5'!Názvy_tisku</vt:lpstr>
      <vt:lpstr>'Rekapitulace stavby'!Názvy_tisku</vt:lpstr>
      <vt:lpstr>'002 - SO 02 Účelová komunikace'!Oblast_tisku</vt:lpstr>
      <vt:lpstr>'004 - PS-01 Stroj.technologie'!Oblast_tisku</vt:lpstr>
      <vt:lpstr>'005 - PS-02, PS-03 Technol. EI'!Oblast_tisku</vt:lpstr>
      <vt:lpstr>'006 - Vedlejší náklady'!Oblast_tisku</vt:lpstr>
      <vt:lpstr>'007 - Ostatní náklady'!Oblast_tisku</vt:lpstr>
      <vt:lpstr>'1011 - Hrubé česle'!Oblast_tisku</vt:lpstr>
      <vt:lpstr>'1012 - Lapák písku'!Oblast_tisku</vt:lpstr>
      <vt:lpstr>'1013 - Jímka pro odvod.písku'!Oblast_tisku</vt:lpstr>
      <vt:lpstr>'1014 - Šachta pro obtok.ČOV'!Oblast_tisku</vt:lpstr>
      <vt:lpstr>'102 - DSO-01.2 Podzemní nádrže'!Oblast_tisku</vt:lpstr>
      <vt:lpstr>'103 - Nadzemní objekt'!Oblast_tisku</vt:lpstr>
      <vt:lpstr>'104 - DSO-01.4 Stavební EI'!Oblast_tisku</vt:lpstr>
      <vt:lpstr>'105 - DSO-01.5 Terénní úpravy'!Oblast_tisku</vt:lpstr>
      <vt:lpstr>'106 - DSO-01.6 Oplocení ČOV'!Oblast_tisku</vt:lpstr>
      <vt:lpstr>'107 - DSO-01.7 Komunikace'!Oblast_tisku</vt:lpstr>
      <vt:lpstr>'1081 - Přípojka NN'!Oblast_tisku</vt:lpstr>
      <vt:lpstr>'1082 - Příp.NN - Obnova povrchů'!Oblast_tisku</vt:lpstr>
      <vt:lpstr>'109 - DSO-01.9 Příp.vodovodní'!Oblast_tisku</vt:lpstr>
      <vt:lpstr>'110 - DSO-01.10 Propoj.potrubí'!Oblast_tisku</vt:lpstr>
      <vt:lpstr>'3011 - Stoka A - Kanalizace'!Oblast_tisku</vt:lpstr>
      <vt:lpstr>'3012 - Stoka A - Obnova povrchů'!Oblast_tisku</vt:lpstr>
      <vt:lpstr>'3021 - Stoka A1 - Kanalizace'!Oblast_tisku</vt:lpstr>
      <vt:lpstr>'3022 - Stoka A1-Obnova povrchů'!Oblast_tisku</vt:lpstr>
      <vt:lpstr>'3031 - Stoka A2 - Kanalizace'!Oblast_tisku</vt:lpstr>
      <vt:lpstr>'3032 - Stoka A2-Obnova povrchů'!Oblast_tisku</vt:lpstr>
      <vt:lpstr>'3041 - Stoka A3 - Kanalizace'!Oblast_tisku</vt:lpstr>
      <vt:lpstr>'3042 - Stoka A3-Obnova povrchů'!Oblast_tisku</vt:lpstr>
      <vt:lpstr>'3051 - Stoka A3-1 - Kanalizace'!Oblast_tisku</vt:lpstr>
      <vt:lpstr>'3052 -Stoka A3-1-Obnova povrchů'!Oblast_tisku</vt:lpstr>
      <vt:lpstr>'306 - Stoka A4'!Oblast_tisku</vt:lpstr>
      <vt:lpstr>'307 - Stoka A5'!Oblast_tisku</vt:lpstr>
      <vt:lpstr>'Pokyny pro vyplnění'!Oblast_tisku</vt:lpstr>
      <vt:lpstr>'Rekapitulace stavby'!Oblast_tisku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Vochozka</dc:creator>
  <cp:lastModifiedBy>Uživatel systému Windows</cp:lastModifiedBy>
  <dcterms:created xsi:type="dcterms:W3CDTF">2017-12-13T13:56:08Z</dcterms:created>
  <dcterms:modified xsi:type="dcterms:W3CDTF">2017-12-14T12:43:08Z</dcterms:modified>
</cp:coreProperties>
</file>