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D:\Rozpočty\2022\220110 - Komunikace - Železniční - Jarní Zahrada\"/>
    </mc:Choice>
  </mc:AlternateContent>
  <xr:revisionPtr revIDLastSave="0" documentId="13_ncr:1_{99D121FC-F78C-4EA6-978D-DF1E00DD7B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0 - Železniční - Jarní z..." sheetId="2" r:id="rId2"/>
    <sheet name="Pokyny pro vyplnění" sheetId="3" r:id="rId3"/>
  </sheets>
  <definedNames>
    <definedName name="_xlnm._FilterDatabase" localSheetId="1" hidden="1">'00 - Železniční - Jarní z...'!$C$84:$K$295</definedName>
    <definedName name="_xlnm.Print_Titles" localSheetId="1">'00 - Železniční - Jarní z...'!$84:$84</definedName>
    <definedName name="_xlnm.Print_Titles" localSheetId="0">'Rekapitulace stavby'!$52:$52</definedName>
    <definedName name="_xlnm.Print_Area" localSheetId="1">'00 - Železniční - Jarní z...'!$C$4:$J$37,'00 - Železniční - Jarní z...'!$C$43:$J$68,'00 - Železniční - Jarní z...'!$C$74:$K$295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294" i="2"/>
  <c r="BH294" i="2"/>
  <c r="BG294" i="2"/>
  <c r="BF294" i="2"/>
  <c r="T294" i="2"/>
  <c r="T293" i="2"/>
  <c r="R294" i="2"/>
  <c r="R293" i="2"/>
  <c r="P294" i="2"/>
  <c r="P293" i="2" s="1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T277" i="2" s="1"/>
  <c r="R278" i="2"/>
  <c r="R277" i="2" s="1"/>
  <c r="P278" i="2"/>
  <c r="P277" i="2" s="1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T245" i="2" s="1"/>
  <c r="R246" i="2"/>
  <c r="R245" i="2" s="1"/>
  <c r="P246" i="2"/>
  <c r="P245" i="2" s="1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07" i="2"/>
  <c r="BH107" i="2"/>
  <c r="BG107" i="2"/>
  <c r="BF107" i="2"/>
  <c r="T107" i="2"/>
  <c r="R107" i="2"/>
  <c r="P107" i="2"/>
  <c r="BI88" i="2"/>
  <c r="BH88" i="2"/>
  <c r="BG88" i="2"/>
  <c r="BF88" i="2"/>
  <c r="T88" i="2"/>
  <c r="R88" i="2"/>
  <c r="P88" i="2"/>
  <c r="J82" i="2"/>
  <c r="J81" i="2"/>
  <c r="F81" i="2"/>
  <c r="F79" i="2"/>
  <c r="E77" i="2"/>
  <c r="J51" i="2"/>
  <c r="J50" i="2"/>
  <c r="F50" i="2"/>
  <c r="F48" i="2"/>
  <c r="E46" i="2"/>
  <c r="J16" i="2"/>
  <c r="E16" i="2"/>
  <c r="F82" i="2"/>
  <c r="J15" i="2"/>
  <c r="J10" i="2"/>
  <c r="J79" i="2"/>
  <c r="L50" i="1"/>
  <c r="AM49" i="1"/>
  <c r="L49" i="1"/>
  <c r="AM47" i="1"/>
  <c r="L47" i="1"/>
  <c r="L45" i="1"/>
  <c r="L44" i="1"/>
  <c r="J133" i="2"/>
  <c r="J160" i="2"/>
  <c r="J157" i="2"/>
  <c r="BK263" i="2"/>
  <c r="BK187" i="2"/>
  <c r="J273" i="2"/>
  <c r="BK257" i="2"/>
  <c r="J155" i="2"/>
  <c r="BK251" i="2"/>
  <c r="J219" i="2"/>
  <c r="J253" i="2"/>
  <c r="BK253" i="2"/>
  <c r="BK230" i="2"/>
  <c r="BK113" i="2"/>
  <c r="BK255" i="2"/>
  <c r="J246" i="2"/>
  <c r="J268" i="2"/>
  <c r="BK88" i="2"/>
  <c r="BK119" i="2"/>
  <c r="BK235" i="2"/>
  <c r="BK195" i="2"/>
  <c r="J201" i="2"/>
  <c r="AS54" i="1"/>
  <c r="J166" i="2"/>
  <c r="BK121" i="2"/>
  <c r="J205" i="2"/>
  <c r="J239" i="2"/>
  <c r="J211" i="2"/>
  <c r="J180" i="2"/>
  <c r="BK246" i="2"/>
  <c r="BK252" i="2"/>
  <c r="BK227" i="2"/>
  <c r="BK170" i="2"/>
  <c r="BK166" i="2"/>
  <c r="J128" i="2"/>
  <c r="J255" i="2"/>
  <c r="J232" i="2"/>
  <c r="J257" i="2"/>
  <c r="J147" i="2"/>
  <c r="BK215" i="2"/>
  <c r="J124" i="2"/>
  <c r="BK278" i="2"/>
  <c r="BK294" i="2"/>
  <c r="BK287" i="2"/>
  <c r="J235" i="2"/>
  <c r="J215" i="2"/>
  <c r="BK133" i="2"/>
  <c r="BK284" i="2"/>
  <c r="J284" i="2"/>
  <c r="BK289" i="2"/>
  <c r="J261" i="2"/>
  <c r="BK282" i="2"/>
  <c r="BK219" i="2"/>
  <c r="J182" i="2"/>
  <c r="J294" i="2"/>
  <c r="J139" i="2"/>
  <c r="BK139" i="2"/>
  <c r="J195" i="2"/>
  <c r="BK137" i="2"/>
  <c r="BK268" i="2"/>
  <c r="BK150" i="2"/>
  <c r="BK107" i="2"/>
  <c r="J164" i="2"/>
  <c r="BK261" i="2"/>
  <c r="BK182" i="2"/>
  <c r="BK124" i="2"/>
  <c r="J223" i="2"/>
  <c r="J150" i="2"/>
  <c r="J252" i="2"/>
  <c r="J113" i="2"/>
  <c r="BK201" i="2"/>
  <c r="J271" i="2"/>
  <c r="J121" i="2"/>
  <c r="J116" i="2"/>
  <c r="BK232" i="2"/>
  <c r="BK177" i="2"/>
  <c r="J263" i="2"/>
  <c r="BK205" i="2"/>
  <c r="BK258" i="2"/>
  <c r="BK157" i="2"/>
  <c r="J119" i="2"/>
  <c r="BK211" i="2"/>
  <c r="BK190" i="2"/>
  <c r="J289" i="2"/>
  <c r="BK135" i="2"/>
  <c r="J287" i="2"/>
  <c r="J137" i="2"/>
  <c r="J254" i="2"/>
  <c r="BK223" i="2"/>
  <c r="J88" i="2"/>
  <c r="J282" i="2"/>
  <c r="J187" i="2"/>
  <c r="BK152" i="2"/>
  <c r="J291" i="2"/>
  <c r="J190" i="2"/>
  <c r="BK155" i="2"/>
  <c r="BK116" i="2"/>
  <c r="J170" i="2"/>
  <c r="BK254" i="2"/>
  <c r="BK266" i="2"/>
  <c r="BK242" i="2"/>
  <c r="BK291" i="2"/>
  <c r="BK160" i="2"/>
  <c r="J172" i="2"/>
  <c r="J251" i="2"/>
  <c r="BK249" i="2"/>
  <c r="J249" i="2"/>
  <c r="J135" i="2"/>
  <c r="BK180" i="2"/>
  <c r="BK128" i="2"/>
  <c r="J227" i="2"/>
  <c r="J278" i="2"/>
  <c r="BK271" i="2"/>
  <c r="BK239" i="2"/>
  <c r="J242" i="2"/>
  <c r="J107" i="2"/>
  <c r="J152" i="2"/>
  <c r="J177" i="2"/>
  <c r="BK233" i="2"/>
  <c r="J266" i="2"/>
  <c r="J233" i="2"/>
  <c r="BK164" i="2"/>
  <c r="BK273" i="2"/>
  <c r="BK147" i="2"/>
  <c r="J230" i="2"/>
  <c r="BK172" i="2"/>
  <c r="J258" i="2"/>
  <c r="BK87" i="2" l="1"/>
  <c r="J87" i="2"/>
  <c r="J57" i="2"/>
  <c r="R146" i="2"/>
  <c r="R86" i="2" s="1"/>
  <c r="R200" i="2"/>
  <c r="P248" i="2"/>
  <c r="P87" i="2"/>
  <c r="P146" i="2"/>
  <c r="R210" i="2"/>
  <c r="R281" i="2"/>
  <c r="BK146" i="2"/>
  <c r="J146" i="2"/>
  <c r="J58" i="2" s="1"/>
  <c r="P200" i="2"/>
  <c r="T210" i="2"/>
  <c r="P281" i="2"/>
  <c r="T286" i="2"/>
  <c r="T280" i="2" s="1"/>
  <c r="T146" i="2"/>
  <c r="T86" i="2" s="1"/>
  <c r="T85" i="2" s="1"/>
  <c r="P210" i="2"/>
  <c r="R248" i="2"/>
  <c r="BK281" i="2"/>
  <c r="J281" i="2"/>
  <c r="J65" i="2"/>
  <c r="P286" i="2"/>
  <c r="R87" i="2"/>
  <c r="BK200" i="2"/>
  <c r="J200" i="2"/>
  <c r="J59" i="2"/>
  <c r="T200" i="2"/>
  <c r="T248" i="2"/>
  <c r="T281" i="2"/>
  <c r="T87" i="2"/>
  <c r="BK210" i="2"/>
  <c r="J210" i="2"/>
  <c r="J60" i="2"/>
  <c r="BK248" i="2"/>
  <c r="J248" i="2"/>
  <c r="J62" i="2"/>
  <c r="BK286" i="2"/>
  <c r="J286" i="2"/>
  <c r="J66" i="2"/>
  <c r="R286" i="2"/>
  <c r="BK245" i="2"/>
  <c r="J245" i="2"/>
  <c r="J61" i="2" s="1"/>
  <c r="BK277" i="2"/>
  <c r="J277" i="2"/>
  <c r="J63" i="2"/>
  <c r="BK293" i="2"/>
  <c r="J293" i="2"/>
  <c r="J67" i="2" s="1"/>
  <c r="J48" i="2"/>
  <c r="BE107" i="2"/>
  <c r="BE128" i="2"/>
  <c r="BE164" i="2"/>
  <c r="BE187" i="2"/>
  <c r="BE235" i="2"/>
  <c r="BE251" i="2"/>
  <c r="BE253" i="2"/>
  <c r="BE257" i="2"/>
  <c r="BE261" i="2"/>
  <c r="BE268" i="2"/>
  <c r="BE271" i="2"/>
  <c r="BE282" i="2"/>
  <c r="F51" i="2"/>
  <c r="BE88" i="2"/>
  <c r="BE119" i="2"/>
  <c r="BE135" i="2"/>
  <c r="BE139" i="2"/>
  <c r="BE152" i="2"/>
  <c r="BE157" i="2"/>
  <c r="BE177" i="2"/>
  <c r="BE180" i="2"/>
  <c r="BE182" i="2"/>
  <c r="BE195" i="2"/>
  <c r="BE258" i="2"/>
  <c r="BE263" i="2"/>
  <c r="BE284" i="2"/>
  <c r="BE287" i="2"/>
  <c r="BE289" i="2"/>
  <c r="BE124" i="2"/>
  <c r="BE155" i="2"/>
  <c r="BE190" i="2"/>
  <c r="BE223" i="2"/>
  <c r="BE255" i="2"/>
  <c r="BE266" i="2"/>
  <c r="BE278" i="2"/>
  <c r="BE113" i="2"/>
  <c r="BE121" i="2"/>
  <c r="BE133" i="2"/>
  <c r="BE170" i="2"/>
  <c r="BE172" i="2"/>
  <c r="BE201" i="2"/>
  <c r="BE205" i="2"/>
  <c r="BE215" i="2"/>
  <c r="BE230" i="2"/>
  <c r="BE232" i="2"/>
  <c r="BE249" i="2"/>
  <c r="BE291" i="2"/>
  <c r="BE147" i="2"/>
  <c r="BE160" i="2"/>
  <c r="BE211" i="2"/>
  <c r="BE227" i="2"/>
  <c r="BE233" i="2"/>
  <c r="BE239" i="2"/>
  <c r="BE246" i="2"/>
  <c r="BE252" i="2"/>
  <c r="BE254" i="2"/>
  <c r="BE294" i="2"/>
  <c r="BE116" i="2"/>
  <c r="BE137" i="2"/>
  <c r="BE150" i="2"/>
  <c r="BE166" i="2"/>
  <c r="BE219" i="2"/>
  <c r="BE242" i="2"/>
  <c r="BE273" i="2"/>
  <c r="J32" i="2"/>
  <c r="AW55" i="1" s="1"/>
  <c r="F32" i="2"/>
  <c r="BA55" i="1" s="1"/>
  <c r="BA54" i="1" s="1"/>
  <c r="AW54" i="1" s="1"/>
  <c r="AK30" i="1" s="1"/>
  <c r="F34" i="2"/>
  <c r="BC55" i="1"/>
  <c r="BC54" i="1" s="1"/>
  <c r="AY54" i="1" s="1"/>
  <c r="F35" i="2"/>
  <c r="BD55" i="1" s="1"/>
  <c r="BD54" i="1" s="1"/>
  <c r="W33" i="1" s="1"/>
  <c r="F33" i="2"/>
  <c r="BB55" i="1"/>
  <c r="BB54" i="1"/>
  <c r="AX54" i="1" s="1"/>
  <c r="R280" i="2" l="1"/>
  <c r="R85" i="2"/>
  <c r="P280" i="2"/>
  <c r="P86" i="2"/>
  <c r="P85" i="2"/>
  <c r="AU55" i="1"/>
  <c r="AU54" i="1" s="1"/>
  <c r="BK86" i="2"/>
  <c r="J86" i="2"/>
  <c r="J56" i="2"/>
  <c r="BK280" i="2"/>
  <c r="J280" i="2"/>
  <c r="J64" i="2"/>
  <c r="W32" i="1"/>
  <c r="F31" i="2"/>
  <c r="AZ55" i="1" s="1"/>
  <c r="AZ54" i="1" s="1"/>
  <c r="AV54" i="1" s="1"/>
  <c r="AK29" i="1" s="1"/>
  <c r="W31" i="1"/>
  <c r="W30" i="1"/>
  <c r="J31" i="2"/>
  <c r="AV55" i="1" s="1"/>
  <c r="AT55" i="1" s="1"/>
  <c r="BK85" i="2" l="1"/>
  <c r="J85" i="2"/>
  <c r="J55" i="2"/>
  <c r="AT54" i="1"/>
  <c r="W29" i="1"/>
  <c r="J28" i="2" l="1"/>
  <c r="AG55" i="1"/>
  <c r="AG54" i="1"/>
  <c r="AK26" i="1"/>
  <c r="AK35" i="1" s="1"/>
  <c r="AN54" i="1" l="1"/>
  <c r="J37" i="2"/>
  <c r="AN55" i="1"/>
</calcChain>
</file>

<file path=xl/sharedStrings.xml><?xml version="1.0" encoding="utf-8"?>
<sst xmlns="http://schemas.openxmlformats.org/spreadsheetml/2006/main" count="2742" uniqueCount="689">
  <si>
    <t>Export Komplet</t>
  </si>
  <si>
    <t>VZ</t>
  </si>
  <si>
    <t>2.0</t>
  </si>
  <si>
    <t>ZAMOK</t>
  </si>
  <si>
    <t>False</t>
  </si>
  <si>
    <t>{86b7b231-291b-4f4d-b208-ffe06bc770cb}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</si>
  <si>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</si>
  <si>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</si>
  <si>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</si>
  <si>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</si>
  <si>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</si>
  <si>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</si>
  <si>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</si>
  <si>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</si>
  <si>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</si>
  <si>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</si>
  <si>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</si>
  <si>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Železniční - Jarní zahrada</t>
  </si>
  <si>
    <t>KSO:</t>
  </si>
  <si>
    <t/>
  </si>
  <si>
    <t>CC-CZ:</t>
  </si>
  <si>
    <t>Místo:</t>
  </si>
  <si>
    <t>k. ú. Kryry (675466)</t>
  </si>
  <si>
    <t>Datum:</t>
  </si>
  <si>
    <t>14. 1. 2022</t>
  </si>
  <si>
    <t>Zadavatel:</t>
  </si>
  <si>
    <t>IČ:</t>
  </si>
  <si>
    <t>Město Kryry</t>
  </si>
  <si>
    <t>DIČ:</t>
  </si>
  <si>
    <t>Uchazeč:</t>
  </si>
  <si>
    <t>Vyplň údaj</t>
  </si>
  <si>
    <t>Projektant:</t>
  </si>
  <si>
    <t>Ing. arch. Zdeňka Vasilenková</t>
  </si>
  <si>
    <t>True</t>
  </si>
  <si>
    <t>Zpracovatel:</t>
  </si>
  <si>
    <t>Michal Kubelka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</si>
  <si>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</si>
  <si>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</si>
  <si>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</si>
  <si>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</si>
  <si>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</si>
  <si>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</si>
  <si>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</si>
  <si>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</si>
  <si>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</si>
  <si>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</si>
  <si>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</si>
  <si>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</si>
  <si>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</si>
  <si>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</si>
  <si>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</si>
  <si>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</si>
  <si>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</si>
  <si>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</si>
  <si>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</si>
  <si>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</si>
  <si>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</si>
  <si>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</si>
  <si>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</si>
  <si>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</si>
  <si>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</si>
  <si>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</si>
  <si>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</si>
  <si>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</si>
  <si>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</si>
  <si>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</si>
  <si>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</si>
  <si>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</si>
  <si>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</si>
  <si>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</si>
  <si>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</si>
  <si>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</si>
  <si>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</si>
  <si>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</si>
  <si>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</si>
  <si>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</si>
  <si>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</si>
  <si>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</si>
  <si>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</si>
  <si>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</si>
  <si>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</si>
  <si>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</si>
  <si>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</si>
  <si>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</si>
  <si>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</si>
  <si>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</si>
  <si>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</si>
  <si>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</si>
  <si>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</si>
  <si>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</si>
  <si>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</si>
  <si>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</si>
  <si>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</si>
  <si>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</si>
  <si>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</si>
  <si>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</si>
  <si>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</si>
  <si>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</si>
  <si>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</si>
  <si>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</si>
  <si>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</si>
  <si>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</si>
  <si>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</si>
  <si>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</si>
  <si>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</si>
  <si>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</si>
  <si>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</si>
  <si>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</si>
  <si>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</si>
  <si>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</si>
  <si>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</si>
  <si>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</si>
  <si>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</si>
  <si>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</si>
  <si>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</si>
  <si>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122252204</t>
  </si>
  <si>
    <t>Odkopávky a prokopávky nezapažené pro silnice a dálnice strojně v hornině třídy těžitelnosti I přes 100 do 500 m3</t>
  </si>
  <si>
    <t>m3</t>
  </si>
  <si>
    <t>CS ÚRS 2022 01</t>
  </si>
  <si>
    <t>4</t>
  </si>
  <si>
    <t>-1422252243</t>
  </si>
  <si>
    <t>Online PSC</t>
  </si>
  <si>
    <t>https://podminky.urs.cz/item/CS_URS_2022_01/122252204</t>
  </si>
  <si>
    <t>VV</t>
  </si>
  <si>
    <t>Komunikace</t>
  </si>
  <si>
    <t>(10*7)*0,475</t>
  </si>
  <si>
    <t>(10*4)*0,365</t>
  </si>
  <si>
    <t>(10*4)*0,285</t>
  </si>
  <si>
    <t>(10*4)*0,12</t>
  </si>
  <si>
    <t>(10*4)*0,03</t>
  </si>
  <si>
    <t>(10*4)*0,105</t>
  </si>
  <si>
    <t>(10*4)*0,185</t>
  </si>
  <si>
    <t>(10*4)*0,27</t>
  </si>
  <si>
    <t>(10*5)*0,335</t>
  </si>
  <si>
    <t>(10*5,8)*0,245</t>
  </si>
  <si>
    <t>(10*7,3)*0,35</t>
  </si>
  <si>
    <t>(10*8,5)*0,425</t>
  </si>
  <si>
    <t>(10*8)*0,39</t>
  </si>
  <si>
    <t>(10*7,3)*0,44</t>
  </si>
  <si>
    <t>(10*8)*0,45</t>
  </si>
  <si>
    <t>Součet</t>
  </si>
  <si>
    <t>131151105</t>
  </si>
  <si>
    <t>Hloubení nezapažených jam a zářezů strojně s urovnáním dna do předepsaného profilu a spádu v hornině třídy těžitelnosti I skupiny 1 a 2 přes 500 do 1 000 m3</t>
  </si>
  <si>
    <t>-853880991</t>
  </si>
  <si>
    <t>https://podminky.urs.cz/item/CS_URS_2022_01/131151105</t>
  </si>
  <si>
    <t>Opěrná stěna</t>
  </si>
  <si>
    <t>(49*4)*4,3</t>
  </si>
  <si>
    <t>(49*2,6)*0,55</t>
  </si>
  <si>
    <t>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</si>
  <si>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</si>
  <si>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</si>
  <si>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1178380967</t>
  </si>
  <si>
    <t>https://podminky.urs.cz/item/CS_URS_2022_01/162751117</t>
  </si>
  <si>
    <t>279,605+912,87-514,5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</si>
  <si>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</si>
  <si>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</si>
  <si>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-626744526</t>
  </si>
  <si>
    <t>https://podminky.urs.cz/item/CS_URS_2022_01/162751119</t>
  </si>
  <si>
    <t>677,975*24</t>
  </si>
  <si>
    <t>5</t>
  </si>
  <si>
    <t>171251201</t>
  </si>
  <si>
    <t>Uložení sypaniny na skládky nebo meziskládky bez hutnění s upravením uložené sypaniny do předepsaného tvaru</t>
  </si>
  <si>
    <t>-1109280538</t>
  </si>
  <si>
    <t>https://podminky.urs.cz/item/CS_URS_2022_01/171251201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</si>
  <si>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</si>
  <si>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</si>
  <si>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</si>
  <si>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</si>
  <si>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1326786666</t>
  </si>
  <si>
    <t>https://podminky.urs.cz/item/CS_URS_2022_01/171201231</t>
  </si>
  <si>
    <t>677,975*1,8</t>
  </si>
  <si>
    <t>7</t>
  </si>
  <si>
    <t>174151101</t>
  </si>
  <si>
    <t>Zásyp sypaninou z jakékoliv horniny strojně s uložením výkopku ve vrstvách se zhutněním jam, šachet, rýh nebo kolem objektů v těchto vykopávkách</t>
  </si>
  <si>
    <t>-287449055</t>
  </si>
  <si>
    <t>https://podminky.urs.cz/item/CS_URS_2022_01/174151101</t>
  </si>
  <si>
    <t>Za opěrnou stěnou</t>
  </si>
  <si>
    <t>(49*2,5)*4,2</t>
  </si>
  <si>
    <t>8</t>
  </si>
  <si>
    <t>181351103</t>
  </si>
  <si>
    <t>Rozprostření a urovnání ornice v rovině nebo ve svahu sklonu do 1:5 strojně při souvislé ploše přes 100 do 500 m2, tl. vrstvy do 200 mm</t>
  </si>
  <si>
    <t>m2</t>
  </si>
  <si>
    <t>-537492941</t>
  </si>
  <si>
    <t>https://podminky.urs.cz/item/CS_URS_2022_01/181351103</t>
  </si>
  <si>
    <t>49*3</t>
  </si>
  <si>
    <t>(85+105+10+10+70)*1</t>
  </si>
  <si>
    <t>9</t>
  </si>
  <si>
    <t>M</t>
  </si>
  <si>
    <t>10364101</t>
  </si>
  <si>
    <t>zemina pro terénní úpravy -  ornice</t>
  </si>
  <si>
    <t>290568640</t>
  </si>
  <si>
    <t>(427*0,2)*1,6</t>
  </si>
  <si>
    <t>10</t>
  </si>
  <si>
    <t>181411131</t>
  </si>
  <si>
    <t>Založení trávníku na půdě předem připravené plochy do 1000 m2 výsevem včetně utažení parkového v rovině nebo na svahu do 1:5</t>
  </si>
  <si>
    <t>-1257874570</t>
  </si>
  <si>
    <t>https://podminky.urs.cz/item/CS_URS_2022_01/181411131</t>
  </si>
  <si>
    <t>11</t>
  </si>
  <si>
    <t>00572410</t>
  </si>
  <si>
    <t>osivo směs travní parková</t>
  </si>
  <si>
    <t>kg</t>
  </si>
  <si>
    <t>-423046585</t>
  </si>
  <si>
    <t>427*0,02 'Přepočtené koeficientem množství</t>
  </si>
  <si>
    <t>12</t>
  </si>
  <si>
    <t>181951112</t>
  </si>
  <si>
    <t>Úprava pláně vyrovnáním výškových rozdílů strojně v hornině třídy těžitelnosti I, skupiny 1 až 3 se zhutněním</t>
  </si>
  <si>
    <t>1363756242</t>
  </si>
  <si>
    <t>https://podminky.urs.cz/item/CS_URS_2022_01/181951112</t>
  </si>
  <si>
    <t>Komunikace - odměřeno v .DWG</t>
  </si>
  <si>
    <t>826,67</t>
  </si>
  <si>
    <t>Pod desku opěrné stěny</t>
  </si>
  <si>
    <t>49*2,6</t>
  </si>
  <si>
    <t>Zakládání</t>
  </si>
  <si>
    <t>13</t>
  </si>
  <si>
    <t>212532111</t>
  </si>
  <si>
    <t>Lože pro trativody z kameniva hrubého drceného</t>
  </si>
  <si>
    <t>818042200</t>
  </si>
  <si>
    <t>https://podminky.urs.cz/item/CS_URS_2022_01/212532111</t>
  </si>
  <si>
    <t>49*0,6*0,1</t>
  </si>
  <si>
    <t>14</t>
  </si>
  <si>
    <t>212755214</t>
  </si>
  <si>
    <t>Trativody bez lože z drenážních trubek plastových flexibilních D 100 mm</t>
  </si>
  <si>
    <t>m</t>
  </si>
  <si>
    <t>552202952</t>
  </si>
  <si>
    <t>https://podminky.urs.cz/item/CS_URS_2022_01/212755214</t>
  </si>
  <si>
    <t>211971110</t>
  </si>
  <si>
    <t>Zřízení opláštění výplně z geotextilie odvodňovacích žeber nebo trativodů v rýze nebo zářezu se stěnami šikmými o sklonu do 1:2</t>
  </si>
  <si>
    <t>1706531045</t>
  </si>
  <si>
    <t>https://podminky.urs.cz/item/CS_URS_2022_01/211971110</t>
  </si>
  <si>
    <t>49*0,5</t>
  </si>
  <si>
    <t>16</t>
  </si>
  <si>
    <t>69311068</t>
  </si>
  <si>
    <t>geotextilie netkaná separační, ochranná, filtrační, drenážní PP 300g/m2</t>
  </si>
  <si>
    <t>1753296132</t>
  </si>
  <si>
    <t>24,5*1,15 'Přepočtené koeficientem množství</t>
  </si>
  <si>
    <t>17</t>
  </si>
  <si>
    <t>211531111</t>
  </si>
  <si>
    <t>Výplň kamenivem do rýh odvodňovacích žeber nebo trativodů bez zhutnění, s úpravou povrchu výplně kamenivem hrubým drceným frakce 16 až 63 mm</t>
  </si>
  <si>
    <t>1776154211</t>
  </si>
  <si>
    <t>https://podminky.urs.cz/item/CS_URS_2022_01/211531111</t>
  </si>
  <si>
    <t>49*0,6*0,3</t>
  </si>
  <si>
    <t>18</t>
  </si>
  <si>
    <t>213141111</t>
  </si>
  <si>
    <t>Zřízení vrstvy z geotextilie filtrační, separační, odvodňovací, ochranné, výztužné nebo protierozní v rovině nebo ve sklonu do 1:5, šířky do 3 m</t>
  </si>
  <si>
    <t>-1891214280</t>
  </si>
  <si>
    <t>https://podminky.urs.cz/item/CS_URS_2022_01/213141111</t>
  </si>
  <si>
    <t>Skladba S1 a S2 - odměřeno v .DWG</t>
  </si>
  <si>
    <t>143,71+469,81+154,3</t>
  </si>
  <si>
    <t>19</t>
  </si>
  <si>
    <t>-455866551</t>
  </si>
  <si>
    <t>767,82*1,15 'Přepočtené koeficientem množství</t>
  </si>
  <si>
    <t>20</t>
  </si>
  <si>
    <t>213141131</t>
  </si>
  <si>
    <t>Zřízení vrstvy z geotextilie filtrační, separační, odvodňovací, ochranné, výztužné nebo protierozní ve sklonu přes 1:2 do 1:1, šířky do 3 m</t>
  </si>
  <si>
    <t>101846943</t>
  </si>
  <si>
    <t>https://podminky.urs.cz/item/CS_URS_2022_01/213141131</t>
  </si>
  <si>
    <t>49*4,25</t>
  </si>
  <si>
    <t>-370553866</t>
  </si>
  <si>
    <t>208,25*1,15 'Přepočtené koeficientem množství</t>
  </si>
  <si>
    <t>22</t>
  </si>
  <si>
    <t>271532212</t>
  </si>
  <si>
    <t>Podsyp pod základové konstrukce se zhutněním a urovnáním povrchu z kameniva hrubého, frakce 16 - 32 mm</t>
  </si>
  <si>
    <t>76758059</t>
  </si>
  <si>
    <t>https://podminky.urs.cz/item/CS_URS_2022_01/271532212</t>
  </si>
  <si>
    <t>(49*2,6)*0,2</t>
  </si>
  <si>
    <t>23</t>
  </si>
  <si>
    <t>273351121</t>
  </si>
  <si>
    <t>Bednění základů desek zřízení</t>
  </si>
  <si>
    <t>150023275</t>
  </si>
  <si>
    <t>https://podminky.urs.cz/item/CS_URS_2022_01/273351121</t>
  </si>
  <si>
    <t>(49+49+2,6+2,6)*0,35</t>
  </si>
  <si>
    <t>24</t>
  </si>
  <si>
    <t>273351122</t>
  </si>
  <si>
    <t>Bednění základů desek odstranění</t>
  </si>
  <si>
    <t>1605799030</t>
  </si>
  <si>
    <t>https://podminky.urs.cz/item/CS_URS_2022_01/273351122</t>
  </si>
  <si>
    <t>25</t>
  </si>
  <si>
    <t>273361821</t>
  </si>
  <si>
    <t>Výztuž základů desek z betonářské oceli 10 505 (R) nebo BSt 500</t>
  </si>
  <si>
    <t>1275273748</t>
  </si>
  <si>
    <t>https://podminky.urs.cz/item/CS_URS_2022_01/273361821</t>
  </si>
  <si>
    <t>(((49*5)*2,15)*1,21)/1000</t>
  </si>
  <si>
    <t>((((49*2)*2,2)*1,58)*1,2)/1000</t>
  </si>
  <si>
    <t>26</t>
  </si>
  <si>
    <t>273362021</t>
  </si>
  <si>
    <t>Výztuž základů desek ze svařovaných sítí z drátů typu KARI</t>
  </si>
  <si>
    <t>1497052576</t>
  </si>
  <si>
    <t>https://podminky.urs.cz/item/CS_URS_2022_01/273362021</t>
  </si>
  <si>
    <t>((((49*2,6)*2)*1,3)*8,44)/1000</t>
  </si>
  <si>
    <t>27</t>
  </si>
  <si>
    <t>273313611</t>
  </si>
  <si>
    <t>Základy z betonu prostého desky z betonu kamenem neprokládaného tř. C 16/20</t>
  </si>
  <si>
    <t>840568240</t>
  </si>
  <si>
    <t>https://podminky.urs.cz/item/CS_URS_2022_01/273313611</t>
  </si>
  <si>
    <t>Podkladní beton opěrné stěny</t>
  </si>
  <si>
    <t>(49*2,6)*0,1</t>
  </si>
  <si>
    <t>28</t>
  </si>
  <si>
    <t>273321511</t>
  </si>
  <si>
    <t>Základy z betonu železového (bez výztuže) desky z betonu bez zvláštních nároků na prostředí tř. C 25/30</t>
  </si>
  <si>
    <t>1953981613</t>
  </si>
  <si>
    <t>https://podminky.urs.cz/item/CS_URS_2022_01/273321511</t>
  </si>
  <si>
    <t>Základová deska opěrné stěny</t>
  </si>
  <si>
    <t>(49*2,6)*0,25</t>
  </si>
  <si>
    <t>Svislé a kompletní konstrukce</t>
  </si>
  <si>
    <t>29</t>
  </si>
  <si>
    <t>311113155</t>
  </si>
  <si>
    <t>Nadzákladové zdi z tvárnic ztraceného bednění hladkých, včetně výplně z betonu třídy C 25/30, tloušťky zdiva přes 300 do 400 mm</t>
  </si>
  <si>
    <t>-1396607236</t>
  </si>
  <si>
    <t>https://podminky.urs.cz/item/CS_URS_2022_01/311113155</t>
  </si>
  <si>
    <t>30</t>
  </si>
  <si>
    <t>311361821</t>
  </si>
  <si>
    <t>Výztuž nadzákladových zdí nosných svislých nebo odkloněných od svislice, rovných nebo oblých z betonářské oceli 10 505 (R) nebo BSt 500</t>
  </si>
  <si>
    <t>-152300606</t>
  </si>
  <si>
    <t>https://podminky.urs.cz/item/CS_URS_2022_01/311361821</t>
  </si>
  <si>
    <t>(((49*34)*1,21)*1,2)/1000</t>
  </si>
  <si>
    <t>((((49*6)*4,25)*1,58)*1,2)/1000</t>
  </si>
  <si>
    <t>Komunikace pozemní</t>
  </si>
  <si>
    <t>31</t>
  </si>
  <si>
    <t>564251011</t>
  </si>
  <si>
    <t>Podklad nebo podsyp ze štěrkopísku ŠP s rozprostřením, vlhčením a zhutněním plochy jednotlivě do 100 m2, po zhutnění tl. 150 mm</t>
  </si>
  <si>
    <t>-2084157264</t>
  </si>
  <si>
    <t>https://podminky.urs.cz/item/CS_URS_2022_01/564251011</t>
  </si>
  <si>
    <t>Skladba S3 - odměřeno v .DWG</t>
  </si>
  <si>
    <t>59,03</t>
  </si>
  <si>
    <t>32</t>
  </si>
  <si>
    <t>564761111</t>
  </si>
  <si>
    <t>Podklad nebo kryt z kameniva hrubého drceného vel. 32-63 mm s rozprostřením a zhutněním plochy přes 100 m2, po zhutnění tl. 200 mm</t>
  </si>
  <si>
    <t>934371995</t>
  </si>
  <si>
    <t>https://podminky.urs.cz/item/CS_URS_2022_01/564761111</t>
  </si>
  <si>
    <t>Skladba S1 - odměřeno v .DWG</t>
  </si>
  <si>
    <t>143,71+469,81</t>
  </si>
  <si>
    <t>33</t>
  </si>
  <si>
    <t>564771111</t>
  </si>
  <si>
    <t>Podklad nebo kryt z kameniva hrubého drceného vel. 32-63 mm s rozprostřením a zhutněním plochy přes 100 m2, po zhutnění tl. 250 mm</t>
  </si>
  <si>
    <t>-690771335</t>
  </si>
  <si>
    <t>https://podminky.urs.cz/item/CS_URS_2022_01/564771111</t>
  </si>
  <si>
    <t>Skladba S2 - odměřeno v .DWG</t>
  </si>
  <si>
    <t>154,3</t>
  </si>
  <si>
    <t>34</t>
  </si>
  <si>
    <t>564851112</t>
  </si>
  <si>
    <t>Podklad ze štěrkodrti ŠD s rozprostřením a zhutněním plochy přes 100 m2, po zhutnění tl. 160 mm</t>
  </si>
  <si>
    <t>1538316591</t>
  </si>
  <si>
    <t>https://podminky.urs.cz/item/CS_URS_2022_01/564851112</t>
  </si>
  <si>
    <t>125,36+339,08+128,23</t>
  </si>
  <si>
    <t>35</t>
  </si>
  <si>
    <t>573191111/R</t>
  </si>
  <si>
    <t>Postřik infiltrační asfaltovou emulzí v množství 0,5 kg/m2</t>
  </si>
  <si>
    <t>-708323847</t>
  </si>
  <si>
    <t>36</t>
  </si>
  <si>
    <t>577145112</t>
  </si>
  <si>
    <t>Asfaltový beton vrstva ložní ACL 16 (ABH) s rozprostřením a zhutněním z nemodifikovaného asfaltu, po zhutnění tl. 50 mm</t>
  </si>
  <si>
    <t>1105447515</t>
  </si>
  <si>
    <t>https://podminky.urs.cz/item/CS_URS_2022_01/577145112</t>
  </si>
  <si>
    <t>37</t>
  </si>
  <si>
    <t>573231108/R</t>
  </si>
  <si>
    <t>Postřik spojovací PS bez posypu kamenivem z asfaltové emulze, v množství 0,50 kg/m2</t>
  </si>
  <si>
    <t>-1006702454</t>
  </si>
  <si>
    <t>38</t>
  </si>
  <si>
    <t>577134111</t>
  </si>
  <si>
    <t>Asfaltový beton vrstva obrusná ACO 11 (ABS) s rozprostřením a se zhutněním z nemodifikovaného asfaltu tř. I, po zhutnění tl. 40 mm</t>
  </si>
  <si>
    <t>791019592</t>
  </si>
  <si>
    <t>https://podminky.urs.cz/item/CS_URS_2022_01/577134111</t>
  </si>
  <si>
    <t>39</t>
  </si>
  <si>
    <t>596211111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</si>
  <si>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</si>
  <si>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1572722860</t>
  </si>
  <si>
    <t>https://podminky.urs.cz/item/CS_URS_2022_01/596211111</t>
  </si>
  <si>
    <t>40</t>
  </si>
  <si>
    <t>59245018</t>
  </si>
  <si>
    <t>dlažba tvar obdélník betonová 200x100x60mm přírodní</t>
  </si>
  <si>
    <t>-82866650</t>
  </si>
  <si>
    <t>59,03-1,2</t>
  </si>
  <si>
    <t>57,83*1,03 'Přepočtené koeficientem množství</t>
  </si>
  <si>
    <t>41</t>
  </si>
  <si>
    <t>59245006</t>
  </si>
  <si>
    <t>dlažba tvar obdélník betonová pro nevidomé 200x100x60mm barevná</t>
  </si>
  <si>
    <t>378998392</t>
  </si>
  <si>
    <t>(3*0,2)*2</t>
  </si>
  <si>
    <t>1,2*1,03 'Přepočtené koeficientem množství</t>
  </si>
  <si>
    <t>Trubní vedení</t>
  </si>
  <si>
    <t>42</t>
  </si>
  <si>
    <t>899331111</t>
  </si>
  <si>
    <t>Výšková úprava uličního vstupu nebo vpusti do 200 mm zvýšením poklopu</t>
  </si>
  <si>
    <t>kus</t>
  </si>
  <si>
    <t>-1059418003</t>
  </si>
  <si>
    <t>https://podminky.urs.cz/item/CS_URS_2022_01/899331111</t>
  </si>
  <si>
    <t>Ostatní konstrukce a práce, bourání</t>
  </si>
  <si>
    <t>43</t>
  </si>
  <si>
    <t>914111111</t>
  </si>
  <si>
    <t>Montáž svislé dopravní značky základní velikosti do 1 m2 objímkami na sloupky nebo konzoly</t>
  </si>
  <si>
    <t>1296139373</t>
  </si>
  <si>
    <t>https://podminky.urs.cz/item/CS_URS_2022_01/914111111</t>
  </si>
  <si>
    <t>44</t>
  </si>
  <si>
    <t>40445608</t>
  </si>
  <si>
    <t>značky upravující přednost P1, P4 700mm</t>
  </si>
  <si>
    <t>1211227602</t>
  </si>
  <si>
    <t>45</t>
  </si>
  <si>
    <t>40445618</t>
  </si>
  <si>
    <t>značky upravující přednost P7 700mm</t>
  </si>
  <si>
    <t>1963021649</t>
  </si>
  <si>
    <t>46</t>
  </si>
  <si>
    <t>40445612</t>
  </si>
  <si>
    <t>značky upravující přednost P2, P3, P8 750mm</t>
  </si>
  <si>
    <t>-894959924</t>
  </si>
  <si>
    <t>47</t>
  </si>
  <si>
    <t>40445620</t>
  </si>
  <si>
    <t>zákazové, příkazové dopravní značky B1-B34, C1-15 700mm</t>
  </si>
  <si>
    <t>-1018940198</t>
  </si>
  <si>
    <t>48</t>
  </si>
  <si>
    <t>914511112</t>
  </si>
  <si>
    <t>Montáž sloupku dopravních značek délky do 3,5 m do hliníkové patky</t>
  </si>
  <si>
    <t>-1437573103</t>
  </si>
  <si>
    <t>https://podminky.urs.cz/item/CS_URS_2022_01/914511112</t>
  </si>
  <si>
    <t>49</t>
  </si>
  <si>
    <t>40445225</t>
  </si>
  <si>
    <t>sloupek pro dopravní značku Zn D 60mm v 3,5m</t>
  </si>
  <si>
    <t>462163500</t>
  </si>
  <si>
    <t>50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</si>
  <si>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</si>
  <si>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</si>
  <si>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-1904685260</t>
  </si>
  <si>
    <t>https://podminky.urs.cz/item/CS_URS_2022_01/916131213</t>
  </si>
  <si>
    <t>3,4+23,6+3+2,6+10,8+4+12,3+27+21+19+16,2+10,5</t>
  </si>
  <si>
    <t>51</t>
  </si>
  <si>
    <t>59217031</t>
  </si>
  <si>
    <t>obrubník betonový silniční 1000x150x250mm</t>
  </si>
  <si>
    <t>2043931910</t>
  </si>
  <si>
    <t>153,4*1,05 'Přepočtené koeficientem množství</t>
  </si>
  <si>
    <t>52</t>
  </si>
  <si>
    <t>916331112</t>
  </si>
  <si>
    <t>Osazení zahradního obrubníku betonového s ložem tl. od 50 do 100 mm z betonu prostého tř. C 12/15 s boční opěrou z betonu prostého tř. C 12/15</t>
  </si>
  <si>
    <t>-222820213</t>
  </si>
  <si>
    <t>https://podminky.urs.cz/item/CS_URS_2022_01/916331112</t>
  </si>
  <si>
    <t>21,5</t>
  </si>
  <si>
    <t>53</t>
  </si>
  <si>
    <t>59217002</t>
  </si>
  <si>
    <t>obrubník betonový zahradní šedý 1000x50x200mm</t>
  </si>
  <si>
    <t>-2022955052</t>
  </si>
  <si>
    <t>21,5*1,05 'Přepočtené koeficientem množství</t>
  </si>
  <si>
    <t>54</t>
  </si>
  <si>
    <t>935112111</t>
  </si>
  <si>
    <t>Osazení betonového příkopového žlabu s vyplněním a zatřením spár cementovou maltou s ložem tl. 100 mm z betonu prostého z betonových příkopových tvárnic šířky do 500 mm</t>
  </si>
  <si>
    <t>1337791050</t>
  </si>
  <si>
    <t>https://podminky.urs.cz/item/CS_URS_2022_01/935112111</t>
  </si>
  <si>
    <t>20+27,5+71+15+5</t>
  </si>
  <si>
    <t>55</t>
  </si>
  <si>
    <t>59227035/R</t>
  </si>
  <si>
    <t>žlab odvodňovací betonový š. 500mm</t>
  </si>
  <si>
    <t>1736946902</t>
  </si>
  <si>
    <t>138,5*1,05 'Přepočtené koeficientem množství</t>
  </si>
  <si>
    <t>56</t>
  </si>
  <si>
    <t>919122112</t>
  </si>
  <si>
    <t>Utěsnění dilatačních spár zálivkou za tepla v cementobetonovém nebo živičném krytu včetně adhezního nátěru s těsnicím profilem pod zálivkou, pro komůrky šířky 10 mm, hloubky 25 mm</t>
  </si>
  <si>
    <t>1421476689</t>
  </si>
  <si>
    <t>https://podminky.urs.cz/item/CS_URS_2022_01/919122112</t>
  </si>
  <si>
    <t>Napojení na asf. komunikace</t>
  </si>
  <si>
    <t>9+9</t>
  </si>
  <si>
    <t>998</t>
  </si>
  <si>
    <t>Přesun hmot</t>
  </si>
  <si>
    <t>57</t>
  </si>
  <si>
    <t>998225111</t>
  </si>
  <si>
    <t>Přesun hmot pro komunikace s krytem z kameniva, monolitickým betonovým nebo živičným dopravní vzdálenost do 200 m jakékoliv délky objektu</t>
  </si>
  <si>
    <t>748818711</t>
  </si>
  <si>
    <t>https://podminky.urs.cz/item/CS_URS_2022_01/998225111</t>
  </si>
  <si>
    <t>VRN</t>
  </si>
  <si>
    <t>Vedlejší rozpočtové náklady</t>
  </si>
  <si>
    <t>VRN1</t>
  </si>
  <si>
    <t>Průzkumné, geodetické a projektové práce</t>
  </si>
  <si>
    <t>58</t>
  </si>
  <si>
    <t>012002000</t>
  </si>
  <si>
    <t>Geodetické práce</t>
  </si>
  <si>
    <t>…</t>
  </si>
  <si>
    <t>1024</t>
  </si>
  <si>
    <t>-1892928298</t>
  </si>
  <si>
    <t>https://podminky.urs.cz/item/CS_URS_2022_01/012002000</t>
  </si>
  <si>
    <t>59</t>
  </si>
  <si>
    <t>013254000</t>
  </si>
  <si>
    <t>Dokumentace skutečného provedení stavby</t>
  </si>
  <si>
    <t>768305715</t>
  </si>
  <si>
    <t>https://podminky.urs.cz/item/CS_URS_2022_01/013254000</t>
  </si>
  <si>
    <t>VRN3</t>
  </si>
  <si>
    <t>Zařízení staveniště</t>
  </si>
  <si>
    <t>60</t>
  </si>
  <si>
    <t>030001000</t>
  </si>
  <si>
    <t>1956944900</t>
  </si>
  <si>
    <t>https://podminky.urs.cz/item/CS_URS_2022_01/030001000</t>
  </si>
  <si>
    <t>61</t>
  </si>
  <si>
    <t>034002000</t>
  </si>
  <si>
    <t>Zabezpečení staveniště</t>
  </si>
  <si>
    <t>894084965</t>
  </si>
  <si>
    <t>https://podminky.urs.cz/item/CS_URS_2022_01/034002000</t>
  </si>
  <si>
    <t>62</t>
  </si>
  <si>
    <t>034303000</t>
  </si>
  <si>
    <t>Dopravní značení na staveništi</t>
  </si>
  <si>
    <t>-534299811</t>
  </si>
  <si>
    <t>https://podminky.urs.cz/item/CS_URS_2022_01/034303000</t>
  </si>
  <si>
    <t>VRN9</t>
  </si>
  <si>
    <t>Ostatní náklady</t>
  </si>
  <si>
    <t>63</t>
  </si>
  <si>
    <t>094002000</t>
  </si>
  <si>
    <t>Ostatní náklady související s výstavbou - náklady dle uvážení zhotovitele - např. čištění komunikací, apod...</t>
  </si>
  <si>
    <t>1602154681</t>
  </si>
  <si>
    <t>https://podminky.urs.cz/item/CS_URS_2022_01/094002000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</si>
  <si>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</si>
  <si>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</si>
  <si>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</si>
  <si>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</si>
  <si>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</si>
  <si>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</si>
  <si>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</si>
  <si>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</si>
  <si>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</si>
  <si>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</si>
  <si>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</si>
  <si>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</si>
  <si>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</si>
  <si>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</si>
  <si>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</si>
  <si>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</si>
  <si>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</si>
  <si>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</si>
  <si>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</si>
  <si>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</si>
  <si>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</si>
  <si>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</si>
  <si>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</si>
  <si>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</si>
  <si>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</si>
  <si>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</si>
  <si>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</si>
  <si>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</si>
  <si>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</si>
  <si>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</si>
  <si>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</si>
  <si>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</si>
  <si>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</si>
  <si>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</si>
  <si>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</si>
  <si>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</si>
  <si>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</si>
  <si>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</si>
  <si>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</si>
  <si>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</si>
  <si>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</si>
  <si>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</si>
  <si>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</si>
  <si>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</si>
  <si>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</si>
  <si>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</si>
  <si>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</si>
  <si>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</si>
  <si>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</si>
  <si>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</si>
  <si>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</si>
  <si>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</si>
  <si>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</si>
  <si>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</si>
  <si>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</si>
  <si>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</si>
  <si>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</si>
  <si>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</si>
  <si>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</si>
  <si>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</si>
  <si>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</si>
  <si>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</si>
  <si>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</si>
  <si>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</si>
  <si>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</si>
  <si>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</si>
  <si>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</si>
  <si>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</si>
  <si>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</si>
  <si>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</si>
  <si>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</si>
  <si>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</si>
  <si>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</si>
  <si>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</si>
  <si>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</si>
  <si>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</si>
  <si>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</si>
  <si>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</si>
  <si>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</si>
  <si>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</si>
  <si>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</si>
  <si>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</si>
  <si>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</si>
  <si>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</si>
  <si>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</si>
  <si>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</si>
  <si>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</si>
  <si>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</si>
  <si>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</si>
  <si>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</si>
  <si>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</si>
  <si>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</si>
  <si>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</si>
  <si>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</si>
  <si>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</si>
  <si>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</si>
  <si>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</si>
  <si>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</si>
  <si>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</si>
  <si>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</si>
  <si>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</si>
  <si>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</si>
  <si>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</si>
  <si>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</si>
  <si>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</si>
  <si>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</si>
  <si>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</si>
  <si>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</si>
  <si>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</si>
  <si>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</si>
  <si>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</si>
  <si>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</si>
  <si>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</si>
  <si>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</si>
  <si>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</si>
  <si>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</si>
  <si>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</si>
  <si>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</si>
  <si>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</si>
  <si>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</si>
  <si>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</si>
  <si>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</si>
  <si>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</si>
  <si>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</si>
  <si>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</si>
  <si>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</si>
  <si>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</si>
  <si>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</si>
  <si>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</si>
  <si>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</si>
  <si>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</si>
  <si>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</si>
  <si>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</si>
  <si>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</si>
  <si>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</si>
  <si>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</si>
  <si>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</si>
  <si>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</si>
  <si>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</si>
  <si>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</si>
  <si>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</si>
  <si>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</si>
  <si>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</si>
  <si>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</si>
  <si>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</si>
  <si>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</si>
  <si>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</si>
  <si>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</si>
  <si>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</si>
  <si>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</si>
  <si>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</si>
  <si>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</si>
  <si>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</si>
  <si>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</si>
  <si>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</si>
  <si>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</si>
  <si>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</si>
  <si>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</si>
  <si>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</si>
  <si>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</si>
  <si>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</si>
  <si>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</si>
  <si>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</si>
  <si>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</si>
  <si>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</si>
  <si>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</si>
  <si>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</si>
  <si>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</si>
  <si>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</si>
  <si>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</si>
  <si>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</si>
  <si>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</si>
  <si>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</si>
  <si>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</si>
  <si>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</si>
  <si>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</si>
  <si>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</si>
  <si>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</si>
  <si>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</si>
  <si>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</si>
  <si>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</si>
  <si>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</si>
  <si>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</si>
  <si>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</si>
  <si>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</si>
  <si>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www.stavebnikalkulace.cz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</si>
</sst>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  <xf numFmtId="0" fontId="46" fillId="0" borderId="0" xfId="1" applyAlignment="1" applyProtection="1">
      <alignment horizontal="left" vertical="center"/>
    </xf>
    <xf numFmtId="0" fontId="46" fillId="0" borderId="0" xfId="1" applyAlignment="1" applyProtection="1">
      <alignment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stavebnikalkulace.cz/" TargetMode="External"/><Relationship Id="rId1" Type="http://schemas.openxmlformats.org/officeDocument/2006/relationships/hyperlink" Target="http://www.stavebnikalkulace.cz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1351103" TargetMode="External"/><Relationship Id="rId13" Type="http://schemas.openxmlformats.org/officeDocument/2006/relationships/hyperlink" Target="https://podminky.urs.cz/item/CS_URS_2022_01/211971110" TargetMode="External"/><Relationship Id="rId18" Type="http://schemas.openxmlformats.org/officeDocument/2006/relationships/hyperlink" Target="https://podminky.urs.cz/item/CS_URS_2022_01/273351121" TargetMode="External"/><Relationship Id="rId26" Type="http://schemas.openxmlformats.org/officeDocument/2006/relationships/hyperlink" Target="https://podminky.urs.cz/item/CS_URS_2022_01/564251011" TargetMode="External"/><Relationship Id="rId39" Type="http://schemas.openxmlformats.org/officeDocument/2006/relationships/hyperlink" Target="https://podminky.urs.cz/item/CS_URS_2022_01/919122112" TargetMode="External"/><Relationship Id="rId3" Type="http://schemas.openxmlformats.org/officeDocument/2006/relationships/hyperlink" Target="https://podminky.urs.cz/item/CS_URS_2022_01/162751117" TargetMode="External"/><Relationship Id="rId21" Type="http://schemas.openxmlformats.org/officeDocument/2006/relationships/hyperlink" Target="https://podminky.urs.cz/item/CS_URS_2022_01/273362021" TargetMode="External"/><Relationship Id="rId34" Type="http://schemas.openxmlformats.org/officeDocument/2006/relationships/hyperlink" Target="https://podminky.urs.cz/item/CS_URS_2022_01/914111111" TargetMode="External"/><Relationship Id="rId42" Type="http://schemas.openxmlformats.org/officeDocument/2006/relationships/hyperlink" Target="https://podminky.urs.cz/item/CS_URS_2022_01/013254000" TargetMode="External"/><Relationship Id="rId47" Type="http://schemas.openxmlformats.org/officeDocument/2006/relationships/drawing" Target="../drawings/drawing2.xml"/><Relationship Id="rId7" Type="http://schemas.openxmlformats.org/officeDocument/2006/relationships/hyperlink" Target="https://podminky.urs.cz/item/CS_URS_2022_01/174151101" TargetMode="External"/><Relationship Id="rId12" Type="http://schemas.openxmlformats.org/officeDocument/2006/relationships/hyperlink" Target="https://podminky.urs.cz/item/CS_URS_2022_01/212755214" TargetMode="External"/><Relationship Id="rId17" Type="http://schemas.openxmlformats.org/officeDocument/2006/relationships/hyperlink" Target="https://podminky.urs.cz/item/CS_URS_2022_01/271532212" TargetMode="External"/><Relationship Id="rId25" Type="http://schemas.openxmlformats.org/officeDocument/2006/relationships/hyperlink" Target="https://podminky.urs.cz/item/CS_URS_2022_01/311361821" TargetMode="External"/><Relationship Id="rId33" Type="http://schemas.openxmlformats.org/officeDocument/2006/relationships/hyperlink" Target="https://podminky.urs.cz/item/CS_URS_2022_01/899331111" TargetMode="External"/><Relationship Id="rId38" Type="http://schemas.openxmlformats.org/officeDocument/2006/relationships/hyperlink" Target="https://podminky.urs.cz/item/CS_URS_2022_01/935112111" TargetMode="External"/><Relationship Id="rId46" Type="http://schemas.openxmlformats.org/officeDocument/2006/relationships/hyperlink" Target="https://podminky.urs.cz/item/CS_URS_2022_01/094002000" TargetMode="External"/><Relationship Id="rId2" Type="http://schemas.openxmlformats.org/officeDocument/2006/relationships/hyperlink" Target="https://podminky.urs.cz/item/CS_URS_2022_01/131151105" TargetMode="External"/><Relationship Id="rId16" Type="http://schemas.openxmlformats.org/officeDocument/2006/relationships/hyperlink" Target="https://podminky.urs.cz/item/CS_URS_2022_01/213141131" TargetMode="External"/><Relationship Id="rId20" Type="http://schemas.openxmlformats.org/officeDocument/2006/relationships/hyperlink" Target="https://podminky.urs.cz/item/CS_URS_2022_01/273361821" TargetMode="External"/><Relationship Id="rId29" Type="http://schemas.openxmlformats.org/officeDocument/2006/relationships/hyperlink" Target="https://podminky.urs.cz/item/CS_URS_2022_01/564851112" TargetMode="External"/><Relationship Id="rId41" Type="http://schemas.openxmlformats.org/officeDocument/2006/relationships/hyperlink" Target="https://podminky.urs.cz/item/CS_URS_2022_01/012002000" TargetMode="External"/><Relationship Id="rId1" Type="http://schemas.openxmlformats.org/officeDocument/2006/relationships/hyperlink" Target="https://podminky.urs.cz/item/CS_URS_2022_01/122252204" TargetMode="External"/><Relationship Id="rId6" Type="http://schemas.openxmlformats.org/officeDocument/2006/relationships/hyperlink" Target="https://podminky.urs.cz/item/CS_URS_2022_01/171201231" TargetMode="External"/><Relationship Id="rId11" Type="http://schemas.openxmlformats.org/officeDocument/2006/relationships/hyperlink" Target="https://podminky.urs.cz/item/CS_URS_2022_01/212532111" TargetMode="External"/><Relationship Id="rId24" Type="http://schemas.openxmlformats.org/officeDocument/2006/relationships/hyperlink" Target="https://podminky.urs.cz/item/CS_URS_2022_01/311113155" TargetMode="External"/><Relationship Id="rId32" Type="http://schemas.openxmlformats.org/officeDocument/2006/relationships/hyperlink" Target="https://podminky.urs.cz/item/CS_URS_2022_01/596211111" TargetMode="External"/><Relationship Id="rId37" Type="http://schemas.openxmlformats.org/officeDocument/2006/relationships/hyperlink" Target="https://podminky.urs.cz/item/CS_URS_2022_01/916331112" TargetMode="External"/><Relationship Id="rId40" Type="http://schemas.openxmlformats.org/officeDocument/2006/relationships/hyperlink" Target="https://podminky.urs.cz/item/CS_URS_2022_01/998225111" TargetMode="External"/><Relationship Id="rId45" Type="http://schemas.openxmlformats.org/officeDocument/2006/relationships/hyperlink" Target="https://podminky.urs.cz/item/CS_URS_2022_01/034303000" TargetMode="External"/><Relationship Id="rId5" Type="http://schemas.openxmlformats.org/officeDocument/2006/relationships/hyperlink" Target="https://podminky.urs.cz/item/CS_URS_2022_01/171251201" TargetMode="External"/><Relationship Id="rId15" Type="http://schemas.openxmlformats.org/officeDocument/2006/relationships/hyperlink" Target="https://podminky.urs.cz/item/CS_URS_2022_01/213141111" TargetMode="External"/><Relationship Id="rId23" Type="http://schemas.openxmlformats.org/officeDocument/2006/relationships/hyperlink" Target="https://podminky.urs.cz/item/CS_URS_2022_01/273321511" TargetMode="External"/><Relationship Id="rId28" Type="http://schemas.openxmlformats.org/officeDocument/2006/relationships/hyperlink" Target="https://podminky.urs.cz/item/CS_URS_2022_01/564771111" TargetMode="External"/><Relationship Id="rId36" Type="http://schemas.openxmlformats.org/officeDocument/2006/relationships/hyperlink" Target="https://podminky.urs.cz/item/CS_URS_2022_01/916131213" TargetMode="External"/><Relationship Id="rId10" Type="http://schemas.openxmlformats.org/officeDocument/2006/relationships/hyperlink" Target="https://podminky.urs.cz/item/CS_URS_2022_01/181951112" TargetMode="External"/><Relationship Id="rId19" Type="http://schemas.openxmlformats.org/officeDocument/2006/relationships/hyperlink" Target="https://podminky.urs.cz/item/CS_URS_2022_01/273351122" TargetMode="External"/><Relationship Id="rId31" Type="http://schemas.openxmlformats.org/officeDocument/2006/relationships/hyperlink" Target="https://podminky.urs.cz/item/CS_URS_2022_01/577134111" TargetMode="External"/><Relationship Id="rId44" Type="http://schemas.openxmlformats.org/officeDocument/2006/relationships/hyperlink" Target="https://podminky.urs.cz/item/CS_URS_2022_01/034002000" TargetMode="External"/><Relationship Id="rId4" Type="http://schemas.openxmlformats.org/officeDocument/2006/relationships/hyperlink" Target="https://podminky.urs.cz/item/CS_URS_2022_01/162751119" TargetMode="External"/><Relationship Id="rId9" Type="http://schemas.openxmlformats.org/officeDocument/2006/relationships/hyperlink" Target="https://podminky.urs.cz/item/CS_URS_2022_01/181411131" TargetMode="External"/><Relationship Id="rId14" Type="http://schemas.openxmlformats.org/officeDocument/2006/relationships/hyperlink" Target="https://podminky.urs.cz/item/CS_URS_2022_01/211531111" TargetMode="External"/><Relationship Id="rId22" Type="http://schemas.openxmlformats.org/officeDocument/2006/relationships/hyperlink" Target="https://podminky.urs.cz/item/CS_URS_2022_01/273313611" TargetMode="External"/><Relationship Id="rId27" Type="http://schemas.openxmlformats.org/officeDocument/2006/relationships/hyperlink" Target="https://podminky.urs.cz/item/CS_URS_2022_01/564761111" TargetMode="External"/><Relationship Id="rId30" Type="http://schemas.openxmlformats.org/officeDocument/2006/relationships/hyperlink" Target="https://podminky.urs.cz/item/CS_URS_2022_01/577145112" TargetMode="External"/><Relationship Id="rId35" Type="http://schemas.openxmlformats.org/officeDocument/2006/relationships/hyperlink" Target="https://podminky.urs.cz/item/CS_URS_2022_01/914511112" TargetMode="External"/><Relationship Id="rId43" Type="http://schemas.openxmlformats.org/officeDocument/2006/relationships/hyperlink" Target="https://podminky.urs.cz/item/CS_URS_2022_01/030001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AM51" sqref="AM5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8" t="s">
        <v>14</v>
      </c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23"/>
      <c r="AQ5" s="23"/>
      <c r="AR5" s="21"/>
      <c r="BE5" s="31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0" t="s">
        <v>17</v>
      </c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23"/>
      <c r="AQ6" s="23"/>
      <c r="AR6" s="21"/>
      <c r="BE6" s="31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16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1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6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1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1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6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16"/>
      <c r="BS13" s="18" t="s">
        <v>6</v>
      </c>
    </row>
    <row r="14" spans="1:74" ht="12.75">
      <c r="B14" s="22"/>
      <c r="C14" s="23"/>
      <c r="D14" s="23"/>
      <c r="E14" s="321" t="s">
        <v>30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1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6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1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16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6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16"/>
      <c r="BS19" s="18" t="s">
        <v>6</v>
      </c>
    </row>
    <row r="20" spans="1:71" s="1" customFormat="1" ht="18.399999999999999" customHeight="1">
      <c r="B20" s="22"/>
      <c r="C20" s="23"/>
      <c r="D20" s="23"/>
      <c r="E20" s="369" t="s">
        <v>688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16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6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6"/>
    </row>
    <row r="23" spans="1:71" s="1" customFormat="1" ht="47.25" customHeight="1">
      <c r="B23" s="22"/>
      <c r="C23" s="23"/>
      <c r="D23" s="23"/>
      <c r="E23" s="323" t="s">
        <v>37</v>
      </c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/>
      <c r="AM23" s="323"/>
      <c r="AN23" s="323"/>
      <c r="AO23" s="23"/>
      <c r="AP23" s="23"/>
      <c r="AQ23" s="23"/>
      <c r="AR23" s="21"/>
      <c r="BE23" s="31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6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4">
        <f>ROUND(AG54,2)</f>
        <v>0</v>
      </c>
      <c r="AL26" s="325"/>
      <c r="AM26" s="325"/>
      <c r="AN26" s="325"/>
      <c r="AO26" s="325"/>
      <c r="AP26" s="37"/>
      <c r="AQ26" s="37"/>
      <c r="AR26" s="40"/>
      <c r="BE26" s="31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6" t="s">
        <v>39</v>
      </c>
      <c r="M28" s="326"/>
      <c r="N28" s="326"/>
      <c r="O28" s="326"/>
      <c r="P28" s="326"/>
      <c r="Q28" s="37"/>
      <c r="R28" s="37"/>
      <c r="S28" s="37"/>
      <c r="T28" s="37"/>
      <c r="U28" s="37"/>
      <c r="V28" s="37"/>
      <c r="W28" s="326" t="s">
        <v>40</v>
      </c>
      <c r="X28" s="326"/>
      <c r="Y28" s="326"/>
      <c r="Z28" s="326"/>
      <c r="AA28" s="326"/>
      <c r="AB28" s="326"/>
      <c r="AC28" s="326"/>
      <c r="AD28" s="326"/>
      <c r="AE28" s="326"/>
      <c r="AF28" s="37"/>
      <c r="AG28" s="37"/>
      <c r="AH28" s="37"/>
      <c r="AI28" s="37"/>
      <c r="AJ28" s="37"/>
      <c r="AK28" s="326" t="s">
        <v>41</v>
      </c>
      <c r="AL28" s="326"/>
      <c r="AM28" s="326"/>
      <c r="AN28" s="326"/>
      <c r="AO28" s="326"/>
      <c r="AP28" s="37"/>
      <c r="AQ28" s="37"/>
      <c r="AR28" s="40"/>
      <c r="BE28" s="316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29">
        <v>0.21</v>
      </c>
      <c r="M29" s="328"/>
      <c r="N29" s="328"/>
      <c r="O29" s="328"/>
      <c r="P29" s="328"/>
      <c r="Q29" s="42"/>
      <c r="R29" s="42"/>
      <c r="S29" s="42"/>
      <c r="T29" s="42"/>
      <c r="U29" s="42"/>
      <c r="V29" s="42"/>
      <c r="W29" s="327">
        <f>ROUND(AZ54, 2)</f>
        <v>0</v>
      </c>
      <c r="X29" s="328"/>
      <c r="Y29" s="328"/>
      <c r="Z29" s="328"/>
      <c r="AA29" s="328"/>
      <c r="AB29" s="328"/>
      <c r="AC29" s="328"/>
      <c r="AD29" s="328"/>
      <c r="AE29" s="328"/>
      <c r="AF29" s="42"/>
      <c r="AG29" s="42"/>
      <c r="AH29" s="42"/>
      <c r="AI29" s="42"/>
      <c r="AJ29" s="42"/>
      <c r="AK29" s="327">
        <f>ROUND(AV54, 2)</f>
        <v>0</v>
      </c>
      <c r="AL29" s="328"/>
      <c r="AM29" s="328"/>
      <c r="AN29" s="328"/>
      <c r="AO29" s="328"/>
      <c r="AP29" s="42"/>
      <c r="AQ29" s="42"/>
      <c r="AR29" s="43"/>
      <c r="BE29" s="317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29">
        <v>0.15</v>
      </c>
      <c r="M30" s="328"/>
      <c r="N30" s="328"/>
      <c r="O30" s="328"/>
      <c r="P30" s="328"/>
      <c r="Q30" s="42"/>
      <c r="R30" s="42"/>
      <c r="S30" s="42"/>
      <c r="T30" s="42"/>
      <c r="U30" s="42"/>
      <c r="V30" s="42"/>
      <c r="W30" s="327">
        <f>ROUND(BA54, 2)</f>
        <v>0</v>
      </c>
      <c r="X30" s="328"/>
      <c r="Y30" s="328"/>
      <c r="Z30" s="328"/>
      <c r="AA30" s="328"/>
      <c r="AB30" s="328"/>
      <c r="AC30" s="328"/>
      <c r="AD30" s="328"/>
      <c r="AE30" s="328"/>
      <c r="AF30" s="42"/>
      <c r="AG30" s="42"/>
      <c r="AH30" s="42"/>
      <c r="AI30" s="42"/>
      <c r="AJ30" s="42"/>
      <c r="AK30" s="327">
        <f>ROUND(AW54, 2)</f>
        <v>0</v>
      </c>
      <c r="AL30" s="328"/>
      <c r="AM30" s="328"/>
      <c r="AN30" s="328"/>
      <c r="AO30" s="328"/>
      <c r="AP30" s="42"/>
      <c r="AQ30" s="42"/>
      <c r="AR30" s="43"/>
      <c r="BE30" s="317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29">
        <v>0.21</v>
      </c>
      <c r="M31" s="328"/>
      <c r="N31" s="328"/>
      <c r="O31" s="328"/>
      <c r="P31" s="328"/>
      <c r="Q31" s="42"/>
      <c r="R31" s="42"/>
      <c r="S31" s="42"/>
      <c r="T31" s="42"/>
      <c r="U31" s="42"/>
      <c r="V31" s="42"/>
      <c r="W31" s="327">
        <f>ROUND(BB54, 2)</f>
        <v>0</v>
      </c>
      <c r="X31" s="328"/>
      <c r="Y31" s="328"/>
      <c r="Z31" s="328"/>
      <c r="AA31" s="328"/>
      <c r="AB31" s="328"/>
      <c r="AC31" s="328"/>
      <c r="AD31" s="328"/>
      <c r="AE31" s="328"/>
      <c r="AF31" s="42"/>
      <c r="AG31" s="42"/>
      <c r="AH31" s="42"/>
      <c r="AI31" s="42"/>
      <c r="AJ31" s="42"/>
      <c r="AK31" s="327">
        <v>0</v>
      </c>
      <c r="AL31" s="328"/>
      <c r="AM31" s="328"/>
      <c r="AN31" s="328"/>
      <c r="AO31" s="328"/>
      <c r="AP31" s="42"/>
      <c r="AQ31" s="42"/>
      <c r="AR31" s="43"/>
      <c r="BE31" s="317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29">
        <v>0.15</v>
      </c>
      <c r="M32" s="328"/>
      <c r="N32" s="328"/>
      <c r="O32" s="328"/>
      <c r="P32" s="328"/>
      <c r="Q32" s="42"/>
      <c r="R32" s="42"/>
      <c r="S32" s="42"/>
      <c r="T32" s="42"/>
      <c r="U32" s="42"/>
      <c r="V32" s="42"/>
      <c r="W32" s="327">
        <f>ROUND(BC54, 2)</f>
        <v>0</v>
      </c>
      <c r="X32" s="328"/>
      <c r="Y32" s="328"/>
      <c r="Z32" s="328"/>
      <c r="AA32" s="328"/>
      <c r="AB32" s="328"/>
      <c r="AC32" s="328"/>
      <c r="AD32" s="328"/>
      <c r="AE32" s="328"/>
      <c r="AF32" s="42"/>
      <c r="AG32" s="42"/>
      <c r="AH32" s="42"/>
      <c r="AI32" s="42"/>
      <c r="AJ32" s="42"/>
      <c r="AK32" s="327">
        <v>0</v>
      </c>
      <c r="AL32" s="328"/>
      <c r="AM32" s="328"/>
      <c r="AN32" s="328"/>
      <c r="AO32" s="328"/>
      <c r="AP32" s="42"/>
      <c r="AQ32" s="42"/>
      <c r="AR32" s="43"/>
      <c r="BE32" s="317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29">
        <v>0</v>
      </c>
      <c r="M33" s="328"/>
      <c r="N33" s="328"/>
      <c r="O33" s="328"/>
      <c r="P33" s="328"/>
      <c r="Q33" s="42"/>
      <c r="R33" s="42"/>
      <c r="S33" s="42"/>
      <c r="T33" s="42"/>
      <c r="U33" s="42"/>
      <c r="V33" s="42"/>
      <c r="W33" s="327">
        <f>ROUND(BD54, 2)</f>
        <v>0</v>
      </c>
      <c r="X33" s="328"/>
      <c r="Y33" s="328"/>
      <c r="Z33" s="328"/>
      <c r="AA33" s="328"/>
      <c r="AB33" s="328"/>
      <c r="AC33" s="328"/>
      <c r="AD33" s="328"/>
      <c r="AE33" s="328"/>
      <c r="AF33" s="42"/>
      <c r="AG33" s="42"/>
      <c r="AH33" s="42"/>
      <c r="AI33" s="42"/>
      <c r="AJ33" s="42"/>
      <c r="AK33" s="327">
        <v>0</v>
      </c>
      <c r="AL33" s="328"/>
      <c r="AM33" s="328"/>
      <c r="AN33" s="328"/>
      <c r="AO33" s="328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30" t="s">
        <v>50</v>
      </c>
      <c r="Y35" s="331"/>
      <c r="Z35" s="331"/>
      <c r="AA35" s="331"/>
      <c r="AB35" s="331"/>
      <c r="AC35" s="46"/>
      <c r="AD35" s="46"/>
      <c r="AE35" s="46"/>
      <c r="AF35" s="46"/>
      <c r="AG35" s="46"/>
      <c r="AH35" s="46"/>
      <c r="AI35" s="46"/>
      <c r="AJ35" s="46"/>
      <c r="AK35" s="332">
        <f>SUM(AK26:AK33)</f>
        <v>0</v>
      </c>
      <c r="AL35" s="331"/>
      <c r="AM35" s="331"/>
      <c r="AN35" s="331"/>
      <c r="AO35" s="333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00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4" t="str">
        <f>K6</f>
        <v>Železniční - Jarní zahrada</v>
      </c>
      <c r="M45" s="335"/>
      <c r="N45" s="335"/>
      <c r="O45" s="335"/>
      <c r="P45" s="335"/>
      <c r="Q45" s="335"/>
      <c r="R45" s="335"/>
      <c r="S45" s="335"/>
      <c r="T45" s="335"/>
      <c r="U45" s="335"/>
      <c r="V45" s="335"/>
      <c r="W45" s="335"/>
      <c r="X45" s="335"/>
      <c r="Y45" s="335"/>
      <c r="Z45" s="335"/>
      <c r="AA45" s="335"/>
      <c r="AB45" s="335"/>
      <c r="AC45" s="335"/>
      <c r="AD45" s="335"/>
      <c r="AE45" s="335"/>
      <c r="AF45" s="335"/>
      <c r="AG45" s="335"/>
      <c r="AH45" s="335"/>
      <c r="AI45" s="335"/>
      <c r="AJ45" s="335"/>
      <c r="AK45" s="335"/>
      <c r="AL45" s="335"/>
      <c r="AM45" s="335"/>
      <c r="AN45" s="335"/>
      <c r="AO45" s="335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k. ú. Kryry (675466)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6" t="str">
        <f>IF(AN8= "","",AN8)</f>
        <v>14. 1. 2022</v>
      </c>
      <c r="AN47" s="336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0" s="2" customFormat="1" ht="25.7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Kryry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37" t="str">
        <f>IF(E17="","",E17)</f>
        <v>Ing. arch. Zdeňka Vasilenková</v>
      </c>
      <c r="AN49" s="338"/>
      <c r="AO49" s="338"/>
      <c r="AP49" s="338"/>
      <c r="AQ49" s="37"/>
      <c r="AR49" s="40"/>
      <c r="AS49" s="339" t="s">
        <v>52</v>
      </c>
      <c r="AT49" s="340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0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70" t="s">
        <v>688</v>
      </c>
      <c r="AN50" s="338"/>
      <c r="AO50" s="338"/>
      <c r="AP50" s="338"/>
      <c r="AQ50" s="37"/>
      <c r="AR50" s="40"/>
      <c r="AS50" s="341"/>
      <c r="AT50" s="342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0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3"/>
      <c r="AT51" s="344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0" s="2" customFormat="1" ht="29.25" customHeight="1">
      <c r="A52" s="35"/>
      <c r="B52" s="36"/>
      <c r="C52" s="345" t="s">
        <v>53</v>
      </c>
      <c r="D52" s="346"/>
      <c r="E52" s="346"/>
      <c r="F52" s="346"/>
      <c r="G52" s="346"/>
      <c r="H52" s="67"/>
      <c r="I52" s="347" t="s">
        <v>54</v>
      </c>
      <c r="J52" s="346"/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  <c r="AA52" s="346"/>
      <c r="AB52" s="346"/>
      <c r="AC52" s="346"/>
      <c r="AD52" s="346"/>
      <c r="AE52" s="346"/>
      <c r="AF52" s="346"/>
      <c r="AG52" s="348" t="s">
        <v>55</v>
      </c>
      <c r="AH52" s="346"/>
      <c r="AI52" s="346"/>
      <c r="AJ52" s="346"/>
      <c r="AK52" s="346"/>
      <c r="AL52" s="346"/>
      <c r="AM52" s="346"/>
      <c r="AN52" s="347" t="s">
        <v>56</v>
      </c>
      <c r="AO52" s="346"/>
      <c r="AP52" s="346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0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0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2">
        <f>ROUND(AG55,2)</f>
        <v>0</v>
      </c>
      <c r="AH54" s="352"/>
      <c r="AI54" s="352"/>
      <c r="AJ54" s="352"/>
      <c r="AK54" s="352"/>
      <c r="AL54" s="352"/>
      <c r="AM54" s="352"/>
      <c r="AN54" s="353">
        <f>SUM(AG54,AT54)</f>
        <v>0</v>
      </c>
      <c r="AO54" s="353"/>
      <c r="AP54" s="353"/>
      <c r="AQ54" s="79" t="s">
        <v>19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71</v>
      </c>
      <c r="BT54" s="85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0" s="7" customFormat="1" ht="16.5" customHeight="1">
      <c r="A55" s="86" t="s">
        <v>75</v>
      </c>
      <c r="B55" s="87"/>
      <c r="C55" s="88"/>
      <c r="D55" s="351" t="s">
        <v>14</v>
      </c>
      <c r="E55" s="351"/>
      <c r="F55" s="351"/>
      <c r="G55" s="351"/>
      <c r="H55" s="351"/>
      <c r="I55" s="89"/>
      <c r="J55" s="351" t="s">
        <v>17</v>
      </c>
      <c r="K55" s="351"/>
      <c r="L55" s="351"/>
      <c r="M55" s="351"/>
      <c r="N55" s="351"/>
      <c r="O55" s="351"/>
      <c r="P55" s="351"/>
      <c r="Q55" s="351"/>
      <c r="R55" s="351"/>
      <c r="S55" s="351"/>
      <c r="T55" s="351"/>
      <c r="U55" s="351"/>
      <c r="V55" s="351"/>
      <c r="W55" s="351"/>
      <c r="X55" s="351"/>
      <c r="Y55" s="351"/>
      <c r="Z55" s="351"/>
      <c r="AA55" s="351"/>
      <c r="AB55" s="351"/>
      <c r="AC55" s="351"/>
      <c r="AD55" s="351"/>
      <c r="AE55" s="351"/>
      <c r="AF55" s="351"/>
      <c r="AG55" s="349">
        <f>'00 - Železniční - Jarní z...'!J28</f>
        <v>0</v>
      </c>
      <c r="AH55" s="350"/>
      <c r="AI55" s="350"/>
      <c r="AJ55" s="350"/>
      <c r="AK55" s="350"/>
      <c r="AL55" s="350"/>
      <c r="AM55" s="350"/>
      <c r="AN55" s="349">
        <f>SUM(AG55,AT55)</f>
        <v>0</v>
      </c>
      <c r="AO55" s="350"/>
      <c r="AP55" s="350"/>
      <c r="AQ55" s="90" t="s">
        <v>76</v>
      </c>
      <c r="AR55" s="91"/>
      <c r="AS55" s="92">
        <v>0</v>
      </c>
      <c r="AT55" s="93">
        <f>ROUND(SUM(AV55:AW55),2)</f>
        <v>0</v>
      </c>
      <c r="AU55" s="94">
        <f>'00 - Železniční - Jarní z...'!P85</f>
        <v>0</v>
      </c>
      <c r="AV55" s="93">
        <f>'00 - Železniční - Jarní z...'!J31</f>
        <v>0</v>
      </c>
      <c r="AW55" s="93">
        <f>'00 - Železniční - Jarní z...'!J32</f>
        <v>0</v>
      </c>
      <c r="AX55" s="93">
        <f>'00 - Železniční - Jarní z...'!J33</f>
        <v>0</v>
      </c>
      <c r="AY55" s="93">
        <f>'00 - Železniční - Jarní z...'!J34</f>
        <v>0</v>
      </c>
      <c r="AZ55" s="93">
        <f>'00 - Železniční - Jarní z...'!F31</f>
        <v>0</v>
      </c>
      <c r="BA55" s="93">
        <f>'00 - Železniční - Jarní z...'!F32</f>
        <v>0</v>
      </c>
      <c r="BB55" s="93">
        <f>'00 - Železniční - Jarní z...'!F33</f>
        <v>0</v>
      </c>
      <c r="BC55" s="93">
        <f>'00 - Železniční - Jarní z...'!F34</f>
        <v>0</v>
      </c>
      <c r="BD55" s="95">
        <f>'00 - Železniční - Jarní z...'!F35</f>
        <v>0</v>
      </c>
      <c r="BT55" s="96" t="s">
        <v>77</v>
      </c>
      <c r="BU55" s="96" t="s">
        <v>78</v>
      </c>
      <c r="BV55" s="96" t="s">
        <v>73</v>
      </c>
      <c r="BW55" s="96" t="s">
        <v>5</v>
      </c>
      <c r="BX55" s="96" t="s">
        <v>74</v>
      </c>
      <c r="CL55" s="96" t="s">
        <v>19</v>
      </c>
    </row>
    <row r="56" spans="1:90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0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nJ2qBpBUn/8HOJpX+7q+LrzrGtaSFFllFvDe191rVBRDQ5yVl9GZXZh1I3kNZ5vVf3WBOJAMLKlKci9mO/Jo0w==" saltValue="HCs5Fu6FNBclbPSkWZWO1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0 - Železniční - Jarní z...'!C2" display="/" xr:uid="{00000000-0004-0000-0000-000000000000}"/>
    <hyperlink ref="E20" r:id="rId1" xr:uid="{1D61D3E3-2ABD-4F64-A725-6A7D3D4AE4A7}"/>
    <hyperlink ref="AM50" r:id="rId2" xr:uid="{66A05B79-0197-4004-84BE-31E7DEF297FF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5</v>
      </c>
    </row>
    <row r="3" spans="1:46" s="1" customFormat="1" ht="6.95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21"/>
      <c r="AT3" s="18" t="s">
        <v>79</v>
      </c>
    </row>
    <row r="4" spans="1:46" s="1" customFormat="1" ht="24.95" customHeight="1">
      <c r="B4" s="21"/>
      <c r="D4" s="99" t="s">
        <v>80</v>
      </c>
      <c r="L4" s="21"/>
      <c r="M4" s="100" t="s">
        <v>10</v>
      </c>
      <c r="AT4" s="18" t="s">
        <v>4</v>
      </c>
    </row>
    <row r="5" spans="1:46" s="1" customFormat="1" ht="6.95" customHeight="1">
      <c r="B5" s="21"/>
      <c r="L5" s="21"/>
    </row>
    <row r="6" spans="1:46" s="2" customFormat="1" ht="12" customHeight="1">
      <c r="A6" s="35"/>
      <c r="B6" s="40"/>
      <c r="C6" s="35"/>
      <c r="D6" s="101" t="s">
        <v>16</v>
      </c>
      <c r="E6" s="35"/>
      <c r="F6" s="35"/>
      <c r="G6" s="35"/>
      <c r="H6" s="35"/>
      <c r="I6" s="35"/>
      <c r="J6" s="35"/>
      <c r="K6" s="35"/>
      <c r="L6" s="10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pans="1:46" s="2" customFormat="1" ht="16.5" customHeight="1">
      <c r="A7" s="35"/>
      <c r="B7" s="40"/>
      <c r="C7" s="35"/>
      <c r="D7" s="35"/>
      <c r="E7" s="355" t="s">
        <v>17</v>
      </c>
      <c r="F7" s="356"/>
      <c r="G7" s="356"/>
      <c r="H7" s="356"/>
      <c r="I7" s="35"/>
      <c r="J7" s="35"/>
      <c r="K7" s="35"/>
      <c r="L7" s="10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pans="1:46" s="2" customFormat="1" ht="11.25">
      <c r="A8" s="35"/>
      <c r="B8" s="40"/>
      <c r="C8" s="35"/>
      <c r="D8" s="35"/>
      <c r="E8" s="35"/>
      <c r="F8" s="35"/>
      <c r="G8" s="35"/>
      <c r="H8" s="35"/>
      <c r="I8" s="35"/>
      <c r="J8" s="35"/>
      <c r="K8" s="35"/>
      <c r="L8" s="10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2" customHeight="1">
      <c r="A9" s="35"/>
      <c r="B9" s="40"/>
      <c r="C9" s="35"/>
      <c r="D9" s="101" t="s">
        <v>18</v>
      </c>
      <c r="E9" s="35"/>
      <c r="F9" s="103" t="s">
        <v>19</v>
      </c>
      <c r="G9" s="35"/>
      <c r="H9" s="35"/>
      <c r="I9" s="101" t="s">
        <v>20</v>
      </c>
      <c r="J9" s="103" t="s">
        <v>19</v>
      </c>
      <c r="K9" s="35"/>
      <c r="L9" s="10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01" t="s">
        <v>21</v>
      </c>
      <c r="E10" s="35"/>
      <c r="F10" s="103" t="s">
        <v>22</v>
      </c>
      <c r="G10" s="35"/>
      <c r="H10" s="35"/>
      <c r="I10" s="101" t="s">
        <v>23</v>
      </c>
      <c r="J10" s="104" t="str">
        <f>'Rekapitulace stavby'!AN8</f>
        <v>14. 1. 2022</v>
      </c>
      <c r="K10" s="35"/>
      <c r="L10" s="10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0.9" customHeight="1">
      <c r="A11" s="35"/>
      <c r="B11" s="40"/>
      <c r="C11" s="35"/>
      <c r="D11" s="35"/>
      <c r="E11" s="35"/>
      <c r="F11" s="35"/>
      <c r="G11" s="35"/>
      <c r="H11" s="35"/>
      <c r="I11" s="35"/>
      <c r="J11" s="35"/>
      <c r="K11" s="35"/>
      <c r="L11" s="10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1" t="s">
        <v>25</v>
      </c>
      <c r="E12" s="35"/>
      <c r="F12" s="35"/>
      <c r="G12" s="35"/>
      <c r="H12" s="35"/>
      <c r="I12" s="101" t="s">
        <v>26</v>
      </c>
      <c r="J12" s="103" t="s">
        <v>19</v>
      </c>
      <c r="K12" s="35"/>
      <c r="L12" s="10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8" customHeight="1">
      <c r="A13" s="35"/>
      <c r="B13" s="40"/>
      <c r="C13" s="35"/>
      <c r="D13" s="35"/>
      <c r="E13" s="103" t="s">
        <v>27</v>
      </c>
      <c r="F13" s="35"/>
      <c r="G13" s="35"/>
      <c r="H13" s="35"/>
      <c r="I13" s="101" t="s">
        <v>28</v>
      </c>
      <c r="J13" s="103" t="s">
        <v>19</v>
      </c>
      <c r="K13" s="35"/>
      <c r="L13" s="10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6.95" customHeigh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0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01" t="s">
        <v>29</v>
      </c>
      <c r="E15" s="35"/>
      <c r="F15" s="35"/>
      <c r="G15" s="35"/>
      <c r="H15" s="35"/>
      <c r="I15" s="101" t="s">
        <v>26</v>
      </c>
      <c r="J15" s="31" t="str">
        <f>'Rekapitulace stavby'!AN13</f>
        <v>Vyplň údaj</v>
      </c>
      <c r="K15" s="35"/>
      <c r="L15" s="10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8" customHeight="1">
      <c r="A16" s="35"/>
      <c r="B16" s="40"/>
      <c r="C16" s="35"/>
      <c r="D16" s="35"/>
      <c r="E16" s="357" t="str">
        <f>'Rekapitulace stavby'!E14</f>
        <v>Vyplň údaj</v>
      </c>
      <c r="F16" s="358"/>
      <c r="G16" s="358"/>
      <c r="H16" s="358"/>
      <c r="I16" s="101" t="s">
        <v>28</v>
      </c>
      <c r="J16" s="31" t="str">
        <f>'Rekapitulace stavby'!AN14</f>
        <v>Vyplň údaj</v>
      </c>
      <c r="K16" s="35"/>
      <c r="L16" s="10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6.95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0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01" t="s">
        <v>31</v>
      </c>
      <c r="E18" s="35"/>
      <c r="F18" s="35"/>
      <c r="G18" s="35"/>
      <c r="H18" s="35"/>
      <c r="I18" s="101" t="s">
        <v>26</v>
      </c>
      <c r="J18" s="103" t="s">
        <v>19</v>
      </c>
      <c r="K18" s="35"/>
      <c r="L18" s="10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">
        <v>32</v>
      </c>
      <c r="F19" s="35"/>
      <c r="G19" s="35"/>
      <c r="H19" s="35"/>
      <c r="I19" s="101" t="s">
        <v>28</v>
      </c>
      <c r="J19" s="103" t="s">
        <v>19</v>
      </c>
      <c r="K19" s="35"/>
      <c r="L19" s="10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0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01" t="s">
        <v>34</v>
      </c>
      <c r="E21" s="35"/>
      <c r="F21" s="35"/>
      <c r="G21" s="35"/>
      <c r="H21" s="35"/>
      <c r="I21" s="101" t="s">
        <v>26</v>
      </c>
      <c r="J21" s="103" t="s">
        <v>19</v>
      </c>
      <c r="K21" s="35"/>
      <c r="L21" s="10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103" t="s">
        <v>35</v>
      </c>
      <c r="F22" s="35"/>
      <c r="G22" s="35"/>
      <c r="H22" s="35"/>
      <c r="I22" s="101" t="s">
        <v>28</v>
      </c>
      <c r="J22" s="103" t="s">
        <v>19</v>
      </c>
      <c r="K22" s="35"/>
      <c r="L22" s="10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0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01" t="s">
        <v>36</v>
      </c>
      <c r="E24" s="35"/>
      <c r="F24" s="35"/>
      <c r="G24" s="35"/>
      <c r="H24" s="35"/>
      <c r="I24" s="35"/>
      <c r="J24" s="35"/>
      <c r="K24" s="35"/>
      <c r="L24" s="10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8" customFormat="1" ht="47.25" customHeight="1">
      <c r="A25" s="105"/>
      <c r="B25" s="106"/>
      <c r="C25" s="105"/>
      <c r="D25" s="105"/>
      <c r="E25" s="359" t="s">
        <v>37</v>
      </c>
      <c r="F25" s="359"/>
      <c r="G25" s="359"/>
      <c r="H25" s="359"/>
      <c r="I25" s="105"/>
      <c r="J25" s="105"/>
      <c r="K25" s="105"/>
      <c r="L25" s="107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0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108"/>
      <c r="E27" s="108"/>
      <c r="F27" s="108"/>
      <c r="G27" s="108"/>
      <c r="H27" s="108"/>
      <c r="I27" s="108"/>
      <c r="J27" s="108"/>
      <c r="K27" s="108"/>
      <c r="L27" s="10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25.35" customHeight="1">
      <c r="A28" s="35"/>
      <c r="B28" s="40"/>
      <c r="C28" s="35"/>
      <c r="D28" s="109" t="s">
        <v>38</v>
      </c>
      <c r="E28" s="35"/>
      <c r="F28" s="35"/>
      <c r="G28" s="35"/>
      <c r="H28" s="35"/>
      <c r="I28" s="35"/>
      <c r="J28" s="110">
        <f>ROUND(J85, 2)</f>
        <v>0</v>
      </c>
      <c r="K28" s="35"/>
      <c r="L28" s="10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8"/>
      <c r="E29" s="108"/>
      <c r="F29" s="108"/>
      <c r="G29" s="108"/>
      <c r="H29" s="108"/>
      <c r="I29" s="108"/>
      <c r="J29" s="108"/>
      <c r="K29" s="108"/>
      <c r="L29" s="10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40"/>
      <c r="C30" s="35"/>
      <c r="D30" s="35"/>
      <c r="E30" s="35"/>
      <c r="F30" s="111" t="s">
        <v>40</v>
      </c>
      <c r="G30" s="35"/>
      <c r="H30" s="35"/>
      <c r="I30" s="111" t="s">
        <v>39</v>
      </c>
      <c r="J30" s="111" t="s">
        <v>41</v>
      </c>
      <c r="K30" s="35"/>
      <c r="L30" s="10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40"/>
      <c r="C31" s="35"/>
      <c r="D31" s="112" t="s">
        <v>42</v>
      </c>
      <c r="E31" s="101" t="s">
        <v>43</v>
      </c>
      <c r="F31" s="113">
        <f>ROUND((SUM(BE85:BE295)),  2)</f>
        <v>0</v>
      </c>
      <c r="G31" s="35"/>
      <c r="H31" s="35"/>
      <c r="I31" s="114">
        <v>0.21</v>
      </c>
      <c r="J31" s="113">
        <f>ROUND(((SUM(BE85:BE295))*I31),  2)</f>
        <v>0</v>
      </c>
      <c r="K31" s="35"/>
      <c r="L31" s="10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101" t="s">
        <v>44</v>
      </c>
      <c r="F32" s="113">
        <f>ROUND((SUM(BF85:BF295)),  2)</f>
        <v>0</v>
      </c>
      <c r="G32" s="35"/>
      <c r="H32" s="35"/>
      <c r="I32" s="114">
        <v>0.15</v>
      </c>
      <c r="J32" s="113">
        <f>ROUND(((SUM(BF85:BF295))*I32),  2)</f>
        <v>0</v>
      </c>
      <c r="K32" s="35"/>
      <c r="L32" s="10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35"/>
      <c r="E33" s="101" t="s">
        <v>45</v>
      </c>
      <c r="F33" s="113">
        <f>ROUND((SUM(BG85:BG295)),  2)</f>
        <v>0</v>
      </c>
      <c r="G33" s="35"/>
      <c r="H33" s="35"/>
      <c r="I33" s="114">
        <v>0.21</v>
      </c>
      <c r="J33" s="113">
        <f>0</f>
        <v>0</v>
      </c>
      <c r="K33" s="35"/>
      <c r="L33" s="10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01" t="s">
        <v>46</v>
      </c>
      <c r="F34" s="113">
        <f>ROUND((SUM(BH85:BH295)),  2)</f>
        <v>0</v>
      </c>
      <c r="G34" s="35"/>
      <c r="H34" s="35"/>
      <c r="I34" s="114">
        <v>0.15</v>
      </c>
      <c r="J34" s="113">
        <f>0</f>
        <v>0</v>
      </c>
      <c r="K34" s="35"/>
      <c r="L34" s="10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1" t="s">
        <v>47</v>
      </c>
      <c r="F35" s="113">
        <f>ROUND((SUM(BI85:BI295)),  2)</f>
        <v>0</v>
      </c>
      <c r="G35" s="35"/>
      <c r="H35" s="35"/>
      <c r="I35" s="114">
        <v>0</v>
      </c>
      <c r="J35" s="113">
        <f>0</f>
        <v>0</v>
      </c>
      <c r="K35" s="35"/>
      <c r="L35" s="10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6.95" customHeight="1">
      <c r="A36" s="35"/>
      <c r="B36" s="40"/>
      <c r="C36" s="35"/>
      <c r="D36" s="35"/>
      <c r="E36" s="35"/>
      <c r="F36" s="35"/>
      <c r="G36" s="35"/>
      <c r="H36" s="35"/>
      <c r="I36" s="35"/>
      <c r="J36" s="35"/>
      <c r="K36" s="35"/>
      <c r="L36" s="10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25.35" customHeight="1">
      <c r="A37" s="35"/>
      <c r="B37" s="40"/>
      <c r="C37" s="115"/>
      <c r="D37" s="116" t="s">
        <v>48</v>
      </c>
      <c r="E37" s="117"/>
      <c r="F37" s="117"/>
      <c r="G37" s="118" t="s">
        <v>49</v>
      </c>
      <c r="H37" s="119" t="s">
        <v>50</v>
      </c>
      <c r="I37" s="117"/>
      <c r="J37" s="120">
        <f>SUM(J28:J35)</f>
        <v>0</v>
      </c>
      <c r="K37" s="121"/>
      <c r="L37" s="10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122"/>
      <c r="C38" s="123"/>
      <c r="D38" s="123"/>
      <c r="E38" s="123"/>
      <c r="F38" s="123"/>
      <c r="G38" s="123"/>
      <c r="H38" s="123"/>
      <c r="I38" s="123"/>
      <c r="J38" s="123"/>
      <c r="K38" s="123"/>
      <c r="L38" s="10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42" spans="1:31" s="2" customFormat="1" ht="6.95" customHeight="1">
      <c r="A42" s="35"/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0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4.95" customHeight="1">
      <c r="A43" s="35"/>
      <c r="B43" s="36"/>
      <c r="C43" s="24" t="s">
        <v>81</v>
      </c>
      <c r="D43" s="37"/>
      <c r="E43" s="37"/>
      <c r="F43" s="37"/>
      <c r="G43" s="37"/>
      <c r="H43" s="37"/>
      <c r="I43" s="37"/>
      <c r="J43" s="37"/>
      <c r="K43" s="37"/>
      <c r="L43" s="10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6.95" customHeight="1">
      <c r="A44" s="35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10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12" customHeight="1">
      <c r="A45" s="35"/>
      <c r="B45" s="36"/>
      <c r="C45" s="30" t="s">
        <v>16</v>
      </c>
      <c r="D45" s="37"/>
      <c r="E45" s="37"/>
      <c r="F45" s="37"/>
      <c r="G45" s="37"/>
      <c r="H45" s="37"/>
      <c r="I45" s="37"/>
      <c r="J45" s="37"/>
      <c r="K45" s="37"/>
      <c r="L45" s="102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16.5" customHeight="1">
      <c r="A46" s="35"/>
      <c r="B46" s="36"/>
      <c r="C46" s="37"/>
      <c r="D46" s="37"/>
      <c r="E46" s="334" t="str">
        <f>E7</f>
        <v>Železniční - Jarní zahrada</v>
      </c>
      <c r="F46" s="360"/>
      <c r="G46" s="360"/>
      <c r="H46" s="360"/>
      <c r="I46" s="37"/>
      <c r="J46" s="37"/>
      <c r="K46" s="37"/>
      <c r="L46" s="10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6.95" customHeight="1">
      <c r="A47" s="35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10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2" customHeight="1">
      <c r="A48" s="35"/>
      <c r="B48" s="36"/>
      <c r="C48" s="30" t="s">
        <v>21</v>
      </c>
      <c r="D48" s="37"/>
      <c r="E48" s="37"/>
      <c r="F48" s="28" t="str">
        <f>F10</f>
        <v>k. ú. Kryry (675466)</v>
      </c>
      <c r="G48" s="37"/>
      <c r="H48" s="37"/>
      <c r="I48" s="30" t="s">
        <v>23</v>
      </c>
      <c r="J48" s="60" t="str">
        <f>IF(J10="","",J10)</f>
        <v>14. 1. 2022</v>
      </c>
      <c r="K48" s="37"/>
      <c r="L48" s="10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6.95" customHeight="1">
      <c r="A49" s="3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10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5.7" customHeight="1">
      <c r="A50" s="35"/>
      <c r="B50" s="36"/>
      <c r="C50" s="30" t="s">
        <v>25</v>
      </c>
      <c r="D50" s="37"/>
      <c r="E50" s="37"/>
      <c r="F50" s="28" t="str">
        <f>E13</f>
        <v>Město Kryry</v>
      </c>
      <c r="G50" s="37"/>
      <c r="H50" s="37"/>
      <c r="I50" s="30" t="s">
        <v>31</v>
      </c>
      <c r="J50" s="33" t="str">
        <f>E19</f>
        <v>Ing. arch. Zdeňka Vasilenková</v>
      </c>
      <c r="K50" s="37"/>
      <c r="L50" s="10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15.2" customHeight="1">
      <c r="A51" s="35"/>
      <c r="B51" s="36"/>
      <c r="C51" s="30" t="s">
        <v>29</v>
      </c>
      <c r="D51" s="37"/>
      <c r="E51" s="37"/>
      <c r="F51" s="28" t="str">
        <f>IF(E16="","",E16)</f>
        <v>Vyplň údaj</v>
      </c>
      <c r="G51" s="37"/>
      <c r="H51" s="37"/>
      <c r="I51" s="30" t="s">
        <v>34</v>
      </c>
      <c r="J51" s="33" t="str">
        <f>E22</f>
        <v>Michal Kubelka</v>
      </c>
      <c r="K51" s="37"/>
      <c r="L51" s="10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0.35" customHeight="1">
      <c r="A52" s="35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10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29.25" customHeight="1">
      <c r="A53" s="35"/>
      <c r="B53" s="36"/>
      <c r="C53" s="126" t="s">
        <v>82</v>
      </c>
      <c r="D53" s="127"/>
      <c r="E53" s="127"/>
      <c r="F53" s="127"/>
      <c r="G53" s="127"/>
      <c r="H53" s="127"/>
      <c r="I53" s="127"/>
      <c r="J53" s="128" t="s">
        <v>83</v>
      </c>
      <c r="K53" s="127"/>
      <c r="L53" s="10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0.35" customHeight="1">
      <c r="A54" s="35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10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2.9" customHeight="1">
      <c r="A55" s="35"/>
      <c r="B55" s="36"/>
      <c r="C55" s="129" t="s">
        <v>70</v>
      </c>
      <c r="D55" s="37"/>
      <c r="E55" s="37"/>
      <c r="F55" s="37"/>
      <c r="G55" s="37"/>
      <c r="H55" s="37"/>
      <c r="I55" s="37"/>
      <c r="J55" s="78">
        <f>J85</f>
        <v>0</v>
      </c>
      <c r="K55" s="37"/>
      <c r="L55" s="10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U55" s="18" t="s">
        <v>84</v>
      </c>
    </row>
    <row r="56" spans="1:47" s="9" customFormat="1" ht="24.95" customHeight="1">
      <c r="B56" s="130"/>
      <c r="C56" s="131"/>
      <c r="D56" s="132" t="s">
        <v>85</v>
      </c>
      <c r="E56" s="133"/>
      <c r="F56" s="133"/>
      <c r="G56" s="133"/>
      <c r="H56" s="133"/>
      <c r="I56" s="133"/>
      <c r="J56" s="134">
        <f>J86</f>
        <v>0</v>
      </c>
      <c r="K56" s="131"/>
      <c r="L56" s="135"/>
    </row>
    <row r="57" spans="1:47" s="10" customFormat="1" ht="19.899999999999999" customHeight="1">
      <c r="B57" s="136"/>
      <c r="C57" s="137"/>
      <c r="D57" s="138" t="s">
        <v>86</v>
      </c>
      <c r="E57" s="139"/>
      <c r="F57" s="139"/>
      <c r="G57" s="139"/>
      <c r="H57" s="139"/>
      <c r="I57" s="139"/>
      <c r="J57" s="140">
        <f>J87</f>
        <v>0</v>
      </c>
      <c r="K57" s="137"/>
      <c r="L57" s="141"/>
    </row>
    <row r="58" spans="1:47" s="10" customFormat="1" ht="19.899999999999999" customHeight="1">
      <c r="B58" s="136"/>
      <c r="C58" s="137"/>
      <c r="D58" s="138" t="s">
        <v>87</v>
      </c>
      <c r="E58" s="139"/>
      <c r="F58" s="139"/>
      <c r="G58" s="139"/>
      <c r="H58" s="139"/>
      <c r="I58" s="139"/>
      <c r="J58" s="140">
        <f>J146</f>
        <v>0</v>
      </c>
      <c r="K58" s="137"/>
      <c r="L58" s="141"/>
    </row>
    <row r="59" spans="1:47" s="10" customFormat="1" ht="19.899999999999999" customHeight="1">
      <c r="B59" s="136"/>
      <c r="C59" s="137"/>
      <c r="D59" s="138" t="s">
        <v>88</v>
      </c>
      <c r="E59" s="139"/>
      <c r="F59" s="139"/>
      <c r="G59" s="139"/>
      <c r="H59" s="139"/>
      <c r="I59" s="139"/>
      <c r="J59" s="140">
        <f>J200</f>
        <v>0</v>
      </c>
      <c r="K59" s="137"/>
      <c r="L59" s="141"/>
    </row>
    <row r="60" spans="1:47" s="10" customFormat="1" ht="19.899999999999999" customHeight="1">
      <c r="B60" s="136"/>
      <c r="C60" s="137"/>
      <c r="D60" s="138" t="s">
        <v>89</v>
      </c>
      <c r="E60" s="139"/>
      <c r="F60" s="139"/>
      <c r="G60" s="139"/>
      <c r="H60" s="139"/>
      <c r="I60" s="139"/>
      <c r="J60" s="140">
        <f>J210</f>
        <v>0</v>
      </c>
      <c r="K60" s="137"/>
      <c r="L60" s="141"/>
    </row>
    <row r="61" spans="1:47" s="10" customFormat="1" ht="19.899999999999999" customHeight="1">
      <c r="B61" s="136"/>
      <c r="C61" s="137"/>
      <c r="D61" s="138" t="s">
        <v>90</v>
      </c>
      <c r="E61" s="139"/>
      <c r="F61" s="139"/>
      <c r="G61" s="139"/>
      <c r="H61" s="139"/>
      <c r="I61" s="139"/>
      <c r="J61" s="140">
        <f>J245</f>
        <v>0</v>
      </c>
      <c r="K61" s="137"/>
      <c r="L61" s="141"/>
    </row>
    <row r="62" spans="1:47" s="10" customFormat="1" ht="19.899999999999999" customHeight="1">
      <c r="B62" s="136"/>
      <c r="C62" s="137"/>
      <c r="D62" s="138" t="s">
        <v>91</v>
      </c>
      <c r="E62" s="139"/>
      <c r="F62" s="139"/>
      <c r="G62" s="139"/>
      <c r="H62" s="139"/>
      <c r="I62" s="139"/>
      <c r="J62" s="140">
        <f>J248</f>
        <v>0</v>
      </c>
      <c r="K62" s="137"/>
      <c r="L62" s="141"/>
    </row>
    <row r="63" spans="1:47" s="10" customFormat="1" ht="19.899999999999999" customHeight="1">
      <c r="B63" s="136"/>
      <c r="C63" s="137"/>
      <c r="D63" s="138" t="s">
        <v>92</v>
      </c>
      <c r="E63" s="139"/>
      <c r="F63" s="139"/>
      <c r="G63" s="139"/>
      <c r="H63" s="139"/>
      <c r="I63" s="139"/>
      <c r="J63" s="140">
        <f>J277</f>
        <v>0</v>
      </c>
      <c r="K63" s="137"/>
      <c r="L63" s="141"/>
    </row>
    <row r="64" spans="1:47" s="9" customFormat="1" ht="24.95" customHeight="1">
      <c r="B64" s="130"/>
      <c r="C64" s="131"/>
      <c r="D64" s="132" t="s">
        <v>93</v>
      </c>
      <c r="E64" s="133"/>
      <c r="F64" s="133"/>
      <c r="G64" s="133"/>
      <c r="H64" s="133"/>
      <c r="I64" s="133"/>
      <c r="J64" s="134">
        <f>J280</f>
        <v>0</v>
      </c>
      <c r="K64" s="131"/>
      <c r="L64" s="135"/>
    </row>
    <row r="65" spans="1:31" s="10" customFormat="1" ht="19.899999999999999" customHeight="1">
      <c r="B65" s="136"/>
      <c r="C65" s="137"/>
      <c r="D65" s="138" t="s">
        <v>94</v>
      </c>
      <c r="E65" s="139"/>
      <c r="F65" s="139"/>
      <c r="G65" s="139"/>
      <c r="H65" s="139"/>
      <c r="I65" s="139"/>
      <c r="J65" s="140">
        <f>J281</f>
        <v>0</v>
      </c>
      <c r="K65" s="137"/>
      <c r="L65" s="141"/>
    </row>
    <row r="66" spans="1:31" s="10" customFormat="1" ht="19.899999999999999" customHeight="1">
      <c r="B66" s="136"/>
      <c r="C66" s="137"/>
      <c r="D66" s="138" t="s">
        <v>95</v>
      </c>
      <c r="E66" s="139"/>
      <c r="F66" s="139"/>
      <c r="G66" s="139"/>
      <c r="H66" s="139"/>
      <c r="I66" s="139"/>
      <c r="J66" s="140">
        <f>J286</f>
        <v>0</v>
      </c>
      <c r="K66" s="137"/>
      <c r="L66" s="141"/>
    </row>
    <row r="67" spans="1:31" s="10" customFormat="1" ht="19.899999999999999" customHeight="1">
      <c r="B67" s="136"/>
      <c r="C67" s="137"/>
      <c r="D67" s="138" t="s">
        <v>96</v>
      </c>
      <c r="E67" s="139"/>
      <c r="F67" s="139"/>
      <c r="G67" s="139"/>
      <c r="H67" s="139"/>
      <c r="I67" s="139"/>
      <c r="J67" s="140">
        <f>J293</f>
        <v>0</v>
      </c>
      <c r="K67" s="137"/>
      <c r="L67" s="141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2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2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02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97</v>
      </c>
      <c r="D74" s="37"/>
      <c r="E74" s="37"/>
      <c r="F74" s="37"/>
      <c r="G74" s="37"/>
      <c r="H74" s="37"/>
      <c r="I74" s="37"/>
      <c r="J74" s="37"/>
      <c r="K74" s="37"/>
      <c r="L74" s="102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2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0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34" t="str">
        <f>E7</f>
        <v>Železniční - Jarní zahrada</v>
      </c>
      <c r="F77" s="360"/>
      <c r="G77" s="360"/>
      <c r="H77" s="360"/>
      <c r="I77" s="37"/>
      <c r="J77" s="37"/>
      <c r="K77" s="37"/>
      <c r="L77" s="10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2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F10</f>
        <v>k. ú. Kryry (675466)</v>
      </c>
      <c r="G79" s="37"/>
      <c r="H79" s="37"/>
      <c r="I79" s="30" t="s">
        <v>23</v>
      </c>
      <c r="J79" s="60" t="str">
        <f>IF(J10="","",J10)</f>
        <v>14. 1. 2022</v>
      </c>
      <c r="K79" s="37"/>
      <c r="L79" s="102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2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7" customHeight="1">
      <c r="A81" s="35"/>
      <c r="B81" s="36"/>
      <c r="C81" s="30" t="s">
        <v>25</v>
      </c>
      <c r="D81" s="37"/>
      <c r="E81" s="37"/>
      <c r="F81" s="28" t="str">
        <f>E13</f>
        <v>Město Kryry</v>
      </c>
      <c r="G81" s="37"/>
      <c r="H81" s="37"/>
      <c r="I81" s="30" t="s">
        <v>31</v>
      </c>
      <c r="J81" s="33" t="str">
        <f>E19</f>
        <v>Ing. arch. Zdeňka Vasilenková</v>
      </c>
      <c r="K81" s="37"/>
      <c r="L81" s="10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29</v>
      </c>
      <c r="D82" s="37"/>
      <c r="E82" s="37"/>
      <c r="F82" s="28" t="str">
        <f>IF(E16="","",E16)</f>
        <v>Vyplň údaj</v>
      </c>
      <c r="G82" s="37"/>
      <c r="H82" s="37"/>
      <c r="I82" s="30" t="s">
        <v>34</v>
      </c>
      <c r="J82" s="33" t="str">
        <f>E22</f>
        <v>Michal Kubelka</v>
      </c>
      <c r="K82" s="37"/>
      <c r="L82" s="10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42"/>
      <c r="B84" s="143"/>
      <c r="C84" s="144" t="s">
        <v>98</v>
      </c>
      <c r="D84" s="145" t="s">
        <v>57</v>
      </c>
      <c r="E84" s="145" t="s">
        <v>53</v>
      </c>
      <c r="F84" s="145" t="s">
        <v>54</v>
      </c>
      <c r="G84" s="145" t="s">
        <v>99</v>
      </c>
      <c r="H84" s="145" t="s">
        <v>100</v>
      </c>
      <c r="I84" s="145" t="s">
        <v>101</v>
      </c>
      <c r="J84" s="145" t="s">
        <v>83</v>
      </c>
      <c r="K84" s="146" t="s">
        <v>102</v>
      </c>
      <c r="L84" s="147"/>
      <c r="M84" s="69" t="s">
        <v>19</v>
      </c>
      <c r="N84" s="70" t="s">
        <v>42</v>
      </c>
      <c r="O84" s="70" t="s">
        <v>103</v>
      </c>
      <c r="P84" s="70" t="s">
        <v>104</v>
      </c>
      <c r="Q84" s="70" t="s">
        <v>105</v>
      </c>
      <c r="R84" s="70" t="s">
        <v>106</v>
      </c>
      <c r="S84" s="70" t="s">
        <v>107</v>
      </c>
      <c r="T84" s="71" t="s">
        <v>108</v>
      </c>
      <c r="U84" s="142"/>
      <c r="V84" s="142"/>
      <c r="W84" s="142"/>
      <c r="X84" s="142"/>
      <c r="Y84" s="142"/>
      <c r="Z84" s="142"/>
      <c r="AA84" s="142"/>
      <c r="AB84" s="142"/>
      <c r="AC84" s="142"/>
      <c r="AD84" s="142"/>
      <c r="AE84" s="142"/>
    </row>
    <row r="85" spans="1:65" s="2" customFormat="1" ht="22.9" customHeight="1">
      <c r="A85" s="35"/>
      <c r="B85" s="36"/>
      <c r="C85" s="76" t="s">
        <v>109</v>
      </c>
      <c r="D85" s="37"/>
      <c r="E85" s="37"/>
      <c r="F85" s="37"/>
      <c r="G85" s="37"/>
      <c r="H85" s="37"/>
      <c r="I85" s="37"/>
      <c r="J85" s="148">
        <f>BK85</f>
        <v>0</v>
      </c>
      <c r="K85" s="37"/>
      <c r="L85" s="40"/>
      <c r="M85" s="72"/>
      <c r="N85" s="149"/>
      <c r="O85" s="73"/>
      <c r="P85" s="150">
        <f>P86+P280</f>
        <v>0</v>
      </c>
      <c r="Q85" s="73"/>
      <c r="R85" s="150">
        <f>R86+R280</f>
        <v>617.24788189999992</v>
      </c>
      <c r="S85" s="73"/>
      <c r="T85" s="151">
        <f>T86+T280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71</v>
      </c>
      <c r="AU85" s="18" t="s">
        <v>84</v>
      </c>
      <c r="BK85" s="152">
        <f>BK86+BK280</f>
        <v>0</v>
      </c>
    </row>
    <row r="86" spans="1:65" s="12" customFormat="1" ht="25.9" customHeight="1">
      <c r="B86" s="153"/>
      <c r="C86" s="154"/>
      <c r="D86" s="155" t="s">
        <v>71</v>
      </c>
      <c r="E86" s="156" t="s">
        <v>110</v>
      </c>
      <c r="F86" s="156" t="s">
        <v>111</v>
      </c>
      <c r="G86" s="154"/>
      <c r="H86" s="154"/>
      <c r="I86" s="157"/>
      <c r="J86" s="158">
        <f>BK86</f>
        <v>0</v>
      </c>
      <c r="K86" s="154"/>
      <c r="L86" s="159"/>
      <c r="M86" s="160"/>
      <c r="N86" s="161"/>
      <c r="O86" s="161"/>
      <c r="P86" s="162">
        <f>P87+P146+P200+P210+P245+P248+P277</f>
        <v>0</v>
      </c>
      <c r="Q86" s="161"/>
      <c r="R86" s="162">
        <f>R87+R146+R200+R210+R245+R248+R277</f>
        <v>617.24788189999992</v>
      </c>
      <c r="S86" s="161"/>
      <c r="T86" s="163">
        <f>T87+T146+T200+T210+T245+T248+T277</f>
        <v>0</v>
      </c>
      <c r="AR86" s="164" t="s">
        <v>77</v>
      </c>
      <c r="AT86" s="165" t="s">
        <v>71</v>
      </c>
      <c r="AU86" s="165" t="s">
        <v>72</v>
      </c>
      <c r="AY86" s="164" t="s">
        <v>112</v>
      </c>
      <c r="BK86" s="166">
        <f>BK87+BK146+BK200+BK210+BK245+BK248+BK277</f>
        <v>0</v>
      </c>
    </row>
    <row r="87" spans="1:65" s="12" customFormat="1" ht="22.9" customHeight="1">
      <c r="B87" s="153"/>
      <c r="C87" s="154"/>
      <c r="D87" s="155" t="s">
        <v>71</v>
      </c>
      <c r="E87" s="167" t="s">
        <v>77</v>
      </c>
      <c r="F87" s="167" t="s">
        <v>113</v>
      </c>
      <c r="G87" s="154"/>
      <c r="H87" s="154"/>
      <c r="I87" s="157"/>
      <c r="J87" s="168">
        <f>BK87</f>
        <v>0</v>
      </c>
      <c r="K87" s="154"/>
      <c r="L87" s="159"/>
      <c r="M87" s="160"/>
      <c r="N87" s="161"/>
      <c r="O87" s="161"/>
      <c r="P87" s="162">
        <f>SUM(P88:P145)</f>
        <v>0</v>
      </c>
      <c r="Q87" s="161"/>
      <c r="R87" s="162">
        <f>SUM(R88:R145)</f>
        <v>136.64854</v>
      </c>
      <c r="S87" s="161"/>
      <c r="T87" s="163">
        <f>SUM(T88:T145)</f>
        <v>0</v>
      </c>
      <c r="AR87" s="164" t="s">
        <v>77</v>
      </c>
      <c r="AT87" s="165" t="s">
        <v>71</v>
      </c>
      <c r="AU87" s="165" t="s">
        <v>77</v>
      </c>
      <c r="AY87" s="164" t="s">
        <v>112</v>
      </c>
      <c r="BK87" s="166">
        <f>SUM(BK88:BK145)</f>
        <v>0</v>
      </c>
    </row>
    <row r="88" spans="1:65" s="2" customFormat="1" ht="24.2" customHeight="1">
      <c r="A88" s="35"/>
      <c r="B88" s="36"/>
      <c r="C88" s="169" t="s">
        <v>77</v>
      </c>
      <c r="D88" s="169" t="s">
        <v>114</v>
      </c>
      <c r="E88" s="170" t="s">
        <v>115</v>
      </c>
      <c r="F88" s="171" t="s">
        <v>116</v>
      </c>
      <c r="G88" s="172" t="s">
        <v>117</v>
      </c>
      <c r="H88" s="173">
        <v>279.60500000000002</v>
      </c>
      <c r="I88" s="174"/>
      <c r="J88" s="175">
        <f>ROUND(I88*H88,2)</f>
        <v>0</v>
      </c>
      <c r="K88" s="171" t="s">
        <v>118</v>
      </c>
      <c r="L88" s="40"/>
      <c r="M88" s="176" t="s">
        <v>19</v>
      </c>
      <c r="N88" s="177" t="s">
        <v>43</v>
      </c>
      <c r="O88" s="65"/>
      <c r="P88" s="178">
        <f>O88*H88</f>
        <v>0</v>
      </c>
      <c r="Q88" s="178">
        <v>0</v>
      </c>
      <c r="R88" s="178">
        <f>Q88*H88</f>
        <v>0</v>
      </c>
      <c r="S88" s="178">
        <v>0</v>
      </c>
      <c r="T88" s="17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0" t="s">
        <v>119</v>
      </c>
      <c r="AT88" s="180" t="s">
        <v>114</v>
      </c>
      <c r="AU88" s="180" t="s">
        <v>79</v>
      </c>
      <c r="AY88" s="18" t="s">
        <v>112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18" t="s">
        <v>77</v>
      </c>
      <c r="BK88" s="181">
        <f>ROUND(I88*H88,2)</f>
        <v>0</v>
      </c>
      <c r="BL88" s="18" t="s">
        <v>119</v>
      </c>
      <c r="BM88" s="180" t="s">
        <v>120</v>
      </c>
    </row>
    <row r="89" spans="1:65" s="2" customFormat="1" ht="11.25">
      <c r="A89" s="35"/>
      <c r="B89" s="36"/>
      <c r="C89" s="37"/>
      <c r="D89" s="182" t="s">
        <v>121</v>
      </c>
      <c r="E89" s="37"/>
      <c r="F89" s="183" t="s">
        <v>122</v>
      </c>
      <c r="G89" s="37"/>
      <c r="H89" s="37"/>
      <c r="I89" s="184"/>
      <c r="J89" s="37"/>
      <c r="K89" s="37"/>
      <c r="L89" s="40"/>
      <c r="M89" s="185"/>
      <c r="N89" s="18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121</v>
      </c>
      <c r="AU89" s="18" t="s">
        <v>79</v>
      </c>
    </row>
    <row r="90" spans="1:65" s="13" customFormat="1" ht="11.25">
      <c r="B90" s="187"/>
      <c r="C90" s="188"/>
      <c r="D90" s="189" t="s">
        <v>123</v>
      </c>
      <c r="E90" s="190" t="s">
        <v>19</v>
      </c>
      <c r="F90" s="191" t="s">
        <v>124</v>
      </c>
      <c r="G90" s="188"/>
      <c r="H90" s="190" t="s">
        <v>19</v>
      </c>
      <c r="I90" s="192"/>
      <c r="J90" s="188"/>
      <c r="K90" s="188"/>
      <c r="L90" s="193"/>
      <c r="M90" s="194"/>
      <c r="N90" s="195"/>
      <c r="O90" s="195"/>
      <c r="P90" s="195"/>
      <c r="Q90" s="195"/>
      <c r="R90" s="195"/>
      <c r="S90" s="195"/>
      <c r="T90" s="196"/>
      <c r="AT90" s="197" t="s">
        <v>123</v>
      </c>
      <c r="AU90" s="197" t="s">
        <v>79</v>
      </c>
      <c r="AV90" s="13" t="s">
        <v>77</v>
      </c>
      <c r="AW90" s="13" t="s">
        <v>33</v>
      </c>
      <c r="AX90" s="13" t="s">
        <v>72</v>
      </c>
      <c r="AY90" s="197" t="s">
        <v>112</v>
      </c>
    </row>
    <row r="91" spans="1:65" s="14" customFormat="1" ht="11.25">
      <c r="B91" s="198"/>
      <c r="C91" s="199"/>
      <c r="D91" s="189" t="s">
        <v>123</v>
      </c>
      <c r="E91" s="200" t="s">
        <v>19</v>
      </c>
      <c r="F91" s="201" t="s">
        <v>125</v>
      </c>
      <c r="G91" s="199"/>
      <c r="H91" s="202">
        <v>33.25</v>
      </c>
      <c r="I91" s="203"/>
      <c r="J91" s="199"/>
      <c r="K91" s="199"/>
      <c r="L91" s="204"/>
      <c r="M91" s="205"/>
      <c r="N91" s="206"/>
      <c r="O91" s="206"/>
      <c r="P91" s="206"/>
      <c r="Q91" s="206"/>
      <c r="R91" s="206"/>
      <c r="S91" s="206"/>
      <c r="T91" s="207"/>
      <c r="AT91" s="208" t="s">
        <v>123</v>
      </c>
      <c r="AU91" s="208" t="s">
        <v>79</v>
      </c>
      <c r="AV91" s="14" t="s">
        <v>79</v>
      </c>
      <c r="AW91" s="14" t="s">
        <v>33</v>
      </c>
      <c r="AX91" s="14" t="s">
        <v>72</v>
      </c>
      <c r="AY91" s="208" t="s">
        <v>112</v>
      </c>
    </row>
    <row r="92" spans="1:65" s="14" customFormat="1" ht="11.25">
      <c r="B92" s="198"/>
      <c r="C92" s="199"/>
      <c r="D92" s="189" t="s">
        <v>123</v>
      </c>
      <c r="E92" s="200" t="s">
        <v>19</v>
      </c>
      <c r="F92" s="201" t="s">
        <v>126</v>
      </c>
      <c r="G92" s="199"/>
      <c r="H92" s="202">
        <v>14.6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123</v>
      </c>
      <c r="AU92" s="208" t="s">
        <v>79</v>
      </c>
      <c r="AV92" s="14" t="s">
        <v>79</v>
      </c>
      <c r="AW92" s="14" t="s">
        <v>33</v>
      </c>
      <c r="AX92" s="14" t="s">
        <v>72</v>
      </c>
      <c r="AY92" s="208" t="s">
        <v>112</v>
      </c>
    </row>
    <row r="93" spans="1:65" s="14" customFormat="1" ht="11.25">
      <c r="B93" s="198"/>
      <c r="C93" s="199"/>
      <c r="D93" s="189" t="s">
        <v>123</v>
      </c>
      <c r="E93" s="200" t="s">
        <v>19</v>
      </c>
      <c r="F93" s="201" t="s">
        <v>127</v>
      </c>
      <c r="G93" s="199"/>
      <c r="H93" s="202">
        <v>11.4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123</v>
      </c>
      <c r="AU93" s="208" t="s">
        <v>79</v>
      </c>
      <c r="AV93" s="14" t="s">
        <v>79</v>
      </c>
      <c r="AW93" s="14" t="s">
        <v>33</v>
      </c>
      <c r="AX93" s="14" t="s">
        <v>72</v>
      </c>
      <c r="AY93" s="208" t="s">
        <v>112</v>
      </c>
    </row>
    <row r="94" spans="1:65" s="14" customFormat="1" ht="11.25">
      <c r="B94" s="198"/>
      <c r="C94" s="199"/>
      <c r="D94" s="189" t="s">
        <v>123</v>
      </c>
      <c r="E94" s="200" t="s">
        <v>19</v>
      </c>
      <c r="F94" s="201" t="s">
        <v>128</v>
      </c>
      <c r="G94" s="199"/>
      <c r="H94" s="202">
        <v>4.8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123</v>
      </c>
      <c r="AU94" s="208" t="s">
        <v>79</v>
      </c>
      <c r="AV94" s="14" t="s">
        <v>79</v>
      </c>
      <c r="AW94" s="14" t="s">
        <v>33</v>
      </c>
      <c r="AX94" s="14" t="s">
        <v>72</v>
      </c>
      <c r="AY94" s="208" t="s">
        <v>112</v>
      </c>
    </row>
    <row r="95" spans="1:65" s="14" customFormat="1" ht="11.25">
      <c r="B95" s="198"/>
      <c r="C95" s="199"/>
      <c r="D95" s="189" t="s">
        <v>123</v>
      </c>
      <c r="E95" s="200" t="s">
        <v>19</v>
      </c>
      <c r="F95" s="201" t="s">
        <v>129</v>
      </c>
      <c r="G95" s="199"/>
      <c r="H95" s="202">
        <v>1.2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123</v>
      </c>
      <c r="AU95" s="208" t="s">
        <v>79</v>
      </c>
      <c r="AV95" s="14" t="s">
        <v>79</v>
      </c>
      <c r="AW95" s="14" t="s">
        <v>33</v>
      </c>
      <c r="AX95" s="14" t="s">
        <v>72</v>
      </c>
      <c r="AY95" s="208" t="s">
        <v>112</v>
      </c>
    </row>
    <row r="96" spans="1:65" s="14" customFormat="1" ht="11.25">
      <c r="B96" s="198"/>
      <c r="C96" s="199"/>
      <c r="D96" s="189" t="s">
        <v>123</v>
      </c>
      <c r="E96" s="200" t="s">
        <v>19</v>
      </c>
      <c r="F96" s="201" t="s">
        <v>130</v>
      </c>
      <c r="G96" s="199"/>
      <c r="H96" s="202">
        <v>4.2</v>
      </c>
      <c r="I96" s="203"/>
      <c r="J96" s="199"/>
      <c r="K96" s="199"/>
      <c r="L96" s="204"/>
      <c r="M96" s="205"/>
      <c r="N96" s="206"/>
      <c r="O96" s="206"/>
      <c r="P96" s="206"/>
      <c r="Q96" s="206"/>
      <c r="R96" s="206"/>
      <c r="S96" s="206"/>
      <c r="T96" s="207"/>
      <c r="AT96" s="208" t="s">
        <v>123</v>
      </c>
      <c r="AU96" s="208" t="s">
        <v>79</v>
      </c>
      <c r="AV96" s="14" t="s">
        <v>79</v>
      </c>
      <c r="AW96" s="14" t="s">
        <v>33</v>
      </c>
      <c r="AX96" s="14" t="s">
        <v>72</v>
      </c>
      <c r="AY96" s="208" t="s">
        <v>112</v>
      </c>
    </row>
    <row r="97" spans="1:65" s="14" customFormat="1" ht="11.25">
      <c r="B97" s="198"/>
      <c r="C97" s="199"/>
      <c r="D97" s="189" t="s">
        <v>123</v>
      </c>
      <c r="E97" s="200" t="s">
        <v>19</v>
      </c>
      <c r="F97" s="201" t="s">
        <v>131</v>
      </c>
      <c r="G97" s="199"/>
      <c r="H97" s="202">
        <v>7.4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123</v>
      </c>
      <c r="AU97" s="208" t="s">
        <v>79</v>
      </c>
      <c r="AV97" s="14" t="s">
        <v>79</v>
      </c>
      <c r="AW97" s="14" t="s">
        <v>33</v>
      </c>
      <c r="AX97" s="14" t="s">
        <v>72</v>
      </c>
      <c r="AY97" s="208" t="s">
        <v>112</v>
      </c>
    </row>
    <row r="98" spans="1:65" s="14" customFormat="1" ht="11.25">
      <c r="B98" s="198"/>
      <c r="C98" s="199"/>
      <c r="D98" s="189" t="s">
        <v>123</v>
      </c>
      <c r="E98" s="200" t="s">
        <v>19</v>
      </c>
      <c r="F98" s="201" t="s">
        <v>132</v>
      </c>
      <c r="G98" s="199"/>
      <c r="H98" s="202">
        <v>10.8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123</v>
      </c>
      <c r="AU98" s="208" t="s">
        <v>79</v>
      </c>
      <c r="AV98" s="14" t="s">
        <v>79</v>
      </c>
      <c r="AW98" s="14" t="s">
        <v>33</v>
      </c>
      <c r="AX98" s="14" t="s">
        <v>72</v>
      </c>
      <c r="AY98" s="208" t="s">
        <v>112</v>
      </c>
    </row>
    <row r="99" spans="1:65" s="14" customFormat="1" ht="11.25">
      <c r="B99" s="198"/>
      <c r="C99" s="199"/>
      <c r="D99" s="189" t="s">
        <v>123</v>
      </c>
      <c r="E99" s="200" t="s">
        <v>19</v>
      </c>
      <c r="F99" s="201" t="s">
        <v>133</v>
      </c>
      <c r="G99" s="199"/>
      <c r="H99" s="202">
        <v>16.75</v>
      </c>
      <c r="I99" s="203"/>
      <c r="J99" s="199"/>
      <c r="K99" s="199"/>
      <c r="L99" s="204"/>
      <c r="M99" s="205"/>
      <c r="N99" s="206"/>
      <c r="O99" s="206"/>
      <c r="P99" s="206"/>
      <c r="Q99" s="206"/>
      <c r="R99" s="206"/>
      <c r="S99" s="206"/>
      <c r="T99" s="207"/>
      <c r="AT99" s="208" t="s">
        <v>123</v>
      </c>
      <c r="AU99" s="208" t="s">
        <v>79</v>
      </c>
      <c r="AV99" s="14" t="s">
        <v>79</v>
      </c>
      <c r="AW99" s="14" t="s">
        <v>33</v>
      </c>
      <c r="AX99" s="14" t="s">
        <v>72</v>
      </c>
      <c r="AY99" s="208" t="s">
        <v>112</v>
      </c>
    </row>
    <row r="100" spans="1:65" s="14" customFormat="1" ht="11.25">
      <c r="B100" s="198"/>
      <c r="C100" s="199"/>
      <c r="D100" s="189" t="s">
        <v>123</v>
      </c>
      <c r="E100" s="200" t="s">
        <v>19</v>
      </c>
      <c r="F100" s="201" t="s">
        <v>134</v>
      </c>
      <c r="G100" s="199"/>
      <c r="H100" s="202">
        <v>14.21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123</v>
      </c>
      <c r="AU100" s="208" t="s">
        <v>79</v>
      </c>
      <c r="AV100" s="14" t="s">
        <v>79</v>
      </c>
      <c r="AW100" s="14" t="s">
        <v>33</v>
      </c>
      <c r="AX100" s="14" t="s">
        <v>72</v>
      </c>
      <c r="AY100" s="208" t="s">
        <v>112</v>
      </c>
    </row>
    <row r="101" spans="1:65" s="14" customFormat="1" ht="11.25">
      <c r="B101" s="198"/>
      <c r="C101" s="199"/>
      <c r="D101" s="189" t="s">
        <v>123</v>
      </c>
      <c r="E101" s="200" t="s">
        <v>19</v>
      </c>
      <c r="F101" s="201" t="s">
        <v>135</v>
      </c>
      <c r="G101" s="199"/>
      <c r="H101" s="202">
        <v>25.55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123</v>
      </c>
      <c r="AU101" s="208" t="s">
        <v>79</v>
      </c>
      <c r="AV101" s="14" t="s">
        <v>79</v>
      </c>
      <c r="AW101" s="14" t="s">
        <v>33</v>
      </c>
      <c r="AX101" s="14" t="s">
        <v>72</v>
      </c>
      <c r="AY101" s="208" t="s">
        <v>112</v>
      </c>
    </row>
    <row r="102" spans="1:65" s="14" customFormat="1" ht="11.25">
      <c r="B102" s="198"/>
      <c r="C102" s="199"/>
      <c r="D102" s="189" t="s">
        <v>123</v>
      </c>
      <c r="E102" s="200" t="s">
        <v>19</v>
      </c>
      <c r="F102" s="201" t="s">
        <v>136</v>
      </c>
      <c r="G102" s="199"/>
      <c r="H102" s="202">
        <v>36.125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123</v>
      </c>
      <c r="AU102" s="208" t="s">
        <v>79</v>
      </c>
      <c r="AV102" s="14" t="s">
        <v>79</v>
      </c>
      <c r="AW102" s="14" t="s">
        <v>33</v>
      </c>
      <c r="AX102" s="14" t="s">
        <v>72</v>
      </c>
      <c r="AY102" s="208" t="s">
        <v>112</v>
      </c>
    </row>
    <row r="103" spans="1:65" s="14" customFormat="1" ht="11.25">
      <c r="B103" s="198"/>
      <c r="C103" s="199"/>
      <c r="D103" s="189" t="s">
        <v>123</v>
      </c>
      <c r="E103" s="200" t="s">
        <v>19</v>
      </c>
      <c r="F103" s="201" t="s">
        <v>137</v>
      </c>
      <c r="G103" s="199"/>
      <c r="H103" s="202">
        <v>31.2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123</v>
      </c>
      <c r="AU103" s="208" t="s">
        <v>79</v>
      </c>
      <c r="AV103" s="14" t="s">
        <v>79</v>
      </c>
      <c r="AW103" s="14" t="s">
        <v>33</v>
      </c>
      <c r="AX103" s="14" t="s">
        <v>72</v>
      </c>
      <c r="AY103" s="208" t="s">
        <v>112</v>
      </c>
    </row>
    <row r="104" spans="1:65" s="14" customFormat="1" ht="11.25">
      <c r="B104" s="198"/>
      <c r="C104" s="199"/>
      <c r="D104" s="189" t="s">
        <v>123</v>
      </c>
      <c r="E104" s="200" t="s">
        <v>19</v>
      </c>
      <c r="F104" s="201" t="s">
        <v>138</v>
      </c>
      <c r="G104" s="199"/>
      <c r="H104" s="202">
        <v>32.119999999999997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123</v>
      </c>
      <c r="AU104" s="208" t="s">
        <v>79</v>
      </c>
      <c r="AV104" s="14" t="s">
        <v>79</v>
      </c>
      <c r="AW104" s="14" t="s">
        <v>33</v>
      </c>
      <c r="AX104" s="14" t="s">
        <v>72</v>
      </c>
      <c r="AY104" s="208" t="s">
        <v>112</v>
      </c>
    </row>
    <row r="105" spans="1:65" s="14" customFormat="1" ht="11.25">
      <c r="B105" s="198"/>
      <c r="C105" s="199"/>
      <c r="D105" s="189" t="s">
        <v>123</v>
      </c>
      <c r="E105" s="200" t="s">
        <v>19</v>
      </c>
      <c r="F105" s="201" t="s">
        <v>139</v>
      </c>
      <c r="G105" s="199"/>
      <c r="H105" s="202">
        <v>36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123</v>
      </c>
      <c r="AU105" s="208" t="s">
        <v>79</v>
      </c>
      <c r="AV105" s="14" t="s">
        <v>79</v>
      </c>
      <c r="AW105" s="14" t="s">
        <v>33</v>
      </c>
      <c r="AX105" s="14" t="s">
        <v>72</v>
      </c>
      <c r="AY105" s="208" t="s">
        <v>112</v>
      </c>
    </row>
    <row r="106" spans="1:65" s="15" customFormat="1" ht="11.25">
      <c r="B106" s="209"/>
      <c r="C106" s="210"/>
      <c r="D106" s="189" t="s">
        <v>123</v>
      </c>
      <c r="E106" s="211" t="s">
        <v>19</v>
      </c>
      <c r="F106" s="212" t="s">
        <v>140</v>
      </c>
      <c r="G106" s="210"/>
      <c r="H106" s="213">
        <v>279.60500000000002</v>
      </c>
      <c r="I106" s="214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123</v>
      </c>
      <c r="AU106" s="219" t="s">
        <v>79</v>
      </c>
      <c r="AV106" s="15" t="s">
        <v>119</v>
      </c>
      <c r="AW106" s="15" t="s">
        <v>33</v>
      </c>
      <c r="AX106" s="15" t="s">
        <v>77</v>
      </c>
      <c r="AY106" s="219" t="s">
        <v>112</v>
      </c>
    </row>
    <row r="107" spans="1:65" s="2" customFormat="1" ht="24.2" customHeight="1">
      <c r="A107" s="35"/>
      <c r="B107" s="36"/>
      <c r="C107" s="169" t="s">
        <v>79</v>
      </c>
      <c r="D107" s="169" t="s">
        <v>114</v>
      </c>
      <c r="E107" s="170" t="s">
        <v>141</v>
      </c>
      <c r="F107" s="171" t="s">
        <v>142</v>
      </c>
      <c r="G107" s="172" t="s">
        <v>117</v>
      </c>
      <c r="H107" s="173">
        <v>912.87</v>
      </c>
      <c r="I107" s="174"/>
      <c r="J107" s="175">
        <f>ROUND(I107*H107,2)</f>
        <v>0</v>
      </c>
      <c r="K107" s="171" t="s">
        <v>118</v>
      </c>
      <c r="L107" s="40"/>
      <c r="M107" s="176" t="s">
        <v>19</v>
      </c>
      <c r="N107" s="177" t="s">
        <v>43</v>
      </c>
      <c r="O107" s="65"/>
      <c r="P107" s="178">
        <f>O107*H107</f>
        <v>0</v>
      </c>
      <c r="Q107" s="178">
        <v>0</v>
      </c>
      <c r="R107" s="178">
        <f>Q107*H107</f>
        <v>0</v>
      </c>
      <c r="S107" s="178">
        <v>0</v>
      </c>
      <c r="T107" s="17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0" t="s">
        <v>119</v>
      </c>
      <c r="AT107" s="180" t="s">
        <v>114</v>
      </c>
      <c r="AU107" s="180" t="s">
        <v>79</v>
      </c>
      <c r="AY107" s="18" t="s">
        <v>112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8" t="s">
        <v>77</v>
      </c>
      <c r="BK107" s="181">
        <f>ROUND(I107*H107,2)</f>
        <v>0</v>
      </c>
      <c r="BL107" s="18" t="s">
        <v>119</v>
      </c>
      <c r="BM107" s="180" t="s">
        <v>143</v>
      </c>
    </row>
    <row r="108" spans="1:65" s="2" customFormat="1" ht="11.25">
      <c r="A108" s="35"/>
      <c r="B108" s="36"/>
      <c r="C108" s="37"/>
      <c r="D108" s="182" t="s">
        <v>121</v>
      </c>
      <c r="E108" s="37"/>
      <c r="F108" s="183" t="s">
        <v>144</v>
      </c>
      <c r="G108" s="37"/>
      <c r="H108" s="37"/>
      <c r="I108" s="184"/>
      <c r="J108" s="37"/>
      <c r="K108" s="37"/>
      <c r="L108" s="40"/>
      <c r="M108" s="185"/>
      <c r="N108" s="18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121</v>
      </c>
      <c r="AU108" s="18" t="s">
        <v>79</v>
      </c>
    </row>
    <row r="109" spans="1:65" s="13" customFormat="1" ht="11.25">
      <c r="B109" s="187"/>
      <c r="C109" s="188"/>
      <c r="D109" s="189" t="s">
        <v>123</v>
      </c>
      <c r="E109" s="190" t="s">
        <v>19</v>
      </c>
      <c r="F109" s="191" t="s">
        <v>145</v>
      </c>
      <c r="G109" s="188"/>
      <c r="H109" s="190" t="s">
        <v>19</v>
      </c>
      <c r="I109" s="192"/>
      <c r="J109" s="188"/>
      <c r="K109" s="188"/>
      <c r="L109" s="193"/>
      <c r="M109" s="194"/>
      <c r="N109" s="195"/>
      <c r="O109" s="195"/>
      <c r="P109" s="195"/>
      <c r="Q109" s="195"/>
      <c r="R109" s="195"/>
      <c r="S109" s="195"/>
      <c r="T109" s="196"/>
      <c r="AT109" s="197" t="s">
        <v>123</v>
      </c>
      <c r="AU109" s="197" t="s">
        <v>79</v>
      </c>
      <c r="AV109" s="13" t="s">
        <v>77</v>
      </c>
      <c r="AW109" s="13" t="s">
        <v>33</v>
      </c>
      <c r="AX109" s="13" t="s">
        <v>72</v>
      </c>
      <c r="AY109" s="197" t="s">
        <v>112</v>
      </c>
    </row>
    <row r="110" spans="1:65" s="14" customFormat="1" ht="11.25">
      <c r="B110" s="198"/>
      <c r="C110" s="199"/>
      <c r="D110" s="189" t="s">
        <v>123</v>
      </c>
      <c r="E110" s="200" t="s">
        <v>19</v>
      </c>
      <c r="F110" s="201" t="s">
        <v>146</v>
      </c>
      <c r="G110" s="199"/>
      <c r="H110" s="202">
        <v>842.8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123</v>
      </c>
      <c r="AU110" s="208" t="s">
        <v>79</v>
      </c>
      <c r="AV110" s="14" t="s">
        <v>79</v>
      </c>
      <c r="AW110" s="14" t="s">
        <v>33</v>
      </c>
      <c r="AX110" s="14" t="s">
        <v>72</v>
      </c>
      <c r="AY110" s="208" t="s">
        <v>112</v>
      </c>
    </row>
    <row r="111" spans="1:65" s="14" customFormat="1" ht="11.25">
      <c r="B111" s="198"/>
      <c r="C111" s="199"/>
      <c r="D111" s="189" t="s">
        <v>123</v>
      </c>
      <c r="E111" s="200" t="s">
        <v>19</v>
      </c>
      <c r="F111" s="201" t="s">
        <v>147</v>
      </c>
      <c r="G111" s="199"/>
      <c r="H111" s="202">
        <v>70.069999999999993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123</v>
      </c>
      <c r="AU111" s="208" t="s">
        <v>79</v>
      </c>
      <c r="AV111" s="14" t="s">
        <v>79</v>
      </c>
      <c r="AW111" s="14" t="s">
        <v>33</v>
      </c>
      <c r="AX111" s="14" t="s">
        <v>72</v>
      </c>
      <c r="AY111" s="208" t="s">
        <v>112</v>
      </c>
    </row>
    <row r="112" spans="1:65" s="15" customFormat="1" ht="11.25">
      <c r="B112" s="209"/>
      <c r="C112" s="210"/>
      <c r="D112" s="189" t="s">
        <v>123</v>
      </c>
      <c r="E112" s="211" t="s">
        <v>19</v>
      </c>
      <c r="F112" s="212" t="s">
        <v>140</v>
      </c>
      <c r="G112" s="210"/>
      <c r="H112" s="213">
        <v>912.86999999999989</v>
      </c>
      <c r="I112" s="214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123</v>
      </c>
      <c r="AU112" s="219" t="s">
        <v>79</v>
      </c>
      <c r="AV112" s="15" t="s">
        <v>119</v>
      </c>
      <c r="AW112" s="15" t="s">
        <v>33</v>
      </c>
      <c r="AX112" s="15" t="s">
        <v>77</v>
      </c>
      <c r="AY112" s="219" t="s">
        <v>112</v>
      </c>
    </row>
    <row r="113" spans="1:65" s="2" customFormat="1" ht="37.9" customHeight="1">
      <c r="A113" s="35"/>
      <c r="B113" s="36"/>
      <c r="C113" s="169" t="s">
        <v>148</v>
      </c>
      <c r="D113" s="169" t="s">
        <v>114</v>
      </c>
      <c r="E113" s="170" t="s">
        <v>149</v>
      </c>
      <c r="F113" s="171" t="s">
        <v>150</v>
      </c>
      <c r="G113" s="172" t="s">
        <v>117</v>
      </c>
      <c r="H113" s="173">
        <v>677.97500000000002</v>
      </c>
      <c r="I113" s="174"/>
      <c r="J113" s="175">
        <f>ROUND(I113*H113,2)</f>
        <v>0</v>
      </c>
      <c r="K113" s="171" t="s">
        <v>118</v>
      </c>
      <c r="L113" s="40"/>
      <c r="M113" s="176" t="s">
        <v>19</v>
      </c>
      <c r="N113" s="177" t="s">
        <v>43</v>
      </c>
      <c r="O113" s="65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0" t="s">
        <v>119</v>
      </c>
      <c r="AT113" s="180" t="s">
        <v>114</v>
      </c>
      <c r="AU113" s="180" t="s">
        <v>79</v>
      </c>
      <c r="AY113" s="18" t="s">
        <v>112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8" t="s">
        <v>77</v>
      </c>
      <c r="BK113" s="181">
        <f>ROUND(I113*H113,2)</f>
        <v>0</v>
      </c>
      <c r="BL113" s="18" t="s">
        <v>119</v>
      </c>
      <c r="BM113" s="180" t="s">
        <v>151</v>
      </c>
    </row>
    <row r="114" spans="1:65" s="2" customFormat="1" ht="11.25">
      <c r="A114" s="35"/>
      <c r="B114" s="36"/>
      <c r="C114" s="37"/>
      <c r="D114" s="182" t="s">
        <v>121</v>
      </c>
      <c r="E114" s="37"/>
      <c r="F114" s="183" t="s">
        <v>152</v>
      </c>
      <c r="G114" s="37"/>
      <c r="H114" s="37"/>
      <c r="I114" s="184"/>
      <c r="J114" s="37"/>
      <c r="K114" s="37"/>
      <c r="L114" s="40"/>
      <c r="M114" s="185"/>
      <c r="N114" s="18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121</v>
      </c>
      <c r="AU114" s="18" t="s">
        <v>79</v>
      </c>
    </row>
    <row r="115" spans="1:65" s="14" customFormat="1" ht="11.25">
      <c r="B115" s="198"/>
      <c r="C115" s="199"/>
      <c r="D115" s="189" t="s">
        <v>123</v>
      </c>
      <c r="E115" s="200" t="s">
        <v>19</v>
      </c>
      <c r="F115" s="201" t="s">
        <v>153</v>
      </c>
      <c r="G115" s="199"/>
      <c r="H115" s="202">
        <v>677.97500000000002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123</v>
      </c>
      <c r="AU115" s="208" t="s">
        <v>79</v>
      </c>
      <c r="AV115" s="14" t="s">
        <v>79</v>
      </c>
      <c r="AW115" s="14" t="s">
        <v>33</v>
      </c>
      <c r="AX115" s="14" t="s">
        <v>77</v>
      </c>
      <c r="AY115" s="208" t="s">
        <v>112</v>
      </c>
    </row>
    <row r="116" spans="1:65" s="2" customFormat="1" ht="37.9" customHeight="1">
      <c r="A116" s="35"/>
      <c r="B116" s="36"/>
      <c r="C116" s="169" t="s">
        <v>119</v>
      </c>
      <c r="D116" s="169" t="s">
        <v>114</v>
      </c>
      <c r="E116" s="170" t="s">
        <v>154</v>
      </c>
      <c r="F116" s="171" t="s">
        <v>155</v>
      </c>
      <c r="G116" s="172" t="s">
        <v>117</v>
      </c>
      <c r="H116" s="173">
        <v>16271.4</v>
      </c>
      <c r="I116" s="174"/>
      <c r="J116" s="175">
        <f>ROUND(I116*H116,2)</f>
        <v>0</v>
      </c>
      <c r="K116" s="171" t="s">
        <v>118</v>
      </c>
      <c r="L116" s="40"/>
      <c r="M116" s="176" t="s">
        <v>19</v>
      </c>
      <c r="N116" s="177" t="s">
        <v>43</v>
      </c>
      <c r="O116" s="65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0" t="s">
        <v>119</v>
      </c>
      <c r="AT116" s="180" t="s">
        <v>114</v>
      </c>
      <c r="AU116" s="180" t="s">
        <v>79</v>
      </c>
      <c r="AY116" s="18" t="s">
        <v>112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8" t="s">
        <v>77</v>
      </c>
      <c r="BK116" s="181">
        <f>ROUND(I116*H116,2)</f>
        <v>0</v>
      </c>
      <c r="BL116" s="18" t="s">
        <v>119</v>
      </c>
      <c r="BM116" s="180" t="s">
        <v>156</v>
      </c>
    </row>
    <row r="117" spans="1:65" s="2" customFormat="1" ht="11.25">
      <c r="A117" s="35"/>
      <c r="B117" s="36"/>
      <c r="C117" s="37"/>
      <c r="D117" s="182" t="s">
        <v>121</v>
      </c>
      <c r="E117" s="37"/>
      <c r="F117" s="183" t="s">
        <v>157</v>
      </c>
      <c r="G117" s="37"/>
      <c r="H117" s="37"/>
      <c r="I117" s="184"/>
      <c r="J117" s="37"/>
      <c r="K117" s="37"/>
      <c r="L117" s="40"/>
      <c r="M117" s="185"/>
      <c r="N117" s="18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121</v>
      </c>
      <c r="AU117" s="18" t="s">
        <v>79</v>
      </c>
    </row>
    <row r="118" spans="1:65" s="14" customFormat="1" ht="11.25">
      <c r="B118" s="198"/>
      <c r="C118" s="199"/>
      <c r="D118" s="189" t="s">
        <v>123</v>
      </c>
      <c r="E118" s="200" t="s">
        <v>19</v>
      </c>
      <c r="F118" s="201" t="s">
        <v>158</v>
      </c>
      <c r="G118" s="199"/>
      <c r="H118" s="202">
        <v>16271.4</v>
      </c>
      <c r="I118" s="203"/>
      <c r="J118" s="199"/>
      <c r="K118" s="199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123</v>
      </c>
      <c r="AU118" s="208" t="s">
        <v>79</v>
      </c>
      <c r="AV118" s="14" t="s">
        <v>79</v>
      </c>
      <c r="AW118" s="14" t="s">
        <v>33</v>
      </c>
      <c r="AX118" s="14" t="s">
        <v>77</v>
      </c>
      <c r="AY118" s="208" t="s">
        <v>112</v>
      </c>
    </row>
    <row r="119" spans="1:65" s="2" customFormat="1" ht="24.2" customHeight="1">
      <c r="A119" s="35"/>
      <c r="B119" s="36"/>
      <c r="C119" s="169" t="s">
        <v>159</v>
      </c>
      <c r="D119" s="169" t="s">
        <v>114</v>
      </c>
      <c r="E119" s="170" t="s">
        <v>160</v>
      </c>
      <c r="F119" s="171" t="s">
        <v>161</v>
      </c>
      <c r="G119" s="172" t="s">
        <v>117</v>
      </c>
      <c r="H119" s="173">
        <v>677.97500000000002</v>
      </c>
      <c r="I119" s="174"/>
      <c r="J119" s="175">
        <f>ROUND(I119*H119,2)</f>
        <v>0</v>
      </c>
      <c r="K119" s="171" t="s">
        <v>118</v>
      </c>
      <c r="L119" s="40"/>
      <c r="M119" s="176" t="s">
        <v>19</v>
      </c>
      <c r="N119" s="177" t="s">
        <v>43</v>
      </c>
      <c r="O119" s="65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0" t="s">
        <v>119</v>
      </c>
      <c r="AT119" s="180" t="s">
        <v>114</v>
      </c>
      <c r="AU119" s="180" t="s">
        <v>79</v>
      </c>
      <c r="AY119" s="18" t="s">
        <v>112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8" t="s">
        <v>77</v>
      </c>
      <c r="BK119" s="181">
        <f>ROUND(I119*H119,2)</f>
        <v>0</v>
      </c>
      <c r="BL119" s="18" t="s">
        <v>119</v>
      </c>
      <c r="BM119" s="180" t="s">
        <v>162</v>
      </c>
    </row>
    <row r="120" spans="1:65" s="2" customFormat="1" ht="11.25">
      <c r="A120" s="35"/>
      <c r="B120" s="36"/>
      <c r="C120" s="37"/>
      <c r="D120" s="182" t="s">
        <v>121</v>
      </c>
      <c r="E120" s="37"/>
      <c r="F120" s="183" t="s">
        <v>163</v>
      </c>
      <c r="G120" s="37"/>
      <c r="H120" s="37"/>
      <c r="I120" s="184"/>
      <c r="J120" s="37"/>
      <c r="K120" s="37"/>
      <c r="L120" s="40"/>
      <c r="M120" s="185"/>
      <c r="N120" s="18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121</v>
      </c>
      <c r="AU120" s="18" t="s">
        <v>79</v>
      </c>
    </row>
    <row r="121" spans="1:65" s="2" customFormat="1" ht="24.2" customHeight="1">
      <c r="A121" s="35"/>
      <c r="B121" s="36"/>
      <c r="C121" s="169" t="s">
        <v>164</v>
      </c>
      <c r="D121" s="169" t="s">
        <v>114</v>
      </c>
      <c r="E121" s="170" t="s">
        <v>165</v>
      </c>
      <c r="F121" s="171" t="s">
        <v>166</v>
      </c>
      <c r="G121" s="172" t="s">
        <v>167</v>
      </c>
      <c r="H121" s="173">
        <v>1220.355</v>
      </c>
      <c r="I121" s="174"/>
      <c r="J121" s="175">
        <f>ROUND(I121*H121,2)</f>
        <v>0</v>
      </c>
      <c r="K121" s="171" t="s">
        <v>118</v>
      </c>
      <c r="L121" s="40"/>
      <c r="M121" s="176" t="s">
        <v>19</v>
      </c>
      <c r="N121" s="177" t="s">
        <v>43</v>
      </c>
      <c r="O121" s="65"/>
      <c r="P121" s="178">
        <f>O121*H121</f>
        <v>0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0" t="s">
        <v>119</v>
      </c>
      <c r="AT121" s="180" t="s">
        <v>114</v>
      </c>
      <c r="AU121" s="180" t="s">
        <v>79</v>
      </c>
      <c r="AY121" s="18" t="s">
        <v>112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8" t="s">
        <v>77</v>
      </c>
      <c r="BK121" s="181">
        <f>ROUND(I121*H121,2)</f>
        <v>0</v>
      </c>
      <c r="BL121" s="18" t="s">
        <v>119</v>
      </c>
      <c r="BM121" s="180" t="s">
        <v>168</v>
      </c>
    </row>
    <row r="122" spans="1:65" s="2" customFormat="1" ht="11.25">
      <c r="A122" s="35"/>
      <c r="B122" s="36"/>
      <c r="C122" s="37"/>
      <c r="D122" s="182" t="s">
        <v>121</v>
      </c>
      <c r="E122" s="37"/>
      <c r="F122" s="183" t="s">
        <v>169</v>
      </c>
      <c r="G122" s="37"/>
      <c r="H122" s="37"/>
      <c r="I122" s="184"/>
      <c r="J122" s="37"/>
      <c r="K122" s="37"/>
      <c r="L122" s="40"/>
      <c r="M122" s="185"/>
      <c r="N122" s="18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121</v>
      </c>
      <c r="AU122" s="18" t="s">
        <v>79</v>
      </c>
    </row>
    <row r="123" spans="1:65" s="14" customFormat="1" ht="11.25">
      <c r="B123" s="198"/>
      <c r="C123" s="199"/>
      <c r="D123" s="189" t="s">
        <v>123</v>
      </c>
      <c r="E123" s="200" t="s">
        <v>19</v>
      </c>
      <c r="F123" s="201" t="s">
        <v>170</v>
      </c>
      <c r="G123" s="199"/>
      <c r="H123" s="202">
        <v>1220.355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123</v>
      </c>
      <c r="AU123" s="208" t="s">
        <v>79</v>
      </c>
      <c r="AV123" s="14" t="s">
        <v>79</v>
      </c>
      <c r="AW123" s="14" t="s">
        <v>33</v>
      </c>
      <c r="AX123" s="14" t="s">
        <v>77</v>
      </c>
      <c r="AY123" s="208" t="s">
        <v>112</v>
      </c>
    </row>
    <row r="124" spans="1:65" s="2" customFormat="1" ht="24.2" customHeight="1">
      <c r="A124" s="35"/>
      <c r="B124" s="36"/>
      <c r="C124" s="169" t="s">
        <v>171</v>
      </c>
      <c r="D124" s="169" t="s">
        <v>114</v>
      </c>
      <c r="E124" s="170" t="s">
        <v>172</v>
      </c>
      <c r="F124" s="171" t="s">
        <v>173</v>
      </c>
      <c r="G124" s="172" t="s">
        <v>117</v>
      </c>
      <c r="H124" s="173">
        <v>514.5</v>
      </c>
      <c r="I124" s="174"/>
      <c r="J124" s="175">
        <f>ROUND(I124*H124,2)</f>
        <v>0</v>
      </c>
      <c r="K124" s="171" t="s">
        <v>118</v>
      </c>
      <c r="L124" s="40"/>
      <c r="M124" s="176" t="s">
        <v>19</v>
      </c>
      <c r="N124" s="177" t="s">
        <v>43</v>
      </c>
      <c r="O124" s="65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0" t="s">
        <v>119</v>
      </c>
      <c r="AT124" s="180" t="s">
        <v>114</v>
      </c>
      <c r="AU124" s="180" t="s">
        <v>79</v>
      </c>
      <c r="AY124" s="18" t="s">
        <v>112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8" t="s">
        <v>77</v>
      </c>
      <c r="BK124" s="181">
        <f>ROUND(I124*H124,2)</f>
        <v>0</v>
      </c>
      <c r="BL124" s="18" t="s">
        <v>119</v>
      </c>
      <c r="BM124" s="180" t="s">
        <v>174</v>
      </c>
    </row>
    <row r="125" spans="1:65" s="2" customFormat="1" ht="11.25">
      <c r="A125" s="35"/>
      <c r="B125" s="36"/>
      <c r="C125" s="37"/>
      <c r="D125" s="182" t="s">
        <v>121</v>
      </c>
      <c r="E125" s="37"/>
      <c r="F125" s="183" t="s">
        <v>175</v>
      </c>
      <c r="G125" s="37"/>
      <c r="H125" s="37"/>
      <c r="I125" s="184"/>
      <c r="J125" s="37"/>
      <c r="K125" s="37"/>
      <c r="L125" s="40"/>
      <c r="M125" s="185"/>
      <c r="N125" s="18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121</v>
      </c>
      <c r="AU125" s="18" t="s">
        <v>79</v>
      </c>
    </row>
    <row r="126" spans="1:65" s="13" customFormat="1" ht="11.25">
      <c r="B126" s="187"/>
      <c r="C126" s="188"/>
      <c r="D126" s="189" t="s">
        <v>123</v>
      </c>
      <c r="E126" s="190" t="s">
        <v>19</v>
      </c>
      <c r="F126" s="191" t="s">
        <v>176</v>
      </c>
      <c r="G126" s="188"/>
      <c r="H126" s="190" t="s">
        <v>19</v>
      </c>
      <c r="I126" s="192"/>
      <c r="J126" s="188"/>
      <c r="K126" s="188"/>
      <c r="L126" s="193"/>
      <c r="M126" s="194"/>
      <c r="N126" s="195"/>
      <c r="O126" s="195"/>
      <c r="P126" s="195"/>
      <c r="Q126" s="195"/>
      <c r="R126" s="195"/>
      <c r="S126" s="195"/>
      <c r="T126" s="196"/>
      <c r="AT126" s="197" t="s">
        <v>123</v>
      </c>
      <c r="AU126" s="197" t="s">
        <v>79</v>
      </c>
      <c r="AV126" s="13" t="s">
        <v>77</v>
      </c>
      <c r="AW126" s="13" t="s">
        <v>33</v>
      </c>
      <c r="AX126" s="13" t="s">
        <v>72</v>
      </c>
      <c r="AY126" s="197" t="s">
        <v>112</v>
      </c>
    </row>
    <row r="127" spans="1:65" s="14" customFormat="1" ht="11.25">
      <c r="B127" s="198"/>
      <c r="C127" s="199"/>
      <c r="D127" s="189" t="s">
        <v>123</v>
      </c>
      <c r="E127" s="200" t="s">
        <v>19</v>
      </c>
      <c r="F127" s="201" t="s">
        <v>177</v>
      </c>
      <c r="G127" s="199"/>
      <c r="H127" s="202">
        <v>514.5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123</v>
      </c>
      <c r="AU127" s="208" t="s">
        <v>79</v>
      </c>
      <c r="AV127" s="14" t="s">
        <v>79</v>
      </c>
      <c r="AW127" s="14" t="s">
        <v>33</v>
      </c>
      <c r="AX127" s="14" t="s">
        <v>77</v>
      </c>
      <c r="AY127" s="208" t="s">
        <v>112</v>
      </c>
    </row>
    <row r="128" spans="1:65" s="2" customFormat="1" ht="24.2" customHeight="1">
      <c r="A128" s="35"/>
      <c r="B128" s="36"/>
      <c r="C128" s="169" t="s">
        <v>178</v>
      </c>
      <c r="D128" s="169" t="s">
        <v>114</v>
      </c>
      <c r="E128" s="170" t="s">
        <v>179</v>
      </c>
      <c r="F128" s="171" t="s">
        <v>180</v>
      </c>
      <c r="G128" s="172" t="s">
        <v>181</v>
      </c>
      <c r="H128" s="173">
        <v>427</v>
      </c>
      <c r="I128" s="174"/>
      <c r="J128" s="175">
        <f>ROUND(I128*H128,2)</f>
        <v>0</v>
      </c>
      <c r="K128" s="171" t="s">
        <v>118</v>
      </c>
      <c r="L128" s="40"/>
      <c r="M128" s="176" t="s">
        <v>19</v>
      </c>
      <c r="N128" s="177" t="s">
        <v>43</v>
      </c>
      <c r="O128" s="65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0" t="s">
        <v>119</v>
      </c>
      <c r="AT128" s="180" t="s">
        <v>114</v>
      </c>
      <c r="AU128" s="180" t="s">
        <v>79</v>
      </c>
      <c r="AY128" s="18" t="s">
        <v>112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8" t="s">
        <v>77</v>
      </c>
      <c r="BK128" s="181">
        <f>ROUND(I128*H128,2)</f>
        <v>0</v>
      </c>
      <c r="BL128" s="18" t="s">
        <v>119</v>
      </c>
      <c r="BM128" s="180" t="s">
        <v>182</v>
      </c>
    </row>
    <row r="129" spans="1:65" s="2" customFormat="1" ht="11.25">
      <c r="A129" s="35"/>
      <c r="B129" s="36"/>
      <c r="C129" s="37"/>
      <c r="D129" s="182" t="s">
        <v>121</v>
      </c>
      <c r="E129" s="37"/>
      <c r="F129" s="183" t="s">
        <v>183</v>
      </c>
      <c r="G129" s="37"/>
      <c r="H129" s="37"/>
      <c r="I129" s="184"/>
      <c r="J129" s="37"/>
      <c r="K129" s="37"/>
      <c r="L129" s="40"/>
      <c r="M129" s="185"/>
      <c r="N129" s="18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121</v>
      </c>
      <c r="AU129" s="18" t="s">
        <v>79</v>
      </c>
    </row>
    <row r="130" spans="1:65" s="14" customFormat="1" ht="11.25">
      <c r="B130" s="198"/>
      <c r="C130" s="199"/>
      <c r="D130" s="189" t="s">
        <v>123</v>
      </c>
      <c r="E130" s="200" t="s">
        <v>19</v>
      </c>
      <c r="F130" s="201" t="s">
        <v>184</v>
      </c>
      <c r="G130" s="199"/>
      <c r="H130" s="202">
        <v>147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123</v>
      </c>
      <c r="AU130" s="208" t="s">
        <v>79</v>
      </c>
      <c r="AV130" s="14" t="s">
        <v>79</v>
      </c>
      <c r="AW130" s="14" t="s">
        <v>33</v>
      </c>
      <c r="AX130" s="14" t="s">
        <v>72</v>
      </c>
      <c r="AY130" s="208" t="s">
        <v>112</v>
      </c>
    </row>
    <row r="131" spans="1:65" s="14" customFormat="1" ht="11.25">
      <c r="B131" s="198"/>
      <c r="C131" s="199"/>
      <c r="D131" s="189" t="s">
        <v>123</v>
      </c>
      <c r="E131" s="200" t="s">
        <v>19</v>
      </c>
      <c r="F131" s="201" t="s">
        <v>185</v>
      </c>
      <c r="G131" s="199"/>
      <c r="H131" s="202">
        <v>280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123</v>
      </c>
      <c r="AU131" s="208" t="s">
        <v>79</v>
      </c>
      <c r="AV131" s="14" t="s">
        <v>79</v>
      </c>
      <c r="AW131" s="14" t="s">
        <v>33</v>
      </c>
      <c r="AX131" s="14" t="s">
        <v>72</v>
      </c>
      <c r="AY131" s="208" t="s">
        <v>112</v>
      </c>
    </row>
    <row r="132" spans="1:65" s="15" customFormat="1" ht="11.25">
      <c r="B132" s="209"/>
      <c r="C132" s="210"/>
      <c r="D132" s="189" t="s">
        <v>123</v>
      </c>
      <c r="E132" s="211" t="s">
        <v>19</v>
      </c>
      <c r="F132" s="212" t="s">
        <v>140</v>
      </c>
      <c r="G132" s="210"/>
      <c r="H132" s="213">
        <v>427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123</v>
      </c>
      <c r="AU132" s="219" t="s">
        <v>79</v>
      </c>
      <c r="AV132" s="15" t="s">
        <v>119</v>
      </c>
      <c r="AW132" s="15" t="s">
        <v>33</v>
      </c>
      <c r="AX132" s="15" t="s">
        <v>77</v>
      </c>
      <c r="AY132" s="219" t="s">
        <v>112</v>
      </c>
    </row>
    <row r="133" spans="1:65" s="2" customFormat="1" ht="16.5" customHeight="1">
      <c r="A133" s="35"/>
      <c r="B133" s="36"/>
      <c r="C133" s="220" t="s">
        <v>186</v>
      </c>
      <c r="D133" s="220" t="s">
        <v>187</v>
      </c>
      <c r="E133" s="221" t="s">
        <v>188</v>
      </c>
      <c r="F133" s="222" t="s">
        <v>189</v>
      </c>
      <c r="G133" s="223" t="s">
        <v>167</v>
      </c>
      <c r="H133" s="224">
        <v>136.63999999999999</v>
      </c>
      <c r="I133" s="225"/>
      <c r="J133" s="226">
        <f>ROUND(I133*H133,2)</f>
        <v>0</v>
      </c>
      <c r="K133" s="222" t="s">
        <v>118</v>
      </c>
      <c r="L133" s="227"/>
      <c r="M133" s="228" t="s">
        <v>19</v>
      </c>
      <c r="N133" s="229" t="s">
        <v>43</v>
      </c>
      <c r="O133" s="65"/>
      <c r="P133" s="178">
        <f>O133*H133</f>
        <v>0</v>
      </c>
      <c r="Q133" s="178">
        <v>1</v>
      </c>
      <c r="R133" s="178">
        <f>Q133*H133</f>
        <v>136.63999999999999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178</v>
      </c>
      <c r="AT133" s="180" t="s">
        <v>187</v>
      </c>
      <c r="AU133" s="180" t="s">
        <v>79</v>
      </c>
      <c r="AY133" s="18" t="s">
        <v>112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8" t="s">
        <v>77</v>
      </c>
      <c r="BK133" s="181">
        <f>ROUND(I133*H133,2)</f>
        <v>0</v>
      </c>
      <c r="BL133" s="18" t="s">
        <v>119</v>
      </c>
      <c r="BM133" s="180" t="s">
        <v>190</v>
      </c>
    </row>
    <row r="134" spans="1:65" s="14" customFormat="1" ht="11.25">
      <c r="B134" s="198"/>
      <c r="C134" s="199"/>
      <c r="D134" s="189" t="s">
        <v>123</v>
      </c>
      <c r="E134" s="200" t="s">
        <v>19</v>
      </c>
      <c r="F134" s="201" t="s">
        <v>191</v>
      </c>
      <c r="G134" s="199"/>
      <c r="H134" s="202">
        <v>136.63999999999999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123</v>
      </c>
      <c r="AU134" s="208" t="s">
        <v>79</v>
      </c>
      <c r="AV134" s="14" t="s">
        <v>79</v>
      </c>
      <c r="AW134" s="14" t="s">
        <v>33</v>
      </c>
      <c r="AX134" s="14" t="s">
        <v>77</v>
      </c>
      <c r="AY134" s="208" t="s">
        <v>112</v>
      </c>
    </row>
    <row r="135" spans="1:65" s="2" customFormat="1" ht="24.2" customHeight="1">
      <c r="A135" s="35"/>
      <c r="B135" s="36"/>
      <c r="C135" s="169" t="s">
        <v>192</v>
      </c>
      <c r="D135" s="169" t="s">
        <v>114</v>
      </c>
      <c r="E135" s="170" t="s">
        <v>193</v>
      </c>
      <c r="F135" s="171" t="s">
        <v>194</v>
      </c>
      <c r="G135" s="172" t="s">
        <v>181</v>
      </c>
      <c r="H135" s="173">
        <v>427</v>
      </c>
      <c r="I135" s="174"/>
      <c r="J135" s="175">
        <f>ROUND(I135*H135,2)</f>
        <v>0</v>
      </c>
      <c r="K135" s="171" t="s">
        <v>118</v>
      </c>
      <c r="L135" s="40"/>
      <c r="M135" s="176" t="s">
        <v>19</v>
      </c>
      <c r="N135" s="177" t="s">
        <v>43</v>
      </c>
      <c r="O135" s="65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119</v>
      </c>
      <c r="AT135" s="180" t="s">
        <v>114</v>
      </c>
      <c r="AU135" s="180" t="s">
        <v>79</v>
      </c>
      <c r="AY135" s="18" t="s">
        <v>112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8" t="s">
        <v>77</v>
      </c>
      <c r="BK135" s="181">
        <f>ROUND(I135*H135,2)</f>
        <v>0</v>
      </c>
      <c r="BL135" s="18" t="s">
        <v>119</v>
      </c>
      <c r="BM135" s="180" t="s">
        <v>195</v>
      </c>
    </row>
    <row r="136" spans="1:65" s="2" customFormat="1" ht="11.25">
      <c r="A136" s="35"/>
      <c r="B136" s="36"/>
      <c r="C136" s="37"/>
      <c r="D136" s="182" t="s">
        <v>121</v>
      </c>
      <c r="E136" s="37"/>
      <c r="F136" s="183" t="s">
        <v>196</v>
      </c>
      <c r="G136" s="37"/>
      <c r="H136" s="37"/>
      <c r="I136" s="184"/>
      <c r="J136" s="37"/>
      <c r="K136" s="37"/>
      <c r="L136" s="40"/>
      <c r="M136" s="185"/>
      <c r="N136" s="18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121</v>
      </c>
      <c r="AU136" s="18" t="s">
        <v>79</v>
      </c>
    </row>
    <row r="137" spans="1:65" s="2" customFormat="1" ht="16.5" customHeight="1">
      <c r="A137" s="35"/>
      <c r="B137" s="36"/>
      <c r="C137" s="220" t="s">
        <v>197</v>
      </c>
      <c r="D137" s="220" t="s">
        <v>187</v>
      </c>
      <c r="E137" s="221" t="s">
        <v>198</v>
      </c>
      <c r="F137" s="222" t="s">
        <v>199</v>
      </c>
      <c r="G137" s="223" t="s">
        <v>200</v>
      </c>
      <c r="H137" s="224">
        <v>8.5399999999999991</v>
      </c>
      <c r="I137" s="225"/>
      <c r="J137" s="226">
        <f>ROUND(I137*H137,2)</f>
        <v>0</v>
      </c>
      <c r="K137" s="222" t="s">
        <v>118</v>
      </c>
      <c r="L137" s="227"/>
      <c r="M137" s="228" t="s">
        <v>19</v>
      </c>
      <c r="N137" s="229" t="s">
        <v>43</v>
      </c>
      <c r="O137" s="65"/>
      <c r="P137" s="178">
        <f>O137*H137</f>
        <v>0</v>
      </c>
      <c r="Q137" s="178">
        <v>1E-3</v>
      </c>
      <c r="R137" s="178">
        <f>Q137*H137</f>
        <v>8.539999999999999E-3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178</v>
      </c>
      <c r="AT137" s="180" t="s">
        <v>187</v>
      </c>
      <c r="AU137" s="180" t="s">
        <v>79</v>
      </c>
      <c r="AY137" s="18" t="s">
        <v>112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8" t="s">
        <v>77</v>
      </c>
      <c r="BK137" s="181">
        <f>ROUND(I137*H137,2)</f>
        <v>0</v>
      </c>
      <c r="BL137" s="18" t="s">
        <v>119</v>
      </c>
      <c r="BM137" s="180" t="s">
        <v>201</v>
      </c>
    </row>
    <row r="138" spans="1:65" s="14" customFormat="1" ht="11.25">
      <c r="B138" s="198"/>
      <c r="C138" s="199"/>
      <c r="D138" s="189" t="s">
        <v>123</v>
      </c>
      <c r="E138" s="199"/>
      <c r="F138" s="201" t="s">
        <v>202</v>
      </c>
      <c r="G138" s="199"/>
      <c r="H138" s="202">
        <v>8.5399999999999991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123</v>
      </c>
      <c r="AU138" s="208" t="s">
        <v>79</v>
      </c>
      <c r="AV138" s="14" t="s">
        <v>79</v>
      </c>
      <c r="AW138" s="14" t="s">
        <v>4</v>
      </c>
      <c r="AX138" s="14" t="s">
        <v>77</v>
      </c>
      <c r="AY138" s="208" t="s">
        <v>112</v>
      </c>
    </row>
    <row r="139" spans="1:65" s="2" customFormat="1" ht="21.75" customHeight="1">
      <c r="A139" s="35"/>
      <c r="B139" s="36"/>
      <c r="C139" s="169" t="s">
        <v>203</v>
      </c>
      <c r="D139" s="169" t="s">
        <v>114</v>
      </c>
      <c r="E139" s="170" t="s">
        <v>204</v>
      </c>
      <c r="F139" s="171" t="s">
        <v>205</v>
      </c>
      <c r="G139" s="172" t="s">
        <v>181</v>
      </c>
      <c r="H139" s="173">
        <v>954.07</v>
      </c>
      <c r="I139" s="174"/>
      <c r="J139" s="175">
        <f>ROUND(I139*H139,2)</f>
        <v>0</v>
      </c>
      <c r="K139" s="171" t="s">
        <v>118</v>
      </c>
      <c r="L139" s="40"/>
      <c r="M139" s="176" t="s">
        <v>19</v>
      </c>
      <c r="N139" s="177" t="s">
        <v>43</v>
      </c>
      <c r="O139" s="65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0" t="s">
        <v>119</v>
      </c>
      <c r="AT139" s="180" t="s">
        <v>114</v>
      </c>
      <c r="AU139" s="180" t="s">
        <v>79</v>
      </c>
      <c r="AY139" s="18" t="s">
        <v>112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8" t="s">
        <v>77</v>
      </c>
      <c r="BK139" s="181">
        <f>ROUND(I139*H139,2)</f>
        <v>0</v>
      </c>
      <c r="BL139" s="18" t="s">
        <v>119</v>
      </c>
      <c r="BM139" s="180" t="s">
        <v>206</v>
      </c>
    </row>
    <row r="140" spans="1:65" s="2" customFormat="1" ht="11.25">
      <c r="A140" s="35"/>
      <c r="B140" s="36"/>
      <c r="C140" s="37"/>
      <c r="D140" s="182" t="s">
        <v>121</v>
      </c>
      <c r="E140" s="37"/>
      <c r="F140" s="183" t="s">
        <v>207</v>
      </c>
      <c r="G140" s="37"/>
      <c r="H140" s="37"/>
      <c r="I140" s="184"/>
      <c r="J140" s="37"/>
      <c r="K140" s="37"/>
      <c r="L140" s="40"/>
      <c r="M140" s="185"/>
      <c r="N140" s="18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121</v>
      </c>
      <c r="AU140" s="18" t="s">
        <v>79</v>
      </c>
    </row>
    <row r="141" spans="1:65" s="13" customFormat="1" ht="11.25">
      <c r="B141" s="187"/>
      <c r="C141" s="188"/>
      <c r="D141" s="189" t="s">
        <v>123</v>
      </c>
      <c r="E141" s="190" t="s">
        <v>19</v>
      </c>
      <c r="F141" s="191" t="s">
        <v>208</v>
      </c>
      <c r="G141" s="188"/>
      <c r="H141" s="190" t="s">
        <v>19</v>
      </c>
      <c r="I141" s="192"/>
      <c r="J141" s="188"/>
      <c r="K141" s="188"/>
      <c r="L141" s="193"/>
      <c r="M141" s="194"/>
      <c r="N141" s="195"/>
      <c r="O141" s="195"/>
      <c r="P141" s="195"/>
      <c r="Q141" s="195"/>
      <c r="R141" s="195"/>
      <c r="S141" s="195"/>
      <c r="T141" s="196"/>
      <c r="AT141" s="197" t="s">
        <v>123</v>
      </c>
      <c r="AU141" s="197" t="s">
        <v>79</v>
      </c>
      <c r="AV141" s="13" t="s">
        <v>77</v>
      </c>
      <c r="AW141" s="13" t="s">
        <v>33</v>
      </c>
      <c r="AX141" s="13" t="s">
        <v>72</v>
      </c>
      <c r="AY141" s="197" t="s">
        <v>112</v>
      </c>
    </row>
    <row r="142" spans="1:65" s="14" customFormat="1" ht="11.25">
      <c r="B142" s="198"/>
      <c r="C142" s="199"/>
      <c r="D142" s="189" t="s">
        <v>123</v>
      </c>
      <c r="E142" s="200" t="s">
        <v>19</v>
      </c>
      <c r="F142" s="201" t="s">
        <v>209</v>
      </c>
      <c r="G142" s="199"/>
      <c r="H142" s="202">
        <v>826.67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123</v>
      </c>
      <c r="AU142" s="208" t="s">
        <v>79</v>
      </c>
      <c r="AV142" s="14" t="s">
        <v>79</v>
      </c>
      <c r="AW142" s="14" t="s">
        <v>33</v>
      </c>
      <c r="AX142" s="14" t="s">
        <v>72</v>
      </c>
      <c r="AY142" s="208" t="s">
        <v>112</v>
      </c>
    </row>
    <row r="143" spans="1:65" s="13" customFormat="1" ht="11.25">
      <c r="B143" s="187"/>
      <c r="C143" s="188"/>
      <c r="D143" s="189" t="s">
        <v>123</v>
      </c>
      <c r="E143" s="190" t="s">
        <v>19</v>
      </c>
      <c r="F143" s="191" t="s">
        <v>210</v>
      </c>
      <c r="G143" s="188"/>
      <c r="H143" s="190" t="s">
        <v>19</v>
      </c>
      <c r="I143" s="192"/>
      <c r="J143" s="188"/>
      <c r="K143" s="188"/>
      <c r="L143" s="193"/>
      <c r="M143" s="194"/>
      <c r="N143" s="195"/>
      <c r="O143" s="195"/>
      <c r="P143" s="195"/>
      <c r="Q143" s="195"/>
      <c r="R143" s="195"/>
      <c r="S143" s="195"/>
      <c r="T143" s="196"/>
      <c r="AT143" s="197" t="s">
        <v>123</v>
      </c>
      <c r="AU143" s="197" t="s">
        <v>79</v>
      </c>
      <c r="AV143" s="13" t="s">
        <v>77</v>
      </c>
      <c r="AW143" s="13" t="s">
        <v>33</v>
      </c>
      <c r="AX143" s="13" t="s">
        <v>72</v>
      </c>
      <c r="AY143" s="197" t="s">
        <v>112</v>
      </c>
    </row>
    <row r="144" spans="1:65" s="14" customFormat="1" ht="11.25">
      <c r="B144" s="198"/>
      <c r="C144" s="199"/>
      <c r="D144" s="189" t="s">
        <v>123</v>
      </c>
      <c r="E144" s="200" t="s">
        <v>19</v>
      </c>
      <c r="F144" s="201" t="s">
        <v>211</v>
      </c>
      <c r="G144" s="199"/>
      <c r="H144" s="202">
        <v>127.4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123</v>
      </c>
      <c r="AU144" s="208" t="s">
        <v>79</v>
      </c>
      <c r="AV144" s="14" t="s">
        <v>79</v>
      </c>
      <c r="AW144" s="14" t="s">
        <v>33</v>
      </c>
      <c r="AX144" s="14" t="s">
        <v>72</v>
      </c>
      <c r="AY144" s="208" t="s">
        <v>112</v>
      </c>
    </row>
    <row r="145" spans="1:65" s="15" customFormat="1" ht="11.25">
      <c r="B145" s="209"/>
      <c r="C145" s="210"/>
      <c r="D145" s="189" t="s">
        <v>123</v>
      </c>
      <c r="E145" s="211" t="s">
        <v>19</v>
      </c>
      <c r="F145" s="212" t="s">
        <v>140</v>
      </c>
      <c r="G145" s="210"/>
      <c r="H145" s="213">
        <v>954.06999999999994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123</v>
      </c>
      <c r="AU145" s="219" t="s">
        <v>79</v>
      </c>
      <c r="AV145" s="15" t="s">
        <v>119</v>
      </c>
      <c r="AW145" s="15" t="s">
        <v>33</v>
      </c>
      <c r="AX145" s="15" t="s">
        <v>77</v>
      </c>
      <c r="AY145" s="219" t="s">
        <v>112</v>
      </c>
    </row>
    <row r="146" spans="1:65" s="12" customFormat="1" ht="22.9" customHeight="1">
      <c r="B146" s="153"/>
      <c r="C146" s="154"/>
      <c r="D146" s="155" t="s">
        <v>71</v>
      </c>
      <c r="E146" s="167" t="s">
        <v>79</v>
      </c>
      <c r="F146" s="167" t="s">
        <v>212</v>
      </c>
      <c r="G146" s="154"/>
      <c r="H146" s="154"/>
      <c r="I146" s="157"/>
      <c r="J146" s="168">
        <f>BK146</f>
        <v>0</v>
      </c>
      <c r="K146" s="154"/>
      <c r="L146" s="159"/>
      <c r="M146" s="160"/>
      <c r="N146" s="161"/>
      <c r="O146" s="161"/>
      <c r="P146" s="162">
        <f>SUM(P147:P199)</f>
        <v>0</v>
      </c>
      <c r="Q146" s="161"/>
      <c r="R146" s="162">
        <f>SUM(R147:R199)</f>
        <v>173.46966293999998</v>
      </c>
      <c r="S146" s="161"/>
      <c r="T146" s="163">
        <f>SUM(T147:T199)</f>
        <v>0</v>
      </c>
      <c r="AR146" s="164" t="s">
        <v>77</v>
      </c>
      <c r="AT146" s="165" t="s">
        <v>71</v>
      </c>
      <c r="AU146" s="165" t="s">
        <v>77</v>
      </c>
      <c r="AY146" s="164" t="s">
        <v>112</v>
      </c>
      <c r="BK146" s="166">
        <f>SUM(BK147:BK199)</f>
        <v>0</v>
      </c>
    </row>
    <row r="147" spans="1:65" s="2" customFormat="1" ht="16.5" customHeight="1">
      <c r="A147" s="35"/>
      <c r="B147" s="36"/>
      <c r="C147" s="169" t="s">
        <v>213</v>
      </c>
      <c r="D147" s="169" t="s">
        <v>114</v>
      </c>
      <c r="E147" s="170" t="s">
        <v>214</v>
      </c>
      <c r="F147" s="171" t="s">
        <v>215</v>
      </c>
      <c r="G147" s="172" t="s">
        <v>117</v>
      </c>
      <c r="H147" s="173">
        <v>2.94</v>
      </c>
      <c r="I147" s="174"/>
      <c r="J147" s="175">
        <f>ROUND(I147*H147,2)</f>
        <v>0</v>
      </c>
      <c r="K147" s="171" t="s">
        <v>118</v>
      </c>
      <c r="L147" s="40"/>
      <c r="M147" s="176" t="s">
        <v>19</v>
      </c>
      <c r="N147" s="177" t="s">
        <v>43</v>
      </c>
      <c r="O147" s="65"/>
      <c r="P147" s="178">
        <f>O147*H147</f>
        <v>0</v>
      </c>
      <c r="Q147" s="178">
        <v>1.63</v>
      </c>
      <c r="R147" s="178">
        <f>Q147*H147</f>
        <v>4.7921999999999993</v>
      </c>
      <c r="S147" s="178">
        <v>0</v>
      </c>
      <c r="T147" s="17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0" t="s">
        <v>119</v>
      </c>
      <c r="AT147" s="180" t="s">
        <v>114</v>
      </c>
      <c r="AU147" s="180" t="s">
        <v>79</v>
      </c>
      <c r="AY147" s="18" t="s">
        <v>112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8" t="s">
        <v>77</v>
      </c>
      <c r="BK147" s="181">
        <f>ROUND(I147*H147,2)</f>
        <v>0</v>
      </c>
      <c r="BL147" s="18" t="s">
        <v>119</v>
      </c>
      <c r="BM147" s="180" t="s">
        <v>216</v>
      </c>
    </row>
    <row r="148" spans="1:65" s="2" customFormat="1" ht="11.25">
      <c r="A148" s="35"/>
      <c r="B148" s="36"/>
      <c r="C148" s="37"/>
      <c r="D148" s="182" t="s">
        <v>121</v>
      </c>
      <c r="E148" s="37"/>
      <c r="F148" s="183" t="s">
        <v>217</v>
      </c>
      <c r="G148" s="37"/>
      <c r="H148" s="37"/>
      <c r="I148" s="184"/>
      <c r="J148" s="37"/>
      <c r="K148" s="37"/>
      <c r="L148" s="40"/>
      <c r="M148" s="185"/>
      <c r="N148" s="18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121</v>
      </c>
      <c r="AU148" s="18" t="s">
        <v>79</v>
      </c>
    </row>
    <row r="149" spans="1:65" s="14" customFormat="1" ht="11.25">
      <c r="B149" s="198"/>
      <c r="C149" s="199"/>
      <c r="D149" s="189" t="s">
        <v>123</v>
      </c>
      <c r="E149" s="200" t="s">
        <v>19</v>
      </c>
      <c r="F149" s="201" t="s">
        <v>218</v>
      </c>
      <c r="G149" s="199"/>
      <c r="H149" s="202">
        <v>2.94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123</v>
      </c>
      <c r="AU149" s="208" t="s">
        <v>79</v>
      </c>
      <c r="AV149" s="14" t="s">
        <v>79</v>
      </c>
      <c r="AW149" s="14" t="s">
        <v>33</v>
      </c>
      <c r="AX149" s="14" t="s">
        <v>77</v>
      </c>
      <c r="AY149" s="208" t="s">
        <v>112</v>
      </c>
    </row>
    <row r="150" spans="1:65" s="2" customFormat="1" ht="16.5" customHeight="1">
      <c r="A150" s="35"/>
      <c r="B150" s="36"/>
      <c r="C150" s="169" t="s">
        <v>219</v>
      </c>
      <c r="D150" s="169" t="s">
        <v>114</v>
      </c>
      <c r="E150" s="170" t="s">
        <v>220</v>
      </c>
      <c r="F150" s="171" t="s">
        <v>221</v>
      </c>
      <c r="G150" s="172" t="s">
        <v>222</v>
      </c>
      <c r="H150" s="173">
        <v>49</v>
      </c>
      <c r="I150" s="174"/>
      <c r="J150" s="175">
        <f>ROUND(I150*H150,2)</f>
        <v>0</v>
      </c>
      <c r="K150" s="171" t="s">
        <v>118</v>
      </c>
      <c r="L150" s="40"/>
      <c r="M150" s="176" t="s">
        <v>19</v>
      </c>
      <c r="N150" s="177" t="s">
        <v>43</v>
      </c>
      <c r="O150" s="65"/>
      <c r="P150" s="178">
        <f>O150*H150</f>
        <v>0</v>
      </c>
      <c r="Q150" s="178">
        <v>4.8999999999999998E-4</v>
      </c>
      <c r="R150" s="178">
        <f>Q150*H150</f>
        <v>2.401E-2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119</v>
      </c>
      <c r="AT150" s="180" t="s">
        <v>114</v>
      </c>
      <c r="AU150" s="180" t="s">
        <v>79</v>
      </c>
      <c r="AY150" s="18" t="s">
        <v>112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8" t="s">
        <v>77</v>
      </c>
      <c r="BK150" s="181">
        <f>ROUND(I150*H150,2)</f>
        <v>0</v>
      </c>
      <c r="BL150" s="18" t="s">
        <v>119</v>
      </c>
      <c r="BM150" s="180" t="s">
        <v>223</v>
      </c>
    </row>
    <row r="151" spans="1:65" s="2" customFormat="1" ht="11.25">
      <c r="A151" s="35"/>
      <c r="B151" s="36"/>
      <c r="C151" s="37"/>
      <c r="D151" s="182" t="s">
        <v>121</v>
      </c>
      <c r="E151" s="37"/>
      <c r="F151" s="183" t="s">
        <v>224</v>
      </c>
      <c r="G151" s="37"/>
      <c r="H151" s="37"/>
      <c r="I151" s="184"/>
      <c r="J151" s="37"/>
      <c r="K151" s="37"/>
      <c r="L151" s="40"/>
      <c r="M151" s="185"/>
      <c r="N151" s="18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121</v>
      </c>
      <c r="AU151" s="18" t="s">
        <v>79</v>
      </c>
    </row>
    <row r="152" spans="1:65" s="2" customFormat="1" ht="24.2" customHeight="1">
      <c r="A152" s="35"/>
      <c r="B152" s="36"/>
      <c r="C152" s="169" t="s">
        <v>8</v>
      </c>
      <c r="D152" s="169" t="s">
        <v>114</v>
      </c>
      <c r="E152" s="170" t="s">
        <v>225</v>
      </c>
      <c r="F152" s="171" t="s">
        <v>226</v>
      </c>
      <c r="G152" s="172" t="s">
        <v>181</v>
      </c>
      <c r="H152" s="173">
        <v>24.5</v>
      </c>
      <c r="I152" s="174"/>
      <c r="J152" s="175">
        <f>ROUND(I152*H152,2)</f>
        <v>0</v>
      </c>
      <c r="K152" s="171" t="s">
        <v>118</v>
      </c>
      <c r="L152" s="40"/>
      <c r="M152" s="176" t="s">
        <v>19</v>
      </c>
      <c r="N152" s="177" t="s">
        <v>43</v>
      </c>
      <c r="O152" s="65"/>
      <c r="P152" s="178">
        <f>O152*H152</f>
        <v>0</v>
      </c>
      <c r="Q152" s="178">
        <v>1.7000000000000001E-4</v>
      </c>
      <c r="R152" s="178">
        <f>Q152*H152</f>
        <v>4.1650000000000003E-3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119</v>
      </c>
      <c r="AT152" s="180" t="s">
        <v>114</v>
      </c>
      <c r="AU152" s="180" t="s">
        <v>79</v>
      </c>
      <c r="AY152" s="18" t="s">
        <v>112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8" t="s">
        <v>77</v>
      </c>
      <c r="BK152" s="181">
        <f>ROUND(I152*H152,2)</f>
        <v>0</v>
      </c>
      <c r="BL152" s="18" t="s">
        <v>119</v>
      </c>
      <c r="BM152" s="180" t="s">
        <v>227</v>
      </c>
    </row>
    <row r="153" spans="1:65" s="2" customFormat="1" ht="11.25">
      <c r="A153" s="35"/>
      <c r="B153" s="36"/>
      <c r="C153" s="37"/>
      <c r="D153" s="182" t="s">
        <v>121</v>
      </c>
      <c r="E153" s="37"/>
      <c r="F153" s="183" t="s">
        <v>228</v>
      </c>
      <c r="G153" s="37"/>
      <c r="H153" s="37"/>
      <c r="I153" s="184"/>
      <c r="J153" s="37"/>
      <c r="K153" s="37"/>
      <c r="L153" s="40"/>
      <c r="M153" s="185"/>
      <c r="N153" s="18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121</v>
      </c>
      <c r="AU153" s="18" t="s">
        <v>79</v>
      </c>
    </row>
    <row r="154" spans="1:65" s="14" customFormat="1" ht="11.25">
      <c r="B154" s="198"/>
      <c r="C154" s="199"/>
      <c r="D154" s="189" t="s">
        <v>123</v>
      </c>
      <c r="E154" s="200" t="s">
        <v>19</v>
      </c>
      <c r="F154" s="201" t="s">
        <v>229</v>
      </c>
      <c r="G154" s="199"/>
      <c r="H154" s="202">
        <v>24.5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123</v>
      </c>
      <c r="AU154" s="208" t="s">
        <v>79</v>
      </c>
      <c r="AV154" s="14" t="s">
        <v>79</v>
      </c>
      <c r="AW154" s="14" t="s">
        <v>33</v>
      </c>
      <c r="AX154" s="14" t="s">
        <v>77</v>
      </c>
      <c r="AY154" s="208" t="s">
        <v>112</v>
      </c>
    </row>
    <row r="155" spans="1:65" s="2" customFormat="1" ht="16.5" customHeight="1">
      <c r="A155" s="35"/>
      <c r="B155" s="36"/>
      <c r="C155" s="220" t="s">
        <v>230</v>
      </c>
      <c r="D155" s="220" t="s">
        <v>187</v>
      </c>
      <c r="E155" s="221" t="s">
        <v>231</v>
      </c>
      <c r="F155" s="222" t="s">
        <v>232</v>
      </c>
      <c r="G155" s="223" t="s">
        <v>181</v>
      </c>
      <c r="H155" s="224">
        <v>28.175000000000001</v>
      </c>
      <c r="I155" s="225"/>
      <c r="J155" s="226">
        <f>ROUND(I155*H155,2)</f>
        <v>0</v>
      </c>
      <c r="K155" s="222" t="s">
        <v>118</v>
      </c>
      <c r="L155" s="227"/>
      <c r="M155" s="228" t="s">
        <v>19</v>
      </c>
      <c r="N155" s="229" t="s">
        <v>43</v>
      </c>
      <c r="O155" s="65"/>
      <c r="P155" s="178">
        <f>O155*H155</f>
        <v>0</v>
      </c>
      <c r="Q155" s="178">
        <v>2.9999999999999997E-4</v>
      </c>
      <c r="R155" s="178">
        <f>Q155*H155</f>
        <v>8.4524999999999999E-3</v>
      </c>
      <c r="S155" s="178">
        <v>0</v>
      </c>
      <c r="T155" s="17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0" t="s">
        <v>178</v>
      </c>
      <c r="AT155" s="180" t="s">
        <v>187</v>
      </c>
      <c r="AU155" s="180" t="s">
        <v>79</v>
      </c>
      <c r="AY155" s="18" t="s">
        <v>112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8" t="s">
        <v>77</v>
      </c>
      <c r="BK155" s="181">
        <f>ROUND(I155*H155,2)</f>
        <v>0</v>
      </c>
      <c r="BL155" s="18" t="s">
        <v>119</v>
      </c>
      <c r="BM155" s="180" t="s">
        <v>233</v>
      </c>
    </row>
    <row r="156" spans="1:65" s="14" customFormat="1" ht="11.25">
      <c r="B156" s="198"/>
      <c r="C156" s="199"/>
      <c r="D156" s="189" t="s">
        <v>123</v>
      </c>
      <c r="E156" s="199"/>
      <c r="F156" s="201" t="s">
        <v>234</v>
      </c>
      <c r="G156" s="199"/>
      <c r="H156" s="202">
        <v>28.175000000000001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123</v>
      </c>
      <c r="AU156" s="208" t="s">
        <v>79</v>
      </c>
      <c r="AV156" s="14" t="s">
        <v>79</v>
      </c>
      <c r="AW156" s="14" t="s">
        <v>4</v>
      </c>
      <c r="AX156" s="14" t="s">
        <v>77</v>
      </c>
      <c r="AY156" s="208" t="s">
        <v>112</v>
      </c>
    </row>
    <row r="157" spans="1:65" s="2" customFormat="1" ht="24.2" customHeight="1">
      <c r="A157" s="35"/>
      <c r="B157" s="36"/>
      <c r="C157" s="169" t="s">
        <v>235</v>
      </c>
      <c r="D157" s="169" t="s">
        <v>114</v>
      </c>
      <c r="E157" s="170" t="s">
        <v>236</v>
      </c>
      <c r="F157" s="171" t="s">
        <v>237</v>
      </c>
      <c r="G157" s="172" t="s">
        <v>117</v>
      </c>
      <c r="H157" s="173">
        <v>8.82</v>
      </c>
      <c r="I157" s="174"/>
      <c r="J157" s="175">
        <f>ROUND(I157*H157,2)</f>
        <v>0</v>
      </c>
      <c r="K157" s="171" t="s">
        <v>118</v>
      </c>
      <c r="L157" s="40"/>
      <c r="M157" s="176" t="s">
        <v>19</v>
      </c>
      <c r="N157" s="177" t="s">
        <v>43</v>
      </c>
      <c r="O157" s="65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0" t="s">
        <v>119</v>
      </c>
      <c r="AT157" s="180" t="s">
        <v>114</v>
      </c>
      <c r="AU157" s="180" t="s">
        <v>79</v>
      </c>
      <c r="AY157" s="18" t="s">
        <v>112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8" t="s">
        <v>77</v>
      </c>
      <c r="BK157" s="181">
        <f>ROUND(I157*H157,2)</f>
        <v>0</v>
      </c>
      <c r="BL157" s="18" t="s">
        <v>119</v>
      </c>
      <c r="BM157" s="180" t="s">
        <v>238</v>
      </c>
    </row>
    <row r="158" spans="1:65" s="2" customFormat="1" ht="11.25">
      <c r="A158" s="35"/>
      <c r="B158" s="36"/>
      <c r="C158" s="37"/>
      <c r="D158" s="182" t="s">
        <v>121</v>
      </c>
      <c r="E158" s="37"/>
      <c r="F158" s="183" t="s">
        <v>239</v>
      </c>
      <c r="G158" s="37"/>
      <c r="H158" s="37"/>
      <c r="I158" s="184"/>
      <c r="J158" s="37"/>
      <c r="K158" s="37"/>
      <c r="L158" s="40"/>
      <c r="M158" s="185"/>
      <c r="N158" s="18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121</v>
      </c>
      <c r="AU158" s="18" t="s">
        <v>79</v>
      </c>
    </row>
    <row r="159" spans="1:65" s="14" customFormat="1" ht="11.25">
      <c r="B159" s="198"/>
      <c r="C159" s="199"/>
      <c r="D159" s="189" t="s">
        <v>123</v>
      </c>
      <c r="E159" s="200" t="s">
        <v>19</v>
      </c>
      <c r="F159" s="201" t="s">
        <v>240</v>
      </c>
      <c r="G159" s="199"/>
      <c r="H159" s="202">
        <v>8.82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123</v>
      </c>
      <c r="AU159" s="208" t="s">
        <v>79</v>
      </c>
      <c r="AV159" s="14" t="s">
        <v>79</v>
      </c>
      <c r="AW159" s="14" t="s">
        <v>33</v>
      </c>
      <c r="AX159" s="14" t="s">
        <v>77</v>
      </c>
      <c r="AY159" s="208" t="s">
        <v>112</v>
      </c>
    </row>
    <row r="160" spans="1:65" s="2" customFormat="1" ht="24.2" customHeight="1">
      <c r="A160" s="35"/>
      <c r="B160" s="36"/>
      <c r="C160" s="169" t="s">
        <v>241</v>
      </c>
      <c r="D160" s="169" t="s">
        <v>114</v>
      </c>
      <c r="E160" s="170" t="s">
        <v>242</v>
      </c>
      <c r="F160" s="171" t="s">
        <v>243</v>
      </c>
      <c r="G160" s="172" t="s">
        <v>181</v>
      </c>
      <c r="H160" s="173">
        <v>767.82</v>
      </c>
      <c r="I160" s="174"/>
      <c r="J160" s="175">
        <f>ROUND(I160*H160,2)</f>
        <v>0</v>
      </c>
      <c r="K160" s="171" t="s">
        <v>118</v>
      </c>
      <c r="L160" s="40"/>
      <c r="M160" s="176" t="s">
        <v>19</v>
      </c>
      <c r="N160" s="177" t="s">
        <v>43</v>
      </c>
      <c r="O160" s="65"/>
      <c r="P160" s="178">
        <f>O160*H160</f>
        <v>0</v>
      </c>
      <c r="Q160" s="178">
        <v>1E-4</v>
      </c>
      <c r="R160" s="178">
        <f>Q160*H160</f>
        <v>7.6782000000000003E-2</v>
      </c>
      <c r="S160" s="178">
        <v>0</v>
      </c>
      <c r="T160" s="17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0" t="s">
        <v>119</v>
      </c>
      <c r="AT160" s="180" t="s">
        <v>114</v>
      </c>
      <c r="AU160" s="180" t="s">
        <v>79</v>
      </c>
      <c r="AY160" s="18" t="s">
        <v>112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8" t="s">
        <v>77</v>
      </c>
      <c r="BK160" s="181">
        <f>ROUND(I160*H160,2)</f>
        <v>0</v>
      </c>
      <c r="BL160" s="18" t="s">
        <v>119</v>
      </c>
      <c r="BM160" s="180" t="s">
        <v>244</v>
      </c>
    </row>
    <row r="161" spans="1:65" s="2" customFormat="1" ht="11.25">
      <c r="A161" s="35"/>
      <c r="B161" s="36"/>
      <c r="C161" s="37"/>
      <c r="D161" s="182" t="s">
        <v>121</v>
      </c>
      <c r="E161" s="37"/>
      <c r="F161" s="183" t="s">
        <v>245</v>
      </c>
      <c r="G161" s="37"/>
      <c r="H161" s="37"/>
      <c r="I161" s="184"/>
      <c r="J161" s="37"/>
      <c r="K161" s="37"/>
      <c r="L161" s="40"/>
      <c r="M161" s="185"/>
      <c r="N161" s="18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121</v>
      </c>
      <c r="AU161" s="18" t="s">
        <v>79</v>
      </c>
    </row>
    <row r="162" spans="1:65" s="13" customFormat="1" ht="11.25">
      <c r="B162" s="187"/>
      <c r="C162" s="188"/>
      <c r="D162" s="189" t="s">
        <v>123</v>
      </c>
      <c r="E162" s="190" t="s">
        <v>19</v>
      </c>
      <c r="F162" s="191" t="s">
        <v>246</v>
      </c>
      <c r="G162" s="188"/>
      <c r="H162" s="190" t="s">
        <v>19</v>
      </c>
      <c r="I162" s="192"/>
      <c r="J162" s="188"/>
      <c r="K162" s="188"/>
      <c r="L162" s="193"/>
      <c r="M162" s="194"/>
      <c r="N162" s="195"/>
      <c r="O162" s="195"/>
      <c r="P162" s="195"/>
      <c r="Q162" s="195"/>
      <c r="R162" s="195"/>
      <c r="S162" s="195"/>
      <c r="T162" s="196"/>
      <c r="AT162" s="197" t="s">
        <v>123</v>
      </c>
      <c r="AU162" s="197" t="s">
        <v>79</v>
      </c>
      <c r="AV162" s="13" t="s">
        <v>77</v>
      </c>
      <c r="AW162" s="13" t="s">
        <v>33</v>
      </c>
      <c r="AX162" s="13" t="s">
        <v>72</v>
      </c>
      <c r="AY162" s="197" t="s">
        <v>112</v>
      </c>
    </row>
    <row r="163" spans="1:65" s="14" customFormat="1" ht="11.25">
      <c r="B163" s="198"/>
      <c r="C163" s="199"/>
      <c r="D163" s="189" t="s">
        <v>123</v>
      </c>
      <c r="E163" s="200" t="s">
        <v>19</v>
      </c>
      <c r="F163" s="201" t="s">
        <v>247</v>
      </c>
      <c r="G163" s="199"/>
      <c r="H163" s="202">
        <v>767.82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123</v>
      </c>
      <c r="AU163" s="208" t="s">
        <v>79</v>
      </c>
      <c r="AV163" s="14" t="s">
        <v>79</v>
      </c>
      <c r="AW163" s="14" t="s">
        <v>33</v>
      </c>
      <c r="AX163" s="14" t="s">
        <v>77</v>
      </c>
      <c r="AY163" s="208" t="s">
        <v>112</v>
      </c>
    </row>
    <row r="164" spans="1:65" s="2" customFormat="1" ht="16.5" customHeight="1">
      <c r="A164" s="35"/>
      <c r="B164" s="36"/>
      <c r="C164" s="220" t="s">
        <v>248</v>
      </c>
      <c r="D164" s="220" t="s">
        <v>187</v>
      </c>
      <c r="E164" s="221" t="s">
        <v>231</v>
      </c>
      <c r="F164" s="222" t="s">
        <v>232</v>
      </c>
      <c r="G164" s="223" t="s">
        <v>181</v>
      </c>
      <c r="H164" s="224">
        <v>882.99300000000005</v>
      </c>
      <c r="I164" s="225"/>
      <c r="J164" s="226">
        <f>ROUND(I164*H164,2)</f>
        <v>0</v>
      </c>
      <c r="K164" s="222" t="s">
        <v>118</v>
      </c>
      <c r="L164" s="227"/>
      <c r="M164" s="228" t="s">
        <v>19</v>
      </c>
      <c r="N164" s="229" t="s">
        <v>43</v>
      </c>
      <c r="O164" s="65"/>
      <c r="P164" s="178">
        <f>O164*H164</f>
        <v>0</v>
      </c>
      <c r="Q164" s="178">
        <v>2.9999999999999997E-4</v>
      </c>
      <c r="R164" s="178">
        <f>Q164*H164</f>
        <v>0.26489790000000002</v>
      </c>
      <c r="S164" s="178">
        <v>0</v>
      </c>
      <c r="T164" s="17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0" t="s">
        <v>178</v>
      </c>
      <c r="AT164" s="180" t="s">
        <v>187</v>
      </c>
      <c r="AU164" s="180" t="s">
        <v>79</v>
      </c>
      <c r="AY164" s="18" t="s">
        <v>112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8" t="s">
        <v>77</v>
      </c>
      <c r="BK164" s="181">
        <f>ROUND(I164*H164,2)</f>
        <v>0</v>
      </c>
      <c r="BL164" s="18" t="s">
        <v>119</v>
      </c>
      <c r="BM164" s="180" t="s">
        <v>249</v>
      </c>
    </row>
    <row r="165" spans="1:65" s="14" customFormat="1" ht="11.25">
      <c r="B165" s="198"/>
      <c r="C165" s="199"/>
      <c r="D165" s="189" t="s">
        <v>123</v>
      </c>
      <c r="E165" s="199"/>
      <c r="F165" s="201" t="s">
        <v>250</v>
      </c>
      <c r="G165" s="199"/>
      <c r="H165" s="202">
        <v>882.99300000000005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123</v>
      </c>
      <c r="AU165" s="208" t="s">
        <v>79</v>
      </c>
      <c r="AV165" s="14" t="s">
        <v>79</v>
      </c>
      <c r="AW165" s="14" t="s">
        <v>4</v>
      </c>
      <c r="AX165" s="14" t="s">
        <v>77</v>
      </c>
      <c r="AY165" s="208" t="s">
        <v>112</v>
      </c>
    </row>
    <row r="166" spans="1:65" s="2" customFormat="1" ht="24.2" customHeight="1">
      <c r="A166" s="35"/>
      <c r="B166" s="36"/>
      <c r="C166" s="169" t="s">
        <v>251</v>
      </c>
      <c r="D166" s="169" t="s">
        <v>114</v>
      </c>
      <c r="E166" s="170" t="s">
        <v>252</v>
      </c>
      <c r="F166" s="171" t="s">
        <v>253</v>
      </c>
      <c r="G166" s="172" t="s">
        <v>181</v>
      </c>
      <c r="H166" s="173">
        <v>208.25</v>
      </c>
      <c r="I166" s="174"/>
      <c r="J166" s="175">
        <f>ROUND(I166*H166,2)</f>
        <v>0</v>
      </c>
      <c r="K166" s="171" t="s">
        <v>118</v>
      </c>
      <c r="L166" s="40"/>
      <c r="M166" s="176" t="s">
        <v>19</v>
      </c>
      <c r="N166" s="177" t="s">
        <v>43</v>
      </c>
      <c r="O166" s="65"/>
      <c r="P166" s="178">
        <f>O166*H166</f>
        <v>0</v>
      </c>
      <c r="Q166" s="178">
        <v>1E-4</v>
      </c>
      <c r="R166" s="178">
        <f>Q166*H166</f>
        <v>2.0825E-2</v>
      </c>
      <c r="S166" s="178">
        <v>0</v>
      </c>
      <c r="T166" s="17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0" t="s">
        <v>119</v>
      </c>
      <c r="AT166" s="180" t="s">
        <v>114</v>
      </c>
      <c r="AU166" s="180" t="s">
        <v>79</v>
      </c>
      <c r="AY166" s="18" t="s">
        <v>112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8" t="s">
        <v>77</v>
      </c>
      <c r="BK166" s="181">
        <f>ROUND(I166*H166,2)</f>
        <v>0</v>
      </c>
      <c r="BL166" s="18" t="s">
        <v>119</v>
      </c>
      <c r="BM166" s="180" t="s">
        <v>254</v>
      </c>
    </row>
    <row r="167" spans="1:65" s="2" customFormat="1" ht="11.25">
      <c r="A167" s="35"/>
      <c r="B167" s="36"/>
      <c r="C167" s="37"/>
      <c r="D167" s="182" t="s">
        <v>121</v>
      </c>
      <c r="E167" s="37"/>
      <c r="F167" s="183" t="s">
        <v>255</v>
      </c>
      <c r="G167" s="37"/>
      <c r="H167" s="37"/>
      <c r="I167" s="184"/>
      <c r="J167" s="37"/>
      <c r="K167" s="37"/>
      <c r="L167" s="40"/>
      <c r="M167" s="185"/>
      <c r="N167" s="18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121</v>
      </c>
      <c r="AU167" s="18" t="s">
        <v>79</v>
      </c>
    </row>
    <row r="168" spans="1:65" s="13" customFormat="1" ht="11.25">
      <c r="B168" s="187"/>
      <c r="C168" s="188"/>
      <c r="D168" s="189" t="s">
        <v>123</v>
      </c>
      <c r="E168" s="190" t="s">
        <v>19</v>
      </c>
      <c r="F168" s="191" t="s">
        <v>176</v>
      </c>
      <c r="G168" s="188"/>
      <c r="H168" s="190" t="s">
        <v>19</v>
      </c>
      <c r="I168" s="192"/>
      <c r="J168" s="188"/>
      <c r="K168" s="188"/>
      <c r="L168" s="193"/>
      <c r="M168" s="194"/>
      <c r="N168" s="195"/>
      <c r="O168" s="195"/>
      <c r="P168" s="195"/>
      <c r="Q168" s="195"/>
      <c r="R168" s="195"/>
      <c r="S168" s="195"/>
      <c r="T168" s="196"/>
      <c r="AT168" s="197" t="s">
        <v>123</v>
      </c>
      <c r="AU168" s="197" t="s">
        <v>79</v>
      </c>
      <c r="AV168" s="13" t="s">
        <v>77</v>
      </c>
      <c r="AW168" s="13" t="s">
        <v>33</v>
      </c>
      <c r="AX168" s="13" t="s">
        <v>72</v>
      </c>
      <c r="AY168" s="197" t="s">
        <v>112</v>
      </c>
    </row>
    <row r="169" spans="1:65" s="14" customFormat="1" ht="11.25">
      <c r="B169" s="198"/>
      <c r="C169" s="199"/>
      <c r="D169" s="189" t="s">
        <v>123</v>
      </c>
      <c r="E169" s="200" t="s">
        <v>19</v>
      </c>
      <c r="F169" s="201" t="s">
        <v>256</v>
      </c>
      <c r="G169" s="199"/>
      <c r="H169" s="202">
        <v>208.25</v>
      </c>
      <c r="I169" s="203"/>
      <c r="J169" s="199"/>
      <c r="K169" s="199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123</v>
      </c>
      <c r="AU169" s="208" t="s">
        <v>79</v>
      </c>
      <c r="AV169" s="14" t="s">
        <v>79</v>
      </c>
      <c r="AW169" s="14" t="s">
        <v>33</v>
      </c>
      <c r="AX169" s="14" t="s">
        <v>77</v>
      </c>
      <c r="AY169" s="208" t="s">
        <v>112</v>
      </c>
    </row>
    <row r="170" spans="1:65" s="2" customFormat="1" ht="16.5" customHeight="1">
      <c r="A170" s="35"/>
      <c r="B170" s="36"/>
      <c r="C170" s="220" t="s">
        <v>7</v>
      </c>
      <c r="D170" s="220" t="s">
        <v>187</v>
      </c>
      <c r="E170" s="221" t="s">
        <v>231</v>
      </c>
      <c r="F170" s="222" t="s">
        <v>232</v>
      </c>
      <c r="G170" s="223" t="s">
        <v>181</v>
      </c>
      <c r="H170" s="224">
        <v>239.488</v>
      </c>
      <c r="I170" s="225"/>
      <c r="J170" s="226">
        <f>ROUND(I170*H170,2)</f>
        <v>0</v>
      </c>
      <c r="K170" s="222" t="s">
        <v>118</v>
      </c>
      <c r="L170" s="227"/>
      <c r="M170" s="228" t="s">
        <v>19</v>
      </c>
      <c r="N170" s="229" t="s">
        <v>43</v>
      </c>
      <c r="O170" s="65"/>
      <c r="P170" s="178">
        <f>O170*H170</f>
        <v>0</v>
      </c>
      <c r="Q170" s="178">
        <v>2.9999999999999997E-4</v>
      </c>
      <c r="R170" s="178">
        <f>Q170*H170</f>
        <v>7.1846399999999991E-2</v>
      </c>
      <c r="S170" s="178">
        <v>0</v>
      </c>
      <c r="T170" s="17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0" t="s">
        <v>178</v>
      </c>
      <c r="AT170" s="180" t="s">
        <v>187</v>
      </c>
      <c r="AU170" s="180" t="s">
        <v>79</v>
      </c>
      <c r="AY170" s="18" t="s">
        <v>112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8" t="s">
        <v>77</v>
      </c>
      <c r="BK170" s="181">
        <f>ROUND(I170*H170,2)</f>
        <v>0</v>
      </c>
      <c r="BL170" s="18" t="s">
        <v>119</v>
      </c>
      <c r="BM170" s="180" t="s">
        <v>257</v>
      </c>
    </row>
    <row r="171" spans="1:65" s="14" customFormat="1" ht="11.25">
      <c r="B171" s="198"/>
      <c r="C171" s="199"/>
      <c r="D171" s="189" t="s">
        <v>123</v>
      </c>
      <c r="E171" s="199"/>
      <c r="F171" s="201" t="s">
        <v>258</v>
      </c>
      <c r="G171" s="199"/>
      <c r="H171" s="202">
        <v>239.488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123</v>
      </c>
      <c r="AU171" s="208" t="s">
        <v>79</v>
      </c>
      <c r="AV171" s="14" t="s">
        <v>79</v>
      </c>
      <c r="AW171" s="14" t="s">
        <v>4</v>
      </c>
      <c r="AX171" s="14" t="s">
        <v>77</v>
      </c>
      <c r="AY171" s="208" t="s">
        <v>112</v>
      </c>
    </row>
    <row r="172" spans="1:65" s="2" customFormat="1" ht="21.75" customHeight="1">
      <c r="A172" s="35"/>
      <c r="B172" s="36"/>
      <c r="C172" s="169" t="s">
        <v>259</v>
      </c>
      <c r="D172" s="169" t="s">
        <v>114</v>
      </c>
      <c r="E172" s="170" t="s">
        <v>260</v>
      </c>
      <c r="F172" s="171" t="s">
        <v>261</v>
      </c>
      <c r="G172" s="172" t="s">
        <v>117</v>
      </c>
      <c r="H172" s="173">
        <v>25.48</v>
      </c>
      <c r="I172" s="174"/>
      <c r="J172" s="175">
        <f>ROUND(I172*H172,2)</f>
        <v>0</v>
      </c>
      <c r="K172" s="171" t="s">
        <v>118</v>
      </c>
      <c r="L172" s="40"/>
      <c r="M172" s="176" t="s">
        <v>19</v>
      </c>
      <c r="N172" s="177" t="s">
        <v>43</v>
      </c>
      <c r="O172" s="65"/>
      <c r="P172" s="178">
        <f>O172*H172</f>
        <v>0</v>
      </c>
      <c r="Q172" s="178">
        <v>2.16</v>
      </c>
      <c r="R172" s="178">
        <f>Q172*H172</f>
        <v>55.036800000000007</v>
      </c>
      <c r="S172" s="178">
        <v>0</v>
      </c>
      <c r="T172" s="17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0" t="s">
        <v>119</v>
      </c>
      <c r="AT172" s="180" t="s">
        <v>114</v>
      </c>
      <c r="AU172" s="180" t="s">
        <v>79</v>
      </c>
      <c r="AY172" s="18" t="s">
        <v>112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8" t="s">
        <v>77</v>
      </c>
      <c r="BK172" s="181">
        <f>ROUND(I172*H172,2)</f>
        <v>0</v>
      </c>
      <c r="BL172" s="18" t="s">
        <v>119</v>
      </c>
      <c r="BM172" s="180" t="s">
        <v>262</v>
      </c>
    </row>
    <row r="173" spans="1:65" s="2" customFormat="1" ht="11.25">
      <c r="A173" s="35"/>
      <c r="B173" s="36"/>
      <c r="C173" s="37"/>
      <c r="D173" s="182" t="s">
        <v>121</v>
      </c>
      <c r="E173" s="37"/>
      <c r="F173" s="183" t="s">
        <v>263</v>
      </c>
      <c r="G173" s="37"/>
      <c r="H173" s="37"/>
      <c r="I173" s="184"/>
      <c r="J173" s="37"/>
      <c r="K173" s="37"/>
      <c r="L173" s="40"/>
      <c r="M173" s="185"/>
      <c r="N173" s="186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121</v>
      </c>
      <c r="AU173" s="18" t="s">
        <v>79</v>
      </c>
    </row>
    <row r="174" spans="1:65" s="13" customFormat="1" ht="11.25">
      <c r="B174" s="187"/>
      <c r="C174" s="188"/>
      <c r="D174" s="189" t="s">
        <v>123</v>
      </c>
      <c r="E174" s="190" t="s">
        <v>19</v>
      </c>
      <c r="F174" s="191" t="s">
        <v>210</v>
      </c>
      <c r="G174" s="188"/>
      <c r="H174" s="190" t="s">
        <v>19</v>
      </c>
      <c r="I174" s="192"/>
      <c r="J174" s="188"/>
      <c r="K174" s="188"/>
      <c r="L174" s="193"/>
      <c r="M174" s="194"/>
      <c r="N174" s="195"/>
      <c r="O174" s="195"/>
      <c r="P174" s="195"/>
      <c r="Q174" s="195"/>
      <c r="R174" s="195"/>
      <c r="S174" s="195"/>
      <c r="T174" s="196"/>
      <c r="AT174" s="197" t="s">
        <v>123</v>
      </c>
      <c r="AU174" s="197" t="s">
        <v>79</v>
      </c>
      <c r="AV174" s="13" t="s">
        <v>77</v>
      </c>
      <c r="AW174" s="13" t="s">
        <v>33</v>
      </c>
      <c r="AX174" s="13" t="s">
        <v>72</v>
      </c>
      <c r="AY174" s="197" t="s">
        <v>112</v>
      </c>
    </row>
    <row r="175" spans="1:65" s="14" customFormat="1" ht="11.25">
      <c r="B175" s="198"/>
      <c r="C175" s="199"/>
      <c r="D175" s="189" t="s">
        <v>123</v>
      </c>
      <c r="E175" s="200" t="s">
        <v>19</v>
      </c>
      <c r="F175" s="201" t="s">
        <v>264</v>
      </c>
      <c r="G175" s="199"/>
      <c r="H175" s="202">
        <v>25.48</v>
      </c>
      <c r="I175" s="203"/>
      <c r="J175" s="199"/>
      <c r="K175" s="199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123</v>
      </c>
      <c r="AU175" s="208" t="s">
        <v>79</v>
      </c>
      <c r="AV175" s="14" t="s">
        <v>79</v>
      </c>
      <c r="AW175" s="14" t="s">
        <v>33</v>
      </c>
      <c r="AX175" s="14" t="s">
        <v>72</v>
      </c>
      <c r="AY175" s="208" t="s">
        <v>112</v>
      </c>
    </row>
    <row r="176" spans="1:65" s="15" customFormat="1" ht="11.25">
      <c r="B176" s="209"/>
      <c r="C176" s="210"/>
      <c r="D176" s="189" t="s">
        <v>123</v>
      </c>
      <c r="E176" s="211" t="s">
        <v>19</v>
      </c>
      <c r="F176" s="212" t="s">
        <v>140</v>
      </c>
      <c r="G176" s="210"/>
      <c r="H176" s="213">
        <v>25.48</v>
      </c>
      <c r="I176" s="214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123</v>
      </c>
      <c r="AU176" s="219" t="s">
        <v>79</v>
      </c>
      <c r="AV176" s="15" t="s">
        <v>119</v>
      </c>
      <c r="AW176" s="15" t="s">
        <v>33</v>
      </c>
      <c r="AX176" s="15" t="s">
        <v>77</v>
      </c>
      <c r="AY176" s="219" t="s">
        <v>112</v>
      </c>
    </row>
    <row r="177" spans="1:65" s="2" customFormat="1" ht="16.5" customHeight="1">
      <c r="A177" s="35"/>
      <c r="B177" s="36"/>
      <c r="C177" s="169" t="s">
        <v>265</v>
      </c>
      <c r="D177" s="169" t="s">
        <v>114</v>
      </c>
      <c r="E177" s="170" t="s">
        <v>266</v>
      </c>
      <c r="F177" s="171" t="s">
        <v>267</v>
      </c>
      <c r="G177" s="172" t="s">
        <v>181</v>
      </c>
      <c r="H177" s="173">
        <v>36.119999999999997</v>
      </c>
      <c r="I177" s="174"/>
      <c r="J177" s="175">
        <f>ROUND(I177*H177,2)</f>
        <v>0</v>
      </c>
      <c r="K177" s="171" t="s">
        <v>118</v>
      </c>
      <c r="L177" s="40"/>
      <c r="M177" s="176" t="s">
        <v>19</v>
      </c>
      <c r="N177" s="177" t="s">
        <v>43</v>
      </c>
      <c r="O177" s="65"/>
      <c r="P177" s="178">
        <f>O177*H177</f>
        <v>0</v>
      </c>
      <c r="Q177" s="178">
        <v>2.47E-3</v>
      </c>
      <c r="R177" s="178">
        <f>Q177*H177</f>
        <v>8.9216399999999987E-2</v>
      </c>
      <c r="S177" s="178">
        <v>0</v>
      </c>
      <c r="T177" s="17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0" t="s">
        <v>119</v>
      </c>
      <c r="AT177" s="180" t="s">
        <v>114</v>
      </c>
      <c r="AU177" s="180" t="s">
        <v>79</v>
      </c>
      <c r="AY177" s="18" t="s">
        <v>112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8" t="s">
        <v>77</v>
      </c>
      <c r="BK177" s="181">
        <f>ROUND(I177*H177,2)</f>
        <v>0</v>
      </c>
      <c r="BL177" s="18" t="s">
        <v>119</v>
      </c>
      <c r="BM177" s="180" t="s">
        <v>268</v>
      </c>
    </row>
    <row r="178" spans="1:65" s="2" customFormat="1" ht="11.25">
      <c r="A178" s="35"/>
      <c r="B178" s="36"/>
      <c r="C178" s="37"/>
      <c r="D178" s="182" t="s">
        <v>121</v>
      </c>
      <c r="E178" s="37"/>
      <c r="F178" s="183" t="s">
        <v>269</v>
      </c>
      <c r="G178" s="37"/>
      <c r="H178" s="37"/>
      <c r="I178" s="184"/>
      <c r="J178" s="37"/>
      <c r="K178" s="37"/>
      <c r="L178" s="40"/>
      <c r="M178" s="185"/>
      <c r="N178" s="186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121</v>
      </c>
      <c r="AU178" s="18" t="s">
        <v>79</v>
      </c>
    </row>
    <row r="179" spans="1:65" s="14" customFormat="1" ht="11.25">
      <c r="B179" s="198"/>
      <c r="C179" s="199"/>
      <c r="D179" s="189" t="s">
        <v>123</v>
      </c>
      <c r="E179" s="200" t="s">
        <v>19</v>
      </c>
      <c r="F179" s="201" t="s">
        <v>270</v>
      </c>
      <c r="G179" s="199"/>
      <c r="H179" s="202">
        <v>36.119999999999997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123</v>
      </c>
      <c r="AU179" s="208" t="s">
        <v>79</v>
      </c>
      <c r="AV179" s="14" t="s">
        <v>79</v>
      </c>
      <c r="AW179" s="14" t="s">
        <v>33</v>
      </c>
      <c r="AX179" s="14" t="s">
        <v>77</v>
      </c>
      <c r="AY179" s="208" t="s">
        <v>112</v>
      </c>
    </row>
    <row r="180" spans="1:65" s="2" customFormat="1" ht="16.5" customHeight="1">
      <c r="A180" s="35"/>
      <c r="B180" s="36"/>
      <c r="C180" s="169" t="s">
        <v>271</v>
      </c>
      <c r="D180" s="169" t="s">
        <v>114</v>
      </c>
      <c r="E180" s="170" t="s">
        <v>272</v>
      </c>
      <c r="F180" s="171" t="s">
        <v>273</v>
      </c>
      <c r="G180" s="172" t="s">
        <v>181</v>
      </c>
      <c r="H180" s="173">
        <v>36.119999999999997</v>
      </c>
      <c r="I180" s="174"/>
      <c r="J180" s="175">
        <f>ROUND(I180*H180,2)</f>
        <v>0</v>
      </c>
      <c r="K180" s="171" t="s">
        <v>118</v>
      </c>
      <c r="L180" s="40"/>
      <c r="M180" s="176" t="s">
        <v>19</v>
      </c>
      <c r="N180" s="177" t="s">
        <v>43</v>
      </c>
      <c r="O180" s="65"/>
      <c r="P180" s="178">
        <f>O180*H180</f>
        <v>0</v>
      </c>
      <c r="Q180" s="178">
        <v>0</v>
      </c>
      <c r="R180" s="178">
        <f>Q180*H180</f>
        <v>0</v>
      </c>
      <c r="S180" s="178">
        <v>0</v>
      </c>
      <c r="T180" s="17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0" t="s">
        <v>119</v>
      </c>
      <c r="AT180" s="180" t="s">
        <v>114</v>
      </c>
      <c r="AU180" s="180" t="s">
        <v>79</v>
      </c>
      <c r="AY180" s="18" t="s">
        <v>112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8" t="s">
        <v>77</v>
      </c>
      <c r="BK180" s="181">
        <f>ROUND(I180*H180,2)</f>
        <v>0</v>
      </c>
      <c r="BL180" s="18" t="s">
        <v>119</v>
      </c>
      <c r="BM180" s="180" t="s">
        <v>274</v>
      </c>
    </row>
    <row r="181" spans="1:65" s="2" customFormat="1" ht="11.25">
      <c r="A181" s="35"/>
      <c r="B181" s="36"/>
      <c r="C181" s="37"/>
      <c r="D181" s="182" t="s">
        <v>121</v>
      </c>
      <c r="E181" s="37"/>
      <c r="F181" s="183" t="s">
        <v>275</v>
      </c>
      <c r="G181" s="37"/>
      <c r="H181" s="37"/>
      <c r="I181" s="184"/>
      <c r="J181" s="37"/>
      <c r="K181" s="37"/>
      <c r="L181" s="40"/>
      <c r="M181" s="185"/>
      <c r="N181" s="18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121</v>
      </c>
      <c r="AU181" s="18" t="s">
        <v>79</v>
      </c>
    </row>
    <row r="182" spans="1:65" s="2" customFormat="1" ht="16.5" customHeight="1">
      <c r="A182" s="35"/>
      <c r="B182" s="36"/>
      <c r="C182" s="169" t="s">
        <v>276</v>
      </c>
      <c r="D182" s="169" t="s">
        <v>114</v>
      </c>
      <c r="E182" s="170" t="s">
        <v>277</v>
      </c>
      <c r="F182" s="171" t="s">
        <v>278</v>
      </c>
      <c r="G182" s="172" t="s">
        <v>167</v>
      </c>
      <c r="H182" s="173">
        <v>1.046</v>
      </c>
      <c r="I182" s="174"/>
      <c r="J182" s="175">
        <f>ROUND(I182*H182,2)</f>
        <v>0</v>
      </c>
      <c r="K182" s="171" t="s">
        <v>118</v>
      </c>
      <c r="L182" s="40"/>
      <c r="M182" s="176" t="s">
        <v>19</v>
      </c>
      <c r="N182" s="177" t="s">
        <v>43</v>
      </c>
      <c r="O182" s="65"/>
      <c r="P182" s="178">
        <f>O182*H182</f>
        <v>0</v>
      </c>
      <c r="Q182" s="178">
        <v>1.0606199999999999</v>
      </c>
      <c r="R182" s="178">
        <f>Q182*H182</f>
        <v>1.1094085199999999</v>
      </c>
      <c r="S182" s="178">
        <v>0</v>
      </c>
      <c r="T182" s="17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0" t="s">
        <v>119</v>
      </c>
      <c r="AT182" s="180" t="s">
        <v>114</v>
      </c>
      <c r="AU182" s="180" t="s">
        <v>79</v>
      </c>
      <c r="AY182" s="18" t="s">
        <v>112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8" t="s">
        <v>77</v>
      </c>
      <c r="BK182" s="181">
        <f>ROUND(I182*H182,2)</f>
        <v>0</v>
      </c>
      <c r="BL182" s="18" t="s">
        <v>119</v>
      </c>
      <c r="BM182" s="180" t="s">
        <v>279</v>
      </c>
    </row>
    <row r="183" spans="1:65" s="2" customFormat="1" ht="11.25">
      <c r="A183" s="35"/>
      <c r="B183" s="36"/>
      <c r="C183" s="37"/>
      <c r="D183" s="182" t="s">
        <v>121</v>
      </c>
      <c r="E183" s="37"/>
      <c r="F183" s="183" t="s">
        <v>280</v>
      </c>
      <c r="G183" s="37"/>
      <c r="H183" s="37"/>
      <c r="I183" s="184"/>
      <c r="J183" s="37"/>
      <c r="K183" s="37"/>
      <c r="L183" s="40"/>
      <c r="M183" s="185"/>
      <c r="N183" s="186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121</v>
      </c>
      <c r="AU183" s="18" t="s">
        <v>79</v>
      </c>
    </row>
    <row r="184" spans="1:65" s="14" customFormat="1" ht="11.25">
      <c r="B184" s="198"/>
      <c r="C184" s="199"/>
      <c r="D184" s="189" t="s">
        <v>123</v>
      </c>
      <c r="E184" s="200" t="s">
        <v>19</v>
      </c>
      <c r="F184" s="201" t="s">
        <v>281</v>
      </c>
      <c r="G184" s="199"/>
      <c r="H184" s="202">
        <v>0.63700000000000001</v>
      </c>
      <c r="I184" s="203"/>
      <c r="J184" s="199"/>
      <c r="K184" s="199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123</v>
      </c>
      <c r="AU184" s="208" t="s">
        <v>79</v>
      </c>
      <c r="AV184" s="14" t="s">
        <v>79</v>
      </c>
      <c r="AW184" s="14" t="s">
        <v>33</v>
      </c>
      <c r="AX184" s="14" t="s">
        <v>72</v>
      </c>
      <c r="AY184" s="208" t="s">
        <v>112</v>
      </c>
    </row>
    <row r="185" spans="1:65" s="14" customFormat="1" ht="11.25">
      <c r="B185" s="198"/>
      <c r="C185" s="199"/>
      <c r="D185" s="189" t="s">
        <v>123</v>
      </c>
      <c r="E185" s="200" t="s">
        <v>19</v>
      </c>
      <c r="F185" s="201" t="s">
        <v>282</v>
      </c>
      <c r="G185" s="199"/>
      <c r="H185" s="202">
        <v>0.40899999999999997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123</v>
      </c>
      <c r="AU185" s="208" t="s">
        <v>79</v>
      </c>
      <c r="AV185" s="14" t="s">
        <v>79</v>
      </c>
      <c r="AW185" s="14" t="s">
        <v>33</v>
      </c>
      <c r="AX185" s="14" t="s">
        <v>72</v>
      </c>
      <c r="AY185" s="208" t="s">
        <v>112</v>
      </c>
    </row>
    <row r="186" spans="1:65" s="15" customFormat="1" ht="11.25">
      <c r="B186" s="209"/>
      <c r="C186" s="210"/>
      <c r="D186" s="189" t="s">
        <v>123</v>
      </c>
      <c r="E186" s="211" t="s">
        <v>19</v>
      </c>
      <c r="F186" s="212" t="s">
        <v>140</v>
      </c>
      <c r="G186" s="210"/>
      <c r="H186" s="213">
        <v>1.046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123</v>
      </c>
      <c r="AU186" s="219" t="s">
        <v>79</v>
      </c>
      <c r="AV186" s="15" t="s">
        <v>119</v>
      </c>
      <c r="AW186" s="15" t="s">
        <v>33</v>
      </c>
      <c r="AX186" s="15" t="s">
        <v>77</v>
      </c>
      <c r="AY186" s="219" t="s">
        <v>112</v>
      </c>
    </row>
    <row r="187" spans="1:65" s="2" customFormat="1" ht="16.5" customHeight="1">
      <c r="A187" s="35"/>
      <c r="B187" s="36"/>
      <c r="C187" s="169" t="s">
        <v>283</v>
      </c>
      <c r="D187" s="169" t="s">
        <v>114</v>
      </c>
      <c r="E187" s="170" t="s">
        <v>284</v>
      </c>
      <c r="F187" s="171" t="s">
        <v>285</v>
      </c>
      <c r="G187" s="172" t="s">
        <v>167</v>
      </c>
      <c r="H187" s="173">
        <v>2.7959999999999998</v>
      </c>
      <c r="I187" s="174"/>
      <c r="J187" s="175">
        <f>ROUND(I187*H187,2)</f>
        <v>0</v>
      </c>
      <c r="K187" s="171" t="s">
        <v>118</v>
      </c>
      <c r="L187" s="40"/>
      <c r="M187" s="176" t="s">
        <v>19</v>
      </c>
      <c r="N187" s="177" t="s">
        <v>43</v>
      </c>
      <c r="O187" s="65"/>
      <c r="P187" s="178">
        <f>O187*H187</f>
        <v>0</v>
      </c>
      <c r="Q187" s="178">
        <v>1.06277</v>
      </c>
      <c r="R187" s="178">
        <f>Q187*H187</f>
        <v>2.9715049199999997</v>
      </c>
      <c r="S187" s="178">
        <v>0</v>
      </c>
      <c r="T187" s="17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0" t="s">
        <v>119</v>
      </c>
      <c r="AT187" s="180" t="s">
        <v>114</v>
      </c>
      <c r="AU187" s="180" t="s">
        <v>79</v>
      </c>
      <c r="AY187" s="18" t="s">
        <v>112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8" t="s">
        <v>77</v>
      </c>
      <c r="BK187" s="181">
        <f>ROUND(I187*H187,2)</f>
        <v>0</v>
      </c>
      <c r="BL187" s="18" t="s">
        <v>119</v>
      </c>
      <c r="BM187" s="180" t="s">
        <v>286</v>
      </c>
    </row>
    <row r="188" spans="1:65" s="2" customFormat="1" ht="11.25">
      <c r="A188" s="35"/>
      <c r="B188" s="36"/>
      <c r="C188" s="37"/>
      <c r="D188" s="182" t="s">
        <v>121</v>
      </c>
      <c r="E188" s="37"/>
      <c r="F188" s="183" t="s">
        <v>287</v>
      </c>
      <c r="G188" s="37"/>
      <c r="H188" s="37"/>
      <c r="I188" s="184"/>
      <c r="J188" s="37"/>
      <c r="K188" s="37"/>
      <c r="L188" s="40"/>
      <c r="M188" s="185"/>
      <c r="N188" s="186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121</v>
      </c>
      <c r="AU188" s="18" t="s">
        <v>79</v>
      </c>
    </row>
    <row r="189" spans="1:65" s="14" customFormat="1" ht="11.25">
      <c r="B189" s="198"/>
      <c r="C189" s="199"/>
      <c r="D189" s="189" t="s">
        <v>123</v>
      </c>
      <c r="E189" s="200" t="s">
        <v>19</v>
      </c>
      <c r="F189" s="201" t="s">
        <v>288</v>
      </c>
      <c r="G189" s="199"/>
      <c r="H189" s="202">
        <v>2.7959999999999998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123</v>
      </c>
      <c r="AU189" s="208" t="s">
        <v>79</v>
      </c>
      <c r="AV189" s="14" t="s">
        <v>79</v>
      </c>
      <c r="AW189" s="14" t="s">
        <v>33</v>
      </c>
      <c r="AX189" s="14" t="s">
        <v>77</v>
      </c>
      <c r="AY189" s="208" t="s">
        <v>112</v>
      </c>
    </row>
    <row r="190" spans="1:65" s="2" customFormat="1" ht="16.5" customHeight="1">
      <c r="A190" s="35"/>
      <c r="B190" s="36"/>
      <c r="C190" s="169" t="s">
        <v>289</v>
      </c>
      <c r="D190" s="169" t="s">
        <v>114</v>
      </c>
      <c r="E190" s="170" t="s">
        <v>290</v>
      </c>
      <c r="F190" s="171" t="s">
        <v>291</v>
      </c>
      <c r="G190" s="172" t="s">
        <v>117</v>
      </c>
      <c r="H190" s="173">
        <v>12.74</v>
      </c>
      <c r="I190" s="174"/>
      <c r="J190" s="175">
        <f>ROUND(I190*H190,2)</f>
        <v>0</v>
      </c>
      <c r="K190" s="171" t="s">
        <v>118</v>
      </c>
      <c r="L190" s="40"/>
      <c r="M190" s="176" t="s">
        <v>19</v>
      </c>
      <c r="N190" s="177" t="s">
        <v>43</v>
      </c>
      <c r="O190" s="65"/>
      <c r="P190" s="178">
        <f>O190*H190</f>
        <v>0</v>
      </c>
      <c r="Q190" s="178">
        <v>2.3010199999999998</v>
      </c>
      <c r="R190" s="178">
        <f>Q190*H190</f>
        <v>29.314994799999997</v>
      </c>
      <c r="S190" s="178">
        <v>0</v>
      </c>
      <c r="T190" s="17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0" t="s">
        <v>119</v>
      </c>
      <c r="AT190" s="180" t="s">
        <v>114</v>
      </c>
      <c r="AU190" s="180" t="s">
        <v>79</v>
      </c>
      <c r="AY190" s="18" t="s">
        <v>112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8" t="s">
        <v>77</v>
      </c>
      <c r="BK190" s="181">
        <f>ROUND(I190*H190,2)</f>
        <v>0</v>
      </c>
      <c r="BL190" s="18" t="s">
        <v>119</v>
      </c>
      <c r="BM190" s="180" t="s">
        <v>292</v>
      </c>
    </row>
    <row r="191" spans="1:65" s="2" customFormat="1" ht="11.25">
      <c r="A191" s="35"/>
      <c r="B191" s="36"/>
      <c r="C191" s="37"/>
      <c r="D191" s="182" t="s">
        <v>121</v>
      </c>
      <c r="E191" s="37"/>
      <c r="F191" s="183" t="s">
        <v>293</v>
      </c>
      <c r="G191" s="37"/>
      <c r="H191" s="37"/>
      <c r="I191" s="184"/>
      <c r="J191" s="37"/>
      <c r="K191" s="37"/>
      <c r="L191" s="40"/>
      <c r="M191" s="185"/>
      <c r="N191" s="186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121</v>
      </c>
      <c r="AU191" s="18" t="s">
        <v>79</v>
      </c>
    </row>
    <row r="192" spans="1:65" s="13" customFormat="1" ht="11.25">
      <c r="B192" s="187"/>
      <c r="C192" s="188"/>
      <c r="D192" s="189" t="s">
        <v>123</v>
      </c>
      <c r="E192" s="190" t="s">
        <v>19</v>
      </c>
      <c r="F192" s="191" t="s">
        <v>294</v>
      </c>
      <c r="G192" s="188"/>
      <c r="H192" s="190" t="s">
        <v>19</v>
      </c>
      <c r="I192" s="192"/>
      <c r="J192" s="188"/>
      <c r="K192" s="188"/>
      <c r="L192" s="193"/>
      <c r="M192" s="194"/>
      <c r="N192" s="195"/>
      <c r="O192" s="195"/>
      <c r="P192" s="195"/>
      <c r="Q192" s="195"/>
      <c r="R192" s="195"/>
      <c r="S192" s="195"/>
      <c r="T192" s="196"/>
      <c r="AT192" s="197" t="s">
        <v>123</v>
      </c>
      <c r="AU192" s="197" t="s">
        <v>79</v>
      </c>
      <c r="AV192" s="13" t="s">
        <v>77</v>
      </c>
      <c r="AW192" s="13" t="s">
        <v>33</v>
      </c>
      <c r="AX192" s="13" t="s">
        <v>72</v>
      </c>
      <c r="AY192" s="197" t="s">
        <v>112</v>
      </c>
    </row>
    <row r="193" spans="1:65" s="14" customFormat="1" ht="11.25">
      <c r="B193" s="198"/>
      <c r="C193" s="199"/>
      <c r="D193" s="189" t="s">
        <v>123</v>
      </c>
      <c r="E193" s="200" t="s">
        <v>19</v>
      </c>
      <c r="F193" s="201" t="s">
        <v>295</v>
      </c>
      <c r="G193" s="199"/>
      <c r="H193" s="202">
        <v>12.74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123</v>
      </c>
      <c r="AU193" s="208" t="s">
        <v>79</v>
      </c>
      <c r="AV193" s="14" t="s">
        <v>79</v>
      </c>
      <c r="AW193" s="14" t="s">
        <v>33</v>
      </c>
      <c r="AX193" s="14" t="s">
        <v>72</v>
      </c>
      <c r="AY193" s="208" t="s">
        <v>112</v>
      </c>
    </row>
    <row r="194" spans="1:65" s="15" customFormat="1" ht="11.25">
      <c r="B194" s="209"/>
      <c r="C194" s="210"/>
      <c r="D194" s="189" t="s">
        <v>123</v>
      </c>
      <c r="E194" s="211" t="s">
        <v>19</v>
      </c>
      <c r="F194" s="212" t="s">
        <v>140</v>
      </c>
      <c r="G194" s="210"/>
      <c r="H194" s="213">
        <v>12.74</v>
      </c>
      <c r="I194" s="214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123</v>
      </c>
      <c r="AU194" s="219" t="s">
        <v>79</v>
      </c>
      <c r="AV194" s="15" t="s">
        <v>119</v>
      </c>
      <c r="AW194" s="15" t="s">
        <v>33</v>
      </c>
      <c r="AX194" s="15" t="s">
        <v>77</v>
      </c>
      <c r="AY194" s="219" t="s">
        <v>112</v>
      </c>
    </row>
    <row r="195" spans="1:65" s="2" customFormat="1" ht="21.75" customHeight="1">
      <c r="A195" s="35"/>
      <c r="B195" s="36"/>
      <c r="C195" s="169" t="s">
        <v>296</v>
      </c>
      <c r="D195" s="169" t="s">
        <v>114</v>
      </c>
      <c r="E195" s="170" t="s">
        <v>297</v>
      </c>
      <c r="F195" s="171" t="s">
        <v>298</v>
      </c>
      <c r="G195" s="172" t="s">
        <v>117</v>
      </c>
      <c r="H195" s="173">
        <v>31.85</v>
      </c>
      <c r="I195" s="174"/>
      <c r="J195" s="175">
        <f>ROUND(I195*H195,2)</f>
        <v>0</v>
      </c>
      <c r="K195" s="171" t="s">
        <v>118</v>
      </c>
      <c r="L195" s="40"/>
      <c r="M195" s="176" t="s">
        <v>19</v>
      </c>
      <c r="N195" s="177" t="s">
        <v>43</v>
      </c>
      <c r="O195" s="65"/>
      <c r="P195" s="178">
        <f>O195*H195</f>
        <v>0</v>
      </c>
      <c r="Q195" s="178">
        <v>2.5018699999999998</v>
      </c>
      <c r="R195" s="178">
        <f>Q195*H195</f>
        <v>79.684559499999992</v>
      </c>
      <c r="S195" s="178">
        <v>0</v>
      </c>
      <c r="T195" s="17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0" t="s">
        <v>119</v>
      </c>
      <c r="AT195" s="180" t="s">
        <v>114</v>
      </c>
      <c r="AU195" s="180" t="s">
        <v>79</v>
      </c>
      <c r="AY195" s="18" t="s">
        <v>112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8" t="s">
        <v>77</v>
      </c>
      <c r="BK195" s="181">
        <f>ROUND(I195*H195,2)</f>
        <v>0</v>
      </c>
      <c r="BL195" s="18" t="s">
        <v>119</v>
      </c>
      <c r="BM195" s="180" t="s">
        <v>299</v>
      </c>
    </row>
    <row r="196" spans="1:65" s="2" customFormat="1" ht="11.25">
      <c r="A196" s="35"/>
      <c r="B196" s="36"/>
      <c r="C196" s="37"/>
      <c r="D196" s="182" t="s">
        <v>121</v>
      </c>
      <c r="E196" s="37"/>
      <c r="F196" s="183" t="s">
        <v>300</v>
      </c>
      <c r="G196" s="37"/>
      <c r="H196" s="37"/>
      <c r="I196" s="184"/>
      <c r="J196" s="37"/>
      <c r="K196" s="37"/>
      <c r="L196" s="40"/>
      <c r="M196" s="185"/>
      <c r="N196" s="186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121</v>
      </c>
      <c r="AU196" s="18" t="s">
        <v>79</v>
      </c>
    </row>
    <row r="197" spans="1:65" s="13" customFormat="1" ht="11.25">
      <c r="B197" s="187"/>
      <c r="C197" s="188"/>
      <c r="D197" s="189" t="s">
        <v>123</v>
      </c>
      <c r="E197" s="190" t="s">
        <v>19</v>
      </c>
      <c r="F197" s="191" t="s">
        <v>301</v>
      </c>
      <c r="G197" s="188"/>
      <c r="H197" s="190" t="s">
        <v>19</v>
      </c>
      <c r="I197" s="192"/>
      <c r="J197" s="188"/>
      <c r="K197" s="188"/>
      <c r="L197" s="193"/>
      <c r="M197" s="194"/>
      <c r="N197" s="195"/>
      <c r="O197" s="195"/>
      <c r="P197" s="195"/>
      <c r="Q197" s="195"/>
      <c r="R197" s="195"/>
      <c r="S197" s="195"/>
      <c r="T197" s="196"/>
      <c r="AT197" s="197" t="s">
        <v>123</v>
      </c>
      <c r="AU197" s="197" t="s">
        <v>79</v>
      </c>
      <c r="AV197" s="13" t="s">
        <v>77</v>
      </c>
      <c r="AW197" s="13" t="s">
        <v>33</v>
      </c>
      <c r="AX197" s="13" t="s">
        <v>72</v>
      </c>
      <c r="AY197" s="197" t="s">
        <v>112</v>
      </c>
    </row>
    <row r="198" spans="1:65" s="14" customFormat="1" ht="11.25">
      <c r="B198" s="198"/>
      <c r="C198" s="199"/>
      <c r="D198" s="189" t="s">
        <v>123</v>
      </c>
      <c r="E198" s="200" t="s">
        <v>19</v>
      </c>
      <c r="F198" s="201" t="s">
        <v>302</v>
      </c>
      <c r="G198" s="199"/>
      <c r="H198" s="202">
        <v>31.85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123</v>
      </c>
      <c r="AU198" s="208" t="s">
        <v>79</v>
      </c>
      <c r="AV198" s="14" t="s">
        <v>79</v>
      </c>
      <c r="AW198" s="14" t="s">
        <v>33</v>
      </c>
      <c r="AX198" s="14" t="s">
        <v>72</v>
      </c>
      <c r="AY198" s="208" t="s">
        <v>112</v>
      </c>
    </row>
    <row r="199" spans="1:65" s="15" customFormat="1" ht="11.25">
      <c r="B199" s="209"/>
      <c r="C199" s="210"/>
      <c r="D199" s="189" t="s">
        <v>123</v>
      </c>
      <c r="E199" s="211" t="s">
        <v>19</v>
      </c>
      <c r="F199" s="212" t="s">
        <v>140</v>
      </c>
      <c r="G199" s="210"/>
      <c r="H199" s="213">
        <v>31.85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123</v>
      </c>
      <c r="AU199" s="219" t="s">
        <v>79</v>
      </c>
      <c r="AV199" s="15" t="s">
        <v>119</v>
      </c>
      <c r="AW199" s="15" t="s">
        <v>33</v>
      </c>
      <c r="AX199" s="15" t="s">
        <v>77</v>
      </c>
      <c r="AY199" s="219" t="s">
        <v>112</v>
      </c>
    </row>
    <row r="200" spans="1:65" s="12" customFormat="1" ht="22.9" customHeight="1">
      <c r="B200" s="153"/>
      <c r="C200" s="154"/>
      <c r="D200" s="155" t="s">
        <v>71</v>
      </c>
      <c r="E200" s="167" t="s">
        <v>148</v>
      </c>
      <c r="F200" s="167" t="s">
        <v>303</v>
      </c>
      <c r="G200" s="154"/>
      <c r="H200" s="154"/>
      <c r="I200" s="157"/>
      <c r="J200" s="168">
        <f>BK200</f>
        <v>0</v>
      </c>
      <c r="K200" s="154"/>
      <c r="L200" s="159"/>
      <c r="M200" s="160"/>
      <c r="N200" s="161"/>
      <c r="O200" s="161"/>
      <c r="P200" s="162">
        <f>SUM(P201:P209)</f>
        <v>0</v>
      </c>
      <c r="Q200" s="161"/>
      <c r="R200" s="162">
        <f>SUM(R201:R209)</f>
        <v>216.31411535999999</v>
      </c>
      <c r="S200" s="161"/>
      <c r="T200" s="163">
        <f>SUM(T201:T209)</f>
        <v>0</v>
      </c>
      <c r="AR200" s="164" t="s">
        <v>77</v>
      </c>
      <c r="AT200" s="165" t="s">
        <v>71</v>
      </c>
      <c r="AU200" s="165" t="s">
        <v>77</v>
      </c>
      <c r="AY200" s="164" t="s">
        <v>112</v>
      </c>
      <c r="BK200" s="166">
        <f>SUM(BK201:BK209)</f>
        <v>0</v>
      </c>
    </row>
    <row r="201" spans="1:65" s="2" customFormat="1" ht="24.2" customHeight="1">
      <c r="A201" s="35"/>
      <c r="B201" s="36"/>
      <c r="C201" s="169" t="s">
        <v>304</v>
      </c>
      <c r="D201" s="169" t="s">
        <v>114</v>
      </c>
      <c r="E201" s="170" t="s">
        <v>305</v>
      </c>
      <c r="F201" s="171" t="s">
        <v>306</v>
      </c>
      <c r="G201" s="172" t="s">
        <v>181</v>
      </c>
      <c r="H201" s="173">
        <v>208.25</v>
      </c>
      <c r="I201" s="174"/>
      <c r="J201" s="175">
        <f>ROUND(I201*H201,2)</f>
        <v>0</v>
      </c>
      <c r="K201" s="171" t="s">
        <v>118</v>
      </c>
      <c r="L201" s="40"/>
      <c r="M201" s="176" t="s">
        <v>19</v>
      </c>
      <c r="N201" s="177" t="s">
        <v>43</v>
      </c>
      <c r="O201" s="65"/>
      <c r="P201" s="178">
        <f>O201*H201</f>
        <v>0</v>
      </c>
      <c r="Q201" s="178">
        <v>1.0145999999999999</v>
      </c>
      <c r="R201" s="178">
        <f>Q201*H201</f>
        <v>211.29044999999999</v>
      </c>
      <c r="S201" s="178">
        <v>0</v>
      </c>
      <c r="T201" s="17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0" t="s">
        <v>119</v>
      </c>
      <c r="AT201" s="180" t="s">
        <v>114</v>
      </c>
      <c r="AU201" s="180" t="s">
        <v>79</v>
      </c>
      <c r="AY201" s="18" t="s">
        <v>112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18" t="s">
        <v>77</v>
      </c>
      <c r="BK201" s="181">
        <f>ROUND(I201*H201,2)</f>
        <v>0</v>
      </c>
      <c r="BL201" s="18" t="s">
        <v>119</v>
      </c>
      <c r="BM201" s="180" t="s">
        <v>307</v>
      </c>
    </row>
    <row r="202" spans="1:65" s="2" customFormat="1" ht="11.25">
      <c r="A202" s="35"/>
      <c r="B202" s="36"/>
      <c r="C202" s="37"/>
      <c r="D202" s="182" t="s">
        <v>121</v>
      </c>
      <c r="E202" s="37"/>
      <c r="F202" s="183" t="s">
        <v>308</v>
      </c>
      <c r="G202" s="37"/>
      <c r="H202" s="37"/>
      <c r="I202" s="184"/>
      <c r="J202" s="37"/>
      <c r="K202" s="37"/>
      <c r="L202" s="40"/>
      <c r="M202" s="185"/>
      <c r="N202" s="186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121</v>
      </c>
      <c r="AU202" s="18" t="s">
        <v>79</v>
      </c>
    </row>
    <row r="203" spans="1:65" s="13" customFormat="1" ht="11.25">
      <c r="B203" s="187"/>
      <c r="C203" s="188"/>
      <c r="D203" s="189" t="s">
        <v>123</v>
      </c>
      <c r="E203" s="190" t="s">
        <v>19</v>
      </c>
      <c r="F203" s="191" t="s">
        <v>145</v>
      </c>
      <c r="G203" s="188"/>
      <c r="H203" s="190" t="s">
        <v>19</v>
      </c>
      <c r="I203" s="192"/>
      <c r="J203" s="188"/>
      <c r="K203" s="188"/>
      <c r="L203" s="193"/>
      <c r="M203" s="194"/>
      <c r="N203" s="195"/>
      <c r="O203" s="195"/>
      <c r="P203" s="195"/>
      <c r="Q203" s="195"/>
      <c r="R203" s="195"/>
      <c r="S203" s="195"/>
      <c r="T203" s="196"/>
      <c r="AT203" s="197" t="s">
        <v>123</v>
      </c>
      <c r="AU203" s="197" t="s">
        <v>79</v>
      </c>
      <c r="AV203" s="13" t="s">
        <v>77</v>
      </c>
      <c r="AW203" s="13" t="s">
        <v>33</v>
      </c>
      <c r="AX203" s="13" t="s">
        <v>72</v>
      </c>
      <c r="AY203" s="197" t="s">
        <v>112</v>
      </c>
    </row>
    <row r="204" spans="1:65" s="14" customFormat="1" ht="11.25">
      <c r="B204" s="198"/>
      <c r="C204" s="199"/>
      <c r="D204" s="189" t="s">
        <v>123</v>
      </c>
      <c r="E204" s="200" t="s">
        <v>19</v>
      </c>
      <c r="F204" s="201" t="s">
        <v>256</v>
      </c>
      <c r="G204" s="199"/>
      <c r="H204" s="202">
        <v>208.25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123</v>
      </c>
      <c r="AU204" s="208" t="s">
        <v>79</v>
      </c>
      <c r="AV204" s="14" t="s">
        <v>79</v>
      </c>
      <c r="AW204" s="14" t="s">
        <v>33</v>
      </c>
      <c r="AX204" s="14" t="s">
        <v>77</v>
      </c>
      <c r="AY204" s="208" t="s">
        <v>112</v>
      </c>
    </row>
    <row r="205" spans="1:65" s="2" customFormat="1" ht="24.2" customHeight="1">
      <c r="A205" s="35"/>
      <c r="B205" s="36"/>
      <c r="C205" s="169" t="s">
        <v>309</v>
      </c>
      <c r="D205" s="169" t="s">
        <v>114</v>
      </c>
      <c r="E205" s="170" t="s">
        <v>310</v>
      </c>
      <c r="F205" s="171" t="s">
        <v>311</v>
      </c>
      <c r="G205" s="172" t="s">
        <v>167</v>
      </c>
      <c r="H205" s="173">
        <v>4.7880000000000003</v>
      </c>
      <c r="I205" s="174"/>
      <c r="J205" s="175">
        <f>ROUND(I205*H205,2)</f>
        <v>0</v>
      </c>
      <c r="K205" s="171" t="s">
        <v>118</v>
      </c>
      <c r="L205" s="40"/>
      <c r="M205" s="176" t="s">
        <v>19</v>
      </c>
      <c r="N205" s="177" t="s">
        <v>43</v>
      </c>
      <c r="O205" s="65"/>
      <c r="P205" s="178">
        <f>O205*H205</f>
        <v>0</v>
      </c>
      <c r="Q205" s="178">
        <v>1.04922</v>
      </c>
      <c r="R205" s="178">
        <f>Q205*H205</f>
        <v>5.0236653600000007</v>
      </c>
      <c r="S205" s="178">
        <v>0</v>
      </c>
      <c r="T205" s="17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0" t="s">
        <v>119</v>
      </c>
      <c r="AT205" s="180" t="s">
        <v>114</v>
      </c>
      <c r="AU205" s="180" t="s">
        <v>79</v>
      </c>
      <c r="AY205" s="18" t="s">
        <v>112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8" t="s">
        <v>77</v>
      </c>
      <c r="BK205" s="181">
        <f>ROUND(I205*H205,2)</f>
        <v>0</v>
      </c>
      <c r="BL205" s="18" t="s">
        <v>119</v>
      </c>
      <c r="BM205" s="180" t="s">
        <v>312</v>
      </c>
    </row>
    <row r="206" spans="1:65" s="2" customFormat="1" ht="11.25">
      <c r="A206" s="35"/>
      <c r="B206" s="36"/>
      <c r="C206" s="37"/>
      <c r="D206" s="182" t="s">
        <v>121</v>
      </c>
      <c r="E206" s="37"/>
      <c r="F206" s="183" t="s">
        <v>313</v>
      </c>
      <c r="G206" s="37"/>
      <c r="H206" s="37"/>
      <c r="I206" s="184"/>
      <c r="J206" s="37"/>
      <c r="K206" s="37"/>
      <c r="L206" s="40"/>
      <c r="M206" s="185"/>
      <c r="N206" s="186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121</v>
      </c>
      <c r="AU206" s="18" t="s">
        <v>79</v>
      </c>
    </row>
    <row r="207" spans="1:65" s="14" customFormat="1" ht="11.25">
      <c r="B207" s="198"/>
      <c r="C207" s="199"/>
      <c r="D207" s="189" t="s">
        <v>123</v>
      </c>
      <c r="E207" s="200" t="s">
        <v>19</v>
      </c>
      <c r="F207" s="201" t="s">
        <v>314</v>
      </c>
      <c r="G207" s="199"/>
      <c r="H207" s="202">
        <v>2.419</v>
      </c>
      <c r="I207" s="203"/>
      <c r="J207" s="199"/>
      <c r="K207" s="199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123</v>
      </c>
      <c r="AU207" s="208" t="s">
        <v>79</v>
      </c>
      <c r="AV207" s="14" t="s">
        <v>79</v>
      </c>
      <c r="AW207" s="14" t="s">
        <v>33</v>
      </c>
      <c r="AX207" s="14" t="s">
        <v>72</v>
      </c>
      <c r="AY207" s="208" t="s">
        <v>112</v>
      </c>
    </row>
    <row r="208" spans="1:65" s="14" customFormat="1" ht="11.25">
      <c r="B208" s="198"/>
      <c r="C208" s="199"/>
      <c r="D208" s="189" t="s">
        <v>123</v>
      </c>
      <c r="E208" s="200" t="s">
        <v>19</v>
      </c>
      <c r="F208" s="201" t="s">
        <v>315</v>
      </c>
      <c r="G208" s="199"/>
      <c r="H208" s="202">
        <v>2.3690000000000002</v>
      </c>
      <c r="I208" s="203"/>
      <c r="J208" s="199"/>
      <c r="K208" s="199"/>
      <c r="L208" s="204"/>
      <c r="M208" s="205"/>
      <c r="N208" s="206"/>
      <c r="O208" s="206"/>
      <c r="P208" s="206"/>
      <c r="Q208" s="206"/>
      <c r="R208" s="206"/>
      <c r="S208" s="206"/>
      <c r="T208" s="207"/>
      <c r="AT208" s="208" t="s">
        <v>123</v>
      </c>
      <c r="AU208" s="208" t="s">
        <v>79</v>
      </c>
      <c r="AV208" s="14" t="s">
        <v>79</v>
      </c>
      <c r="AW208" s="14" t="s">
        <v>33</v>
      </c>
      <c r="AX208" s="14" t="s">
        <v>72</v>
      </c>
      <c r="AY208" s="208" t="s">
        <v>112</v>
      </c>
    </row>
    <row r="209" spans="1:65" s="15" customFormat="1" ht="11.25">
      <c r="B209" s="209"/>
      <c r="C209" s="210"/>
      <c r="D209" s="189" t="s">
        <v>123</v>
      </c>
      <c r="E209" s="211" t="s">
        <v>19</v>
      </c>
      <c r="F209" s="212" t="s">
        <v>140</v>
      </c>
      <c r="G209" s="210"/>
      <c r="H209" s="213">
        <v>4.7880000000000003</v>
      </c>
      <c r="I209" s="214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123</v>
      </c>
      <c r="AU209" s="219" t="s">
        <v>79</v>
      </c>
      <c r="AV209" s="15" t="s">
        <v>119</v>
      </c>
      <c r="AW209" s="15" t="s">
        <v>33</v>
      </c>
      <c r="AX209" s="15" t="s">
        <v>77</v>
      </c>
      <c r="AY209" s="219" t="s">
        <v>112</v>
      </c>
    </row>
    <row r="210" spans="1:65" s="12" customFormat="1" ht="22.9" customHeight="1">
      <c r="B210" s="153"/>
      <c r="C210" s="154"/>
      <c r="D210" s="155" t="s">
        <v>71</v>
      </c>
      <c r="E210" s="167" t="s">
        <v>159</v>
      </c>
      <c r="F210" s="167" t="s">
        <v>316</v>
      </c>
      <c r="G210" s="154"/>
      <c r="H210" s="154"/>
      <c r="I210" s="157"/>
      <c r="J210" s="168">
        <f>BK210</f>
        <v>0</v>
      </c>
      <c r="K210" s="154"/>
      <c r="L210" s="159"/>
      <c r="M210" s="160"/>
      <c r="N210" s="161"/>
      <c r="O210" s="161"/>
      <c r="P210" s="162">
        <f>SUM(P211:P244)</f>
        <v>0</v>
      </c>
      <c r="Q210" s="161"/>
      <c r="R210" s="162">
        <f>SUM(R211:R244)</f>
        <v>13.231587599999999</v>
      </c>
      <c r="S210" s="161"/>
      <c r="T210" s="163">
        <f>SUM(T211:T244)</f>
        <v>0</v>
      </c>
      <c r="AR210" s="164" t="s">
        <v>77</v>
      </c>
      <c r="AT210" s="165" t="s">
        <v>71</v>
      </c>
      <c r="AU210" s="165" t="s">
        <v>77</v>
      </c>
      <c r="AY210" s="164" t="s">
        <v>112</v>
      </c>
      <c r="BK210" s="166">
        <f>SUM(BK211:BK244)</f>
        <v>0</v>
      </c>
    </row>
    <row r="211" spans="1:65" s="2" customFormat="1" ht="24.2" customHeight="1">
      <c r="A211" s="35"/>
      <c r="B211" s="36"/>
      <c r="C211" s="169" t="s">
        <v>317</v>
      </c>
      <c r="D211" s="169" t="s">
        <v>114</v>
      </c>
      <c r="E211" s="170" t="s">
        <v>318</v>
      </c>
      <c r="F211" s="171" t="s">
        <v>319</v>
      </c>
      <c r="G211" s="172" t="s">
        <v>181</v>
      </c>
      <c r="H211" s="173">
        <v>59.03</v>
      </c>
      <c r="I211" s="174"/>
      <c r="J211" s="175">
        <f>ROUND(I211*H211,2)</f>
        <v>0</v>
      </c>
      <c r="K211" s="171" t="s">
        <v>118</v>
      </c>
      <c r="L211" s="40"/>
      <c r="M211" s="176" t="s">
        <v>19</v>
      </c>
      <c r="N211" s="177" t="s">
        <v>43</v>
      </c>
      <c r="O211" s="65"/>
      <c r="P211" s="178">
        <f>O211*H211</f>
        <v>0</v>
      </c>
      <c r="Q211" s="178">
        <v>0</v>
      </c>
      <c r="R211" s="178">
        <f>Q211*H211</f>
        <v>0</v>
      </c>
      <c r="S211" s="178">
        <v>0</v>
      </c>
      <c r="T211" s="17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0" t="s">
        <v>119</v>
      </c>
      <c r="AT211" s="180" t="s">
        <v>114</v>
      </c>
      <c r="AU211" s="180" t="s">
        <v>79</v>
      </c>
      <c r="AY211" s="18" t="s">
        <v>112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8" t="s">
        <v>77</v>
      </c>
      <c r="BK211" s="181">
        <f>ROUND(I211*H211,2)</f>
        <v>0</v>
      </c>
      <c r="BL211" s="18" t="s">
        <v>119</v>
      </c>
      <c r="BM211" s="180" t="s">
        <v>320</v>
      </c>
    </row>
    <row r="212" spans="1:65" s="2" customFormat="1" ht="11.25">
      <c r="A212" s="35"/>
      <c r="B212" s="36"/>
      <c r="C212" s="37"/>
      <c r="D212" s="182" t="s">
        <v>121</v>
      </c>
      <c r="E212" s="37"/>
      <c r="F212" s="183" t="s">
        <v>321</v>
      </c>
      <c r="G212" s="37"/>
      <c r="H212" s="37"/>
      <c r="I212" s="184"/>
      <c r="J212" s="37"/>
      <c r="K212" s="37"/>
      <c r="L212" s="40"/>
      <c r="M212" s="185"/>
      <c r="N212" s="186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121</v>
      </c>
      <c r="AU212" s="18" t="s">
        <v>79</v>
      </c>
    </row>
    <row r="213" spans="1:65" s="13" customFormat="1" ht="11.25">
      <c r="B213" s="187"/>
      <c r="C213" s="188"/>
      <c r="D213" s="189" t="s">
        <v>123</v>
      </c>
      <c r="E213" s="190" t="s">
        <v>19</v>
      </c>
      <c r="F213" s="191" t="s">
        <v>322</v>
      </c>
      <c r="G213" s="188"/>
      <c r="H213" s="190" t="s">
        <v>19</v>
      </c>
      <c r="I213" s="192"/>
      <c r="J213" s="188"/>
      <c r="K213" s="188"/>
      <c r="L213" s="193"/>
      <c r="M213" s="194"/>
      <c r="N213" s="195"/>
      <c r="O213" s="195"/>
      <c r="P213" s="195"/>
      <c r="Q213" s="195"/>
      <c r="R213" s="195"/>
      <c r="S213" s="195"/>
      <c r="T213" s="196"/>
      <c r="AT213" s="197" t="s">
        <v>123</v>
      </c>
      <c r="AU213" s="197" t="s">
        <v>79</v>
      </c>
      <c r="AV213" s="13" t="s">
        <v>77</v>
      </c>
      <c r="AW213" s="13" t="s">
        <v>33</v>
      </c>
      <c r="AX213" s="13" t="s">
        <v>72</v>
      </c>
      <c r="AY213" s="197" t="s">
        <v>112</v>
      </c>
    </row>
    <row r="214" spans="1:65" s="14" customFormat="1" ht="11.25">
      <c r="B214" s="198"/>
      <c r="C214" s="199"/>
      <c r="D214" s="189" t="s">
        <v>123</v>
      </c>
      <c r="E214" s="200" t="s">
        <v>19</v>
      </c>
      <c r="F214" s="201" t="s">
        <v>323</v>
      </c>
      <c r="G214" s="199"/>
      <c r="H214" s="202">
        <v>59.03</v>
      </c>
      <c r="I214" s="203"/>
      <c r="J214" s="199"/>
      <c r="K214" s="199"/>
      <c r="L214" s="204"/>
      <c r="M214" s="205"/>
      <c r="N214" s="206"/>
      <c r="O214" s="206"/>
      <c r="P214" s="206"/>
      <c r="Q214" s="206"/>
      <c r="R214" s="206"/>
      <c r="S214" s="206"/>
      <c r="T214" s="207"/>
      <c r="AT214" s="208" t="s">
        <v>123</v>
      </c>
      <c r="AU214" s="208" t="s">
        <v>79</v>
      </c>
      <c r="AV214" s="14" t="s">
        <v>79</v>
      </c>
      <c r="AW214" s="14" t="s">
        <v>33</v>
      </c>
      <c r="AX214" s="14" t="s">
        <v>77</v>
      </c>
      <c r="AY214" s="208" t="s">
        <v>112</v>
      </c>
    </row>
    <row r="215" spans="1:65" s="2" customFormat="1" ht="24.2" customHeight="1">
      <c r="A215" s="35"/>
      <c r="B215" s="36"/>
      <c r="C215" s="169" t="s">
        <v>324</v>
      </c>
      <c r="D215" s="169" t="s">
        <v>114</v>
      </c>
      <c r="E215" s="170" t="s">
        <v>325</v>
      </c>
      <c r="F215" s="171" t="s">
        <v>326</v>
      </c>
      <c r="G215" s="172" t="s">
        <v>181</v>
      </c>
      <c r="H215" s="173">
        <v>613.52</v>
      </c>
      <c r="I215" s="174"/>
      <c r="J215" s="175">
        <f>ROUND(I215*H215,2)</f>
        <v>0</v>
      </c>
      <c r="K215" s="171" t="s">
        <v>118</v>
      </c>
      <c r="L215" s="40"/>
      <c r="M215" s="176" t="s">
        <v>19</v>
      </c>
      <c r="N215" s="177" t="s">
        <v>43</v>
      </c>
      <c r="O215" s="65"/>
      <c r="P215" s="178">
        <f>O215*H215</f>
        <v>0</v>
      </c>
      <c r="Q215" s="178">
        <v>0</v>
      </c>
      <c r="R215" s="178">
        <f>Q215*H215</f>
        <v>0</v>
      </c>
      <c r="S215" s="178">
        <v>0</v>
      </c>
      <c r="T215" s="17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0" t="s">
        <v>119</v>
      </c>
      <c r="AT215" s="180" t="s">
        <v>114</v>
      </c>
      <c r="AU215" s="180" t="s">
        <v>79</v>
      </c>
      <c r="AY215" s="18" t="s">
        <v>112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18" t="s">
        <v>77</v>
      </c>
      <c r="BK215" s="181">
        <f>ROUND(I215*H215,2)</f>
        <v>0</v>
      </c>
      <c r="BL215" s="18" t="s">
        <v>119</v>
      </c>
      <c r="BM215" s="180" t="s">
        <v>327</v>
      </c>
    </row>
    <row r="216" spans="1:65" s="2" customFormat="1" ht="11.25">
      <c r="A216" s="35"/>
      <c r="B216" s="36"/>
      <c r="C216" s="37"/>
      <c r="D216" s="182" t="s">
        <v>121</v>
      </c>
      <c r="E216" s="37"/>
      <c r="F216" s="183" t="s">
        <v>328</v>
      </c>
      <c r="G216" s="37"/>
      <c r="H216" s="37"/>
      <c r="I216" s="184"/>
      <c r="J216" s="37"/>
      <c r="K216" s="37"/>
      <c r="L216" s="40"/>
      <c r="M216" s="185"/>
      <c r="N216" s="186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121</v>
      </c>
      <c r="AU216" s="18" t="s">
        <v>79</v>
      </c>
    </row>
    <row r="217" spans="1:65" s="13" customFormat="1" ht="11.25">
      <c r="B217" s="187"/>
      <c r="C217" s="188"/>
      <c r="D217" s="189" t="s">
        <v>123</v>
      </c>
      <c r="E217" s="190" t="s">
        <v>19</v>
      </c>
      <c r="F217" s="191" t="s">
        <v>329</v>
      </c>
      <c r="G217" s="188"/>
      <c r="H217" s="190" t="s">
        <v>19</v>
      </c>
      <c r="I217" s="192"/>
      <c r="J217" s="188"/>
      <c r="K217" s="188"/>
      <c r="L217" s="193"/>
      <c r="M217" s="194"/>
      <c r="N217" s="195"/>
      <c r="O217" s="195"/>
      <c r="P217" s="195"/>
      <c r="Q217" s="195"/>
      <c r="R217" s="195"/>
      <c r="S217" s="195"/>
      <c r="T217" s="196"/>
      <c r="AT217" s="197" t="s">
        <v>123</v>
      </c>
      <c r="AU217" s="197" t="s">
        <v>79</v>
      </c>
      <c r="AV217" s="13" t="s">
        <v>77</v>
      </c>
      <c r="AW217" s="13" t="s">
        <v>33</v>
      </c>
      <c r="AX217" s="13" t="s">
        <v>72</v>
      </c>
      <c r="AY217" s="197" t="s">
        <v>112</v>
      </c>
    </row>
    <row r="218" spans="1:65" s="14" customFormat="1" ht="11.25">
      <c r="B218" s="198"/>
      <c r="C218" s="199"/>
      <c r="D218" s="189" t="s">
        <v>123</v>
      </c>
      <c r="E218" s="200" t="s">
        <v>19</v>
      </c>
      <c r="F218" s="201" t="s">
        <v>330</v>
      </c>
      <c r="G218" s="199"/>
      <c r="H218" s="202">
        <v>613.52</v>
      </c>
      <c r="I218" s="203"/>
      <c r="J218" s="199"/>
      <c r="K218" s="199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123</v>
      </c>
      <c r="AU218" s="208" t="s">
        <v>79</v>
      </c>
      <c r="AV218" s="14" t="s">
        <v>79</v>
      </c>
      <c r="AW218" s="14" t="s">
        <v>33</v>
      </c>
      <c r="AX218" s="14" t="s">
        <v>77</v>
      </c>
      <c r="AY218" s="208" t="s">
        <v>112</v>
      </c>
    </row>
    <row r="219" spans="1:65" s="2" customFormat="1" ht="24.2" customHeight="1">
      <c r="A219" s="35"/>
      <c r="B219" s="36"/>
      <c r="C219" s="169" t="s">
        <v>331</v>
      </c>
      <c r="D219" s="169" t="s">
        <v>114</v>
      </c>
      <c r="E219" s="170" t="s">
        <v>332</v>
      </c>
      <c r="F219" s="171" t="s">
        <v>333</v>
      </c>
      <c r="G219" s="172" t="s">
        <v>181</v>
      </c>
      <c r="H219" s="173">
        <v>154.30000000000001</v>
      </c>
      <c r="I219" s="174"/>
      <c r="J219" s="175">
        <f>ROUND(I219*H219,2)</f>
        <v>0</v>
      </c>
      <c r="K219" s="171" t="s">
        <v>118</v>
      </c>
      <c r="L219" s="40"/>
      <c r="M219" s="176" t="s">
        <v>19</v>
      </c>
      <c r="N219" s="177" t="s">
        <v>43</v>
      </c>
      <c r="O219" s="65"/>
      <c r="P219" s="178">
        <f>O219*H219</f>
        <v>0</v>
      </c>
      <c r="Q219" s="178">
        <v>0</v>
      </c>
      <c r="R219" s="178">
        <f>Q219*H219</f>
        <v>0</v>
      </c>
      <c r="S219" s="178">
        <v>0</v>
      </c>
      <c r="T219" s="17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0" t="s">
        <v>119</v>
      </c>
      <c r="AT219" s="180" t="s">
        <v>114</v>
      </c>
      <c r="AU219" s="180" t="s">
        <v>79</v>
      </c>
      <c r="AY219" s="18" t="s">
        <v>112</v>
      </c>
      <c r="BE219" s="181">
        <f>IF(N219="základní",J219,0)</f>
        <v>0</v>
      </c>
      <c r="BF219" s="181">
        <f>IF(N219="snížená",J219,0)</f>
        <v>0</v>
      </c>
      <c r="BG219" s="181">
        <f>IF(N219="zákl. přenesená",J219,0)</f>
        <v>0</v>
      </c>
      <c r="BH219" s="181">
        <f>IF(N219="sníž. přenesená",J219,0)</f>
        <v>0</v>
      </c>
      <c r="BI219" s="181">
        <f>IF(N219="nulová",J219,0)</f>
        <v>0</v>
      </c>
      <c r="BJ219" s="18" t="s">
        <v>77</v>
      </c>
      <c r="BK219" s="181">
        <f>ROUND(I219*H219,2)</f>
        <v>0</v>
      </c>
      <c r="BL219" s="18" t="s">
        <v>119</v>
      </c>
      <c r="BM219" s="180" t="s">
        <v>334</v>
      </c>
    </row>
    <row r="220" spans="1:65" s="2" customFormat="1" ht="11.25">
      <c r="A220" s="35"/>
      <c r="B220" s="36"/>
      <c r="C220" s="37"/>
      <c r="D220" s="182" t="s">
        <v>121</v>
      </c>
      <c r="E220" s="37"/>
      <c r="F220" s="183" t="s">
        <v>335</v>
      </c>
      <c r="G220" s="37"/>
      <c r="H220" s="37"/>
      <c r="I220" s="184"/>
      <c r="J220" s="37"/>
      <c r="K220" s="37"/>
      <c r="L220" s="40"/>
      <c r="M220" s="185"/>
      <c r="N220" s="186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121</v>
      </c>
      <c r="AU220" s="18" t="s">
        <v>79</v>
      </c>
    </row>
    <row r="221" spans="1:65" s="13" customFormat="1" ht="11.25">
      <c r="B221" s="187"/>
      <c r="C221" s="188"/>
      <c r="D221" s="189" t="s">
        <v>123</v>
      </c>
      <c r="E221" s="190" t="s">
        <v>19</v>
      </c>
      <c r="F221" s="191" t="s">
        <v>336</v>
      </c>
      <c r="G221" s="188"/>
      <c r="H221" s="190" t="s">
        <v>19</v>
      </c>
      <c r="I221" s="192"/>
      <c r="J221" s="188"/>
      <c r="K221" s="188"/>
      <c r="L221" s="193"/>
      <c r="M221" s="194"/>
      <c r="N221" s="195"/>
      <c r="O221" s="195"/>
      <c r="P221" s="195"/>
      <c r="Q221" s="195"/>
      <c r="R221" s="195"/>
      <c r="S221" s="195"/>
      <c r="T221" s="196"/>
      <c r="AT221" s="197" t="s">
        <v>123</v>
      </c>
      <c r="AU221" s="197" t="s">
        <v>79</v>
      </c>
      <c r="AV221" s="13" t="s">
        <v>77</v>
      </c>
      <c r="AW221" s="13" t="s">
        <v>33</v>
      </c>
      <c r="AX221" s="13" t="s">
        <v>72</v>
      </c>
      <c r="AY221" s="197" t="s">
        <v>112</v>
      </c>
    </row>
    <row r="222" spans="1:65" s="14" customFormat="1" ht="11.25">
      <c r="B222" s="198"/>
      <c r="C222" s="199"/>
      <c r="D222" s="189" t="s">
        <v>123</v>
      </c>
      <c r="E222" s="200" t="s">
        <v>19</v>
      </c>
      <c r="F222" s="201" t="s">
        <v>337</v>
      </c>
      <c r="G222" s="199"/>
      <c r="H222" s="202">
        <v>154.30000000000001</v>
      </c>
      <c r="I222" s="203"/>
      <c r="J222" s="199"/>
      <c r="K222" s="199"/>
      <c r="L222" s="204"/>
      <c r="M222" s="205"/>
      <c r="N222" s="206"/>
      <c r="O222" s="206"/>
      <c r="P222" s="206"/>
      <c r="Q222" s="206"/>
      <c r="R222" s="206"/>
      <c r="S222" s="206"/>
      <c r="T222" s="207"/>
      <c r="AT222" s="208" t="s">
        <v>123</v>
      </c>
      <c r="AU222" s="208" t="s">
        <v>79</v>
      </c>
      <c r="AV222" s="14" t="s">
        <v>79</v>
      </c>
      <c r="AW222" s="14" t="s">
        <v>33</v>
      </c>
      <c r="AX222" s="14" t="s">
        <v>77</v>
      </c>
      <c r="AY222" s="208" t="s">
        <v>112</v>
      </c>
    </row>
    <row r="223" spans="1:65" s="2" customFormat="1" ht="21.75" customHeight="1">
      <c r="A223" s="35"/>
      <c r="B223" s="36"/>
      <c r="C223" s="169" t="s">
        <v>338</v>
      </c>
      <c r="D223" s="169" t="s">
        <v>114</v>
      </c>
      <c r="E223" s="170" t="s">
        <v>339</v>
      </c>
      <c r="F223" s="171" t="s">
        <v>340</v>
      </c>
      <c r="G223" s="172" t="s">
        <v>181</v>
      </c>
      <c r="H223" s="173">
        <v>592.66999999999996</v>
      </c>
      <c r="I223" s="174"/>
      <c r="J223" s="175">
        <f>ROUND(I223*H223,2)</f>
        <v>0</v>
      </c>
      <c r="K223" s="171" t="s">
        <v>118</v>
      </c>
      <c r="L223" s="40"/>
      <c r="M223" s="176" t="s">
        <v>19</v>
      </c>
      <c r="N223" s="177" t="s">
        <v>43</v>
      </c>
      <c r="O223" s="65"/>
      <c r="P223" s="178">
        <f>O223*H223</f>
        <v>0</v>
      </c>
      <c r="Q223" s="178">
        <v>0</v>
      </c>
      <c r="R223" s="178">
        <f>Q223*H223</f>
        <v>0</v>
      </c>
      <c r="S223" s="178">
        <v>0</v>
      </c>
      <c r="T223" s="17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0" t="s">
        <v>119</v>
      </c>
      <c r="AT223" s="180" t="s">
        <v>114</v>
      </c>
      <c r="AU223" s="180" t="s">
        <v>79</v>
      </c>
      <c r="AY223" s="18" t="s">
        <v>112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8" t="s">
        <v>77</v>
      </c>
      <c r="BK223" s="181">
        <f>ROUND(I223*H223,2)</f>
        <v>0</v>
      </c>
      <c r="BL223" s="18" t="s">
        <v>119</v>
      </c>
      <c r="BM223" s="180" t="s">
        <v>341</v>
      </c>
    </row>
    <row r="224" spans="1:65" s="2" customFormat="1" ht="11.25">
      <c r="A224" s="35"/>
      <c r="B224" s="36"/>
      <c r="C224" s="37"/>
      <c r="D224" s="182" t="s">
        <v>121</v>
      </c>
      <c r="E224" s="37"/>
      <c r="F224" s="183" t="s">
        <v>342</v>
      </c>
      <c r="G224" s="37"/>
      <c r="H224" s="37"/>
      <c r="I224" s="184"/>
      <c r="J224" s="37"/>
      <c r="K224" s="37"/>
      <c r="L224" s="40"/>
      <c r="M224" s="185"/>
      <c r="N224" s="186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121</v>
      </c>
      <c r="AU224" s="18" t="s">
        <v>79</v>
      </c>
    </row>
    <row r="225" spans="1:65" s="13" customFormat="1" ht="11.25">
      <c r="B225" s="187"/>
      <c r="C225" s="188"/>
      <c r="D225" s="189" t="s">
        <v>123</v>
      </c>
      <c r="E225" s="190" t="s">
        <v>19</v>
      </c>
      <c r="F225" s="191" t="s">
        <v>246</v>
      </c>
      <c r="G225" s="188"/>
      <c r="H225" s="190" t="s">
        <v>19</v>
      </c>
      <c r="I225" s="192"/>
      <c r="J225" s="188"/>
      <c r="K225" s="188"/>
      <c r="L225" s="193"/>
      <c r="M225" s="194"/>
      <c r="N225" s="195"/>
      <c r="O225" s="195"/>
      <c r="P225" s="195"/>
      <c r="Q225" s="195"/>
      <c r="R225" s="195"/>
      <c r="S225" s="195"/>
      <c r="T225" s="196"/>
      <c r="AT225" s="197" t="s">
        <v>123</v>
      </c>
      <c r="AU225" s="197" t="s">
        <v>79</v>
      </c>
      <c r="AV225" s="13" t="s">
        <v>77</v>
      </c>
      <c r="AW225" s="13" t="s">
        <v>33</v>
      </c>
      <c r="AX225" s="13" t="s">
        <v>72</v>
      </c>
      <c r="AY225" s="197" t="s">
        <v>112</v>
      </c>
    </row>
    <row r="226" spans="1:65" s="14" customFormat="1" ht="11.25">
      <c r="B226" s="198"/>
      <c r="C226" s="199"/>
      <c r="D226" s="189" t="s">
        <v>123</v>
      </c>
      <c r="E226" s="200" t="s">
        <v>19</v>
      </c>
      <c r="F226" s="201" t="s">
        <v>343</v>
      </c>
      <c r="G226" s="199"/>
      <c r="H226" s="202">
        <v>592.66999999999996</v>
      </c>
      <c r="I226" s="203"/>
      <c r="J226" s="199"/>
      <c r="K226" s="199"/>
      <c r="L226" s="204"/>
      <c r="M226" s="205"/>
      <c r="N226" s="206"/>
      <c r="O226" s="206"/>
      <c r="P226" s="206"/>
      <c r="Q226" s="206"/>
      <c r="R226" s="206"/>
      <c r="S226" s="206"/>
      <c r="T226" s="207"/>
      <c r="AT226" s="208" t="s">
        <v>123</v>
      </c>
      <c r="AU226" s="208" t="s">
        <v>79</v>
      </c>
      <c r="AV226" s="14" t="s">
        <v>79</v>
      </c>
      <c r="AW226" s="14" t="s">
        <v>33</v>
      </c>
      <c r="AX226" s="14" t="s">
        <v>77</v>
      </c>
      <c r="AY226" s="208" t="s">
        <v>112</v>
      </c>
    </row>
    <row r="227" spans="1:65" s="2" customFormat="1" ht="16.5" customHeight="1">
      <c r="A227" s="35"/>
      <c r="B227" s="36"/>
      <c r="C227" s="169" t="s">
        <v>344</v>
      </c>
      <c r="D227" s="169" t="s">
        <v>114</v>
      </c>
      <c r="E227" s="170" t="s">
        <v>345</v>
      </c>
      <c r="F227" s="171" t="s">
        <v>346</v>
      </c>
      <c r="G227" s="172" t="s">
        <v>181</v>
      </c>
      <c r="H227" s="173">
        <v>592.66999999999996</v>
      </c>
      <c r="I227" s="174"/>
      <c r="J227" s="175">
        <f>ROUND(I227*H227,2)</f>
        <v>0</v>
      </c>
      <c r="K227" s="171" t="s">
        <v>19</v>
      </c>
      <c r="L227" s="40"/>
      <c r="M227" s="176" t="s">
        <v>19</v>
      </c>
      <c r="N227" s="177" t="s">
        <v>43</v>
      </c>
      <c r="O227" s="65"/>
      <c r="P227" s="178">
        <f>O227*H227</f>
        <v>0</v>
      </c>
      <c r="Q227" s="178">
        <v>0</v>
      </c>
      <c r="R227" s="178">
        <f>Q227*H227</f>
        <v>0</v>
      </c>
      <c r="S227" s="178">
        <v>0</v>
      </c>
      <c r="T227" s="17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0" t="s">
        <v>119</v>
      </c>
      <c r="AT227" s="180" t="s">
        <v>114</v>
      </c>
      <c r="AU227" s="180" t="s">
        <v>79</v>
      </c>
      <c r="AY227" s="18" t="s">
        <v>112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18" t="s">
        <v>77</v>
      </c>
      <c r="BK227" s="181">
        <f>ROUND(I227*H227,2)</f>
        <v>0</v>
      </c>
      <c r="BL227" s="18" t="s">
        <v>119</v>
      </c>
      <c r="BM227" s="180" t="s">
        <v>347</v>
      </c>
    </row>
    <row r="228" spans="1:65" s="13" customFormat="1" ht="11.25">
      <c r="B228" s="187"/>
      <c r="C228" s="188"/>
      <c r="D228" s="189" t="s">
        <v>123</v>
      </c>
      <c r="E228" s="190" t="s">
        <v>19</v>
      </c>
      <c r="F228" s="191" t="s">
        <v>246</v>
      </c>
      <c r="G228" s="188"/>
      <c r="H228" s="190" t="s">
        <v>19</v>
      </c>
      <c r="I228" s="192"/>
      <c r="J228" s="188"/>
      <c r="K228" s="188"/>
      <c r="L228" s="193"/>
      <c r="M228" s="194"/>
      <c r="N228" s="195"/>
      <c r="O228" s="195"/>
      <c r="P228" s="195"/>
      <c r="Q228" s="195"/>
      <c r="R228" s="195"/>
      <c r="S228" s="195"/>
      <c r="T228" s="196"/>
      <c r="AT228" s="197" t="s">
        <v>123</v>
      </c>
      <c r="AU228" s="197" t="s">
        <v>79</v>
      </c>
      <c r="AV228" s="13" t="s">
        <v>77</v>
      </c>
      <c r="AW228" s="13" t="s">
        <v>33</v>
      </c>
      <c r="AX228" s="13" t="s">
        <v>72</v>
      </c>
      <c r="AY228" s="197" t="s">
        <v>112</v>
      </c>
    </row>
    <row r="229" spans="1:65" s="14" customFormat="1" ht="11.25">
      <c r="B229" s="198"/>
      <c r="C229" s="199"/>
      <c r="D229" s="189" t="s">
        <v>123</v>
      </c>
      <c r="E229" s="200" t="s">
        <v>19</v>
      </c>
      <c r="F229" s="201" t="s">
        <v>343</v>
      </c>
      <c r="G229" s="199"/>
      <c r="H229" s="202">
        <v>592.66999999999996</v>
      </c>
      <c r="I229" s="203"/>
      <c r="J229" s="199"/>
      <c r="K229" s="199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123</v>
      </c>
      <c r="AU229" s="208" t="s">
        <v>79</v>
      </c>
      <c r="AV229" s="14" t="s">
        <v>79</v>
      </c>
      <c r="AW229" s="14" t="s">
        <v>33</v>
      </c>
      <c r="AX229" s="14" t="s">
        <v>77</v>
      </c>
      <c r="AY229" s="208" t="s">
        <v>112</v>
      </c>
    </row>
    <row r="230" spans="1:65" s="2" customFormat="1" ht="24.2" customHeight="1">
      <c r="A230" s="35"/>
      <c r="B230" s="36"/>
      <c r="C230" s="169" t="s">
        <v>348</v>
      </c>
      <c r="D230" s="169" t="s">
        <v>114</v>
      </c>
      <c r="E230" s="170" t="s">
        <v>349</v>
      </c>
      <c r="F230" s="171" t="s">
        <v>350</v>
      </c>
      <c r="G230" s="172" t="s">
        <v>181</v>
      </c>
      <c r="H230" s="173">
        <v>592.66999999999996</v>
      </c>
      <c r="I230" s="174"/>
      <c r="J230" s="175">
        <f>ROUND(I230*H230,2)</f>
        <v>0</v>
      </c>
      <c r="K230" s="171" t="s">
        <v>118</v>
      </c>
      <c r="L230" s="40"/>
      <c r="M230" s="176" t="s">
        <v>19</v>
      </c>
      <c r="N230" s="177" t="s">
        <v>43</v>
      </c>
      <c r="O230" s="65"/>
      <c r="P230" s="178">
        <f>O230*H230</f>
        <v>0</v>
      </c>
      <c r="Q230" s="178">
        <v>0</v>
      </c>
      <c r="R230" s="178">
        <f>Q230*H230</f>
        <v>0</v>
      </c>
      <c r="S230" s="178">
        <v>0</v>
      </c>
      <c r="T230" s="17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0" t="s">
        <v>119</v>
      </c>
      <c r="AT230" s="180" t="s">
        <v>114</v>
      </c>
      <c r="AU230" s="180" t="s">
        <v>79</v>
      </c>
      <c r="AY230" s="18" t="s">
        <v>112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18" t="s">
        <v>77</v>
      </c>
      <c r="BK230" s="181">
        <f>ROUND(I230*H230,2)</f>
        <v>0</v>
      </c>
      <c r="BL230" s="18" t="s">
        <v>119</v>
      </c>
      <c r="BM230" s="180" t="s">
        <v>351</v>
      </c>
    </row>
    <row r="231" spans="1:65" s="2" customFormat="1" ht="11.25">
      <c r="A231" s="35"/>
      <c r="B231" s="36"/>
      <c r="C231" s="37"/>
      <c r="D231" s="182" t="s">
        <v>121</v>
      </c>
      <c r="E231" s="37"/>
      <c r="F231" s="183" t="s">
        <v>352</v>
      </c>
      <c r="G231" s="37"/>
      <c r="H231" s="37"/>
      <c r="I231" s="184"/>
      <c r="J231" s="37"/>
      <c r="K231" s="37"/>
      <c r="L231" s="40"/>
      <c r="M231" s="185"/>
      <c r="N231" s="186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121</v>
      </c>
      <c r="AU231" s="18" t="s">
        <v>79</v>
      </c>
    </row>
    <row r="232" spans="1:65" s="2" customFormat="1" ht="16.5" customHeight="1">
      <c r="A232" s="35"/>
      <c r="B232" s="36"/>
      <c r="C232" s="169" t="s">
        <v>353</v>
      </c>
      <c r="D232" s="169" t="s">
        <v>114</v>
      </c>
      <c r="E232" s="170" t="s">
        <v>354</v>
      </c>
      <c r="F232" s="171" t="s">
        <v>355</v>
      </c>
      <c r="G232" s="172" t="s">
        <v>181</v>
      </c>
      <c r="H232" s="173">
        <v>592.66999999999996</v>
      </c>
      <c r="I232" s="174"/>
      <c r="J232" s="175">
        <f>ROUND(I232*H232,2)</f>
        <v>0</v>
      </c>
      <c r="K232" s="171" t="s">
        <v>19</v>
      </c>
      <c r="L232" s="40"/>
      <c r="M232" s="176" t="s">
        <v>19</v>
      </c>
      <c r="N232" s="177" t="s">
        <v>43</v>
      </c>
      <c r="O232" s="65"/>
      <c r="P232" s="178">
        <f>O232*H232</f>
        <v>0</v>
      </c>
      <c r="Q232" s="178">
        <v>0</v>
      </c>
      <c r="R232" s="178">
        <f>Q232*H232</f>
        <v>0</v>
      </c>
      <c r="S232" s="178">
        <v>0</v>
      </c>
      <c r="T232" s="17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0" t="s">
        <v>119</v>
      </c>
      <c r="AT232" s="180" t="s">
        <v>114</v>
      </c>
      <c r="AU232" s="180" t="s">
        <v>79</v>
      </c>
      <c r="AY232" s="18" t="s">
        <v>112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18" t="s">
        <v>77</v>
      </c>
      <c r="BK232" s="181">
        <f>ROUND(I232*H232,2)</f>
        <v>0</v>
      </c>
      <c r="BL232" s="18" t="s">
        <v>119</v>
      </c>
      <c r="BM232" s="180" t="s">
        <v>356</v>
      </c>
    </row>
    <row r="233" spans="1:65" s="2" customFormat="1" ht="24.2" customHeight="1">
      <c r="A233" s="35"/>
      <c r="B233" s="36"/>
      <c r="C233" s="169" t="s">
        <v>357</v>
      </c>
      <c r="D233" s="169" t="s">
        <v>114</v>
      </c>
      <c r="E233" s="170" t="s">
        <v>358</v>
      </c>
      <c r="F233" s="171" t="s">
        <v>359</v>
      </c>
      <c r="G233" s="172" t="s">
        <v>181</v>
      </c>
      <c r="H233" s="173">
        <v>592.66999999999996</v>
      </c>
      <c r="I233" s="174"/>
      <c r="J233" s="175">
        <f>ROUND(I233*H233,2)</f>
        <v>0</v>
      </c>
      <c r="K233" s="171" t="s">
        <v>118</v>
      </c>
      <c r="L233" s="40"/>
      <c r="M233" s="176" t="s">
        <v>19</v>
      </c>
      <c r="N233" s="177" t="s">
        <v>43</v>
      </c>
      <c r="O233" s="65"/>
      <c r="P233" s="178">
        <f>O233*H233</f>
        <v>0</v>
      </c>
      <c r="Q233" s="178">
        <v>0</v>
      </c>
      <c r="R233" s="178">
        <f>Q233*H233</f>
        <v>0</v>
      </c>
      <c r="S233" s="178">
        <v>0</v>
      </c>
      <c r="T233" s="17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0" t="s">
        <v>119</v>
      </c>
      <c r="AT233" s="180" t="s">
        <v>114</v>
      </c>
      <c r="AU233" s="180" t="s">
        <v>79</v>
      </c>
      <c r="AY233" s="18" t="s">
        <v>112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8" t="s">
        <v>77</v>
      </c>
      <c r="BK233" s="181">
        <f>ROUND(I233*H233,2)</f>
        <v>0</v>
      </c>
      <c r="BL233" s="18" t="s">
        <v>119</v>
      </c>
      <c r="BM233" s="180" t="s">
        <v>360</v>
      </c>
    </row>
    <row r="234" spans="1:65" s="2" customFormat="1" ht="11.25">
      <c r="A234" s="35"/>
      <c r="B234" s="36"/>
      <c r="C234" s="37"/>
      <c r="D234" s="182" t="s">
        <v>121</v>
      </c>
      <c r="E234" s="37"/>
      <c r="F234" s="183" t="s">
        <v>361</v>
      </c>
      <c r="G234" s="37"/>
      <c r="H234" s="37"/>
      <c r="I234" s="184"/>
      <c r="J234" s="37"/>
      <c r="K234" s="37"/>
      <c r="L234" s="40"/>
      <c r="M234" s="185"/>
      <c r="N234" s="186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121</v>
      </c>
      <c r="AU234" s="18" t="s">
        <v>79</v>
      </c>
    </row>
    <row r="235" spans="1:65" s="2" customFormat="1" ht="44.25" customHeight="1">
      <c r="A235" s="35"/>
      <c r="B235" s="36"/>
      <c r="C235" s="169" t="s">
        <v>362</v>
      </c>
      <c r="D235" s="169" t="s">
        <v>114</v>
      </c>
      <c r="E235" s="170" t="s">
        <v>363</v>
      </c>
      <c r="F235" s="171" t="s">
        <v>364</v>
      </c>
      <c r="G235" s="172" t="s">
        <v>181</v>
      </c>
      <c r="H235" s="173">
        <v>59.03</v>
      </c>
      <c r="I235" s="174"/>
      <c r="J235" s="175">
        <f>ROUND(I235*H235,2)</f>
        <v>0</v>
      </c>
      <c r="K235" s="171" t="s">
        <v>118</v>
      </c>
      <c r="L235" s="40"/>
      <c r="M235" s="176" t="s">
        <v>19</v>
      </c>
      <c r="N235" s="177" t="s">
        <v>43</v>
      </c>
      <c r="O235" s="65"/>
      <c r="P235" s="178">
        <f>O235*H235</f>
        <v>0</v>
      </c>
      <c r="Q235" s="178">
        <v>8.9219999999999994E-2</v>
      </c>
      <c r="R235" s="178">
        <f>Q235*H235</f>
        <v>5.2666566000000001</v>
      </c>
      <c r="S235" s="178">
        <v>0</v>
      </c>
      <c r="T235" s="17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0" t="s">
        <v>119</v>
      </c>
      <c r="AT235" s="180" t="s">
        <v>114</v>
      </c>
      <c r="AU235" s="180" t="s">
        <v>79</v>
      </c>
      <c r="AY235" s="18" t="s">
        <v>112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8" t="s">
        <v>77</v>
      </c>
      <c r="BK235" s="181">
        <f>ROUND(I235*H235,2)</f>
        <v>0</v>
      </c>
      <c r="BL235" s="18" t="s">
        <v>119</v>
      </c>
      <c r="BM235" s="180" t="s">
        <v>365</v>
      </c>
    </row>
    <row r="236" spans="1:65" s="2" customFormat="1" ht="11.25">
      <c r="A236" s="35"/>
      <c r="B236" s="36"/>
      <c r="C236" s="37"/>
      <c r="D236" s="182" t="s">
        <v>121</v>
      </c>
      <c r="E236" s="37"/>
      <c r="F236" s="183" t="s">
        <v>366</v>
      </c>
      <c r="G236" s="37"/>
      <c r="H236" s="37"/>
      <c r="I236" s="184"/>
      <c r="J236" s="37"/>
      <c r="K236" s="37"/>
      <c r="L236" s="40"/>
      <c r="M236" s="185"/>
      <c r="N236" s="186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121</v>
      </c>
      <c r="AU236" s="18" t="s">
        <v>79</v>
      </c>
    </row>
    <row r="237" spans="1:65" s="13" customFormat="1" ht="11.25">
      <c r="B237" s="187"/>
      <c r="C237" s="188"/>
      <c r="D237" s="189" t="s">
        <v>123</v>
      </c>
      <c r="E237" s="190" t="s">
        <v>19</v>
      </c>
      <c r="F237" s="191" t="s">
        <v>322</v>
      </c>
      <c r="G237" s="188"/>
      <c r="H237" s="190" t="s">
        <v>19</v>
      </c>
      <c r="I237" s="192"/>
      <c r="J237" s="188"/>
      <c r="K237" s="188"/>
      <c r="L237" s="193"/>
      <c r="M237" s="194"/>
      <c r="N237" s="195"/>
      <c r="O237" s="195"/>
      <c r="P237" s="195"/>
      <c r="Q237" s="195"/>
      <c r="R237" s="195"/>
      <c r="S237" s="195"/>
      <c r="T237" s="196"/>
      <c r="AT237" s="197" t="s">
        <v>123</v>
      </c>
      <c r="AU237" s="197" t="s">
        <v>79</v>
      </c>
      <c r="AV237" s="13" t="s">
        <v>77</v>
      </c>
      <c r="AW237" s="13" t="s">
        <v>33</v>
      </c>
      <c r="AX237" s="13" t="s">
        <v>72</v>
      </c>
      <c r="AY237" s="197" t="s">
        <v>112</v>
      </c>
    </row>
    <row r="238" spans="1:65" s="14" customFormat="1" ht="11.25">
      <c r="B238" s="198"/>
      <c r="C238" s="199"/>
      <c r="D238" s="189" t="s">
        <v>123</v>
      </c>
      <c r="E238" s="200" t="s">
        <v>19</v>
      </c>
      <c r="F238" s="201" t="s">
        <v>323</v>
      </c>
      <c r="G238" s="199"/>
      <c r="H238" s="202">
        <v>59.03</v>
      </c>
      <c r="I238" s="203"/>
      <c r="J238" s="199"/>
      <c r="K238" s="199"/>
      <c r="L238" s="204"/>
      <c r="M238" s="205"/>
      <c r="N238" s="206"/>
      <c r="O238" s="206"/>
      <c r="P238" s="206"/>
      <c r="Q238" s="206"/>
      <c r="R238" s="206"/>
      <c r="S238" s="206"/>
      <c r="T238" s="207"/>
      <c r="AT238" s="208" t="s">
        <v>123</v>
      </c>
      <c r="AU238" s="208" t="s">
        <v>79</v>
      </c>
      <c r="AV238" s="14" t="s">
        <v>79</v>
      </c>
      <c r="AW238" s="14" t="s">
        <v>33</v>
      </c>
      <c r="AX238" s="14" t="s">
        <v>77</v>
      </c>
      <c r="AY238" s="208" t="s">
        <v>112</v>
      </c>
    </row>
    <row r="239" spans="1:65" s="2" customFormat="1" ht="16.5" customHeight="1">
      <c r="A239" s="35"/>
      <c r="B239" s="36"/>
      <c r="C239" s="220" t="s">
        <v>367</v>
      </c>
      <c r="D239" s="220" t="s">
        <v>187</v>
      </c>
      <c r="E239" s="221" t="s">
        <v>368</v>
      </c>
      <c r="F239" s="222" t="s">
        <v>369</v>
      </c>
      <c r="G239" s="223" t="s">
        <v>181</v>
      </c>
      <c r="H239" s="224">
        <v>59.564999999999998</v>
      </c>
      <c r="I239" s="225"/>
      <c r="J239" s="226">
        <f>ROUND(I239*H239,2)</f>
        <v>0</v>
      </c>
      <c r="K239" s="222" t="s">
        <v>118</v>
      </c>
      <c r="L239" s="227"/>
      <c r="M239" s="228" t="s">
        <v>19</v>
      </c>
      <c r="N239" s="229" t="s">
        <v>43</v>
      </c>
      <c r="O239" s="65"/>
      <c r="P239" s="178">
        <f>O239*H239</f>
        <v>0</v>
      </c>
      <c r="Q239" s="178">
        <v>0.13100000000000001</v>
      </c>
      <c r="R239" s="178">
        <f>Q239*H239</f>
        <v>7.8030150000000003</v>
      </c>
      <c r="S239" s="178">
        <v>0</v>
      </c>
      <c r="T239" s="17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0" t="s">
        <v>178</v>
      </c>
      <c r="AT239" s="180" t="s">
        <v>187</v>
      </c>
      <c r="AU239" s="180" t="s">
        <v>79</v>
      </c>
      <c r="AY239" s="18" t="s">
        <v>112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18" t="s">
        <v>77</v>
      </c>
      <c r="BK239" s="181">
        <f>ROUND(I239*H239,2)</f>
        <v>0</v>
      </c>
      <c r="BL239" s="18" t="s">
        <v>119</v>
      </c>
      <c r="BM239" s="180" t="s">
        <v>370</v>
      </c>
    </row>
    <row r="240" spans="1:65" s="14" customFormat="1" ht="11.25">
      <c r="B240" s="198"/>
      <c r="C240" s="199"/>
      <c r="D240" s="189" t="s">
        <v>123</v>
      </c>
      <c r="E240" s="200" t="s">
        <v>19</v>
      </c>
      <c r="F240" s="201" t="s">
        <v>371</v>
      </c>
      <c r="G240" s="199"/>
      <c r="H240" s="202">
        <v>57.83</v>
      </c>
      <c r="I240" s="203"/>
      <c r="J240" s="199"/>
      <c r="K240" s="199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123</v>
      </c>
      <c r="AU240" s="208" t="s">
        <v>79</v>
      </c>
      <c r="AV240" s="14" t="s">
        <v>79</v>
      </c>
      <c r="AW240" s="14" t="s">
        <v>33</v>
      </c>
      <c r="AX240" s="14" t="s">
        <v>77</v>
      </c>
      <c r="AY240" s="208" t="s">
        <v>112</v>
      </c>
    </row>
    <row r="241" spans="1:65" s="14" customFormat="1" ht="11.25">
      <c r="B241" s="198"/>
      <c r="C241" s="199"/>
      <c r="D241" s="189" t="s">
        <v>123</v>
      </c>
      <c r="E241" s="199"/>
      <c r="F241" s="201" t="s">
        <v>372</v>
      </c>
      <c r="G241" s="199"/>
      <c r="H241" s="202">
        <v>59.564999999999998</v>
      </c>
      <c r="I241" s="203"/>
      <c r="J241" s="199"/>
      <c r="K241" s="199"/>
      <c r="L241" s="204"/>
      <c r="M241" s="205"/>
      <c r="N241" s="206"/>
      <c r="O241" s="206"/>
      <c r="P241" s="206"/>
      <c r="Q241" s="206"/>
      <c r="R241" s="206"/>
      <c r="S241" s="206"/>
      <c r="T241" s="207"/>
      <c r="AT241" s="208" t="s">
        <v>123</v>
      </c>
      <c r="AU241" s="208" t="s">
        <v>79</v>
      </c>
      <c r="AV241" s="14" t="s">
        <v>79</v>
      </c>
      <c r="AW241" s="14" t="s">
        <v>4</v>
      </c>
      <c r="AX241" s="14" t="s">
        <v>77</v>
      </c>
      <c r="AY241" s="208" t="s">
        <v>112</v>
      </c>
    </row>
    <row r="242" spans="1:65" s="2" customFormat="1" ht="16.5" customHeight="1">
      <c r="A242" s="35"/>
      <c r="B242" s="36"/>
      <c r="C242" s="220" t="s">
        <v>373</v>
      </c>
      <c r="D242" s="220" t="s">
        <v>187</v>
      </c>
      <c r="E242" s="221" t="s">
        <v>374</v>
      </c>
      <c r="F242" s="222" t="s">
        <v>375</v>
      </c>
      <c r="G242" s="223" t="s">
        <v>181</v>
      </c>
      <c r="H242" s="224">
        <v>1.236</v>
      </c>
      <c r="I242" s="225"/>
      <c r="J242" s="226">
        <f>ROUND(I242*H242,2)</f>
        <v>0</v>
      </c>
      <c r="K242" s="222" t="s">
        <v>118</v>
      </c>
      <c r="L242" s="227"/>
      <c r="M242" s="228" t="s">
        <v>19</v>
      </c>
      <c r="N242" s="229" t="s">
        <v>43</v>
      </c>
      <c r="O242" s="65"/>
      <c r="P242" s="178">
        <f>O242*H242</f>
        <v>0</v>
      </c>
      <c r="Q242" s="178">
        <v>0.13100000000000001</v>
      </c>
      <c r="R242" s="178">
        <f>Q242*H242</f>
        <v>0.161916</v>
      </c>
      <c r="S242" s="178">
        <v>0</v>
      </c>
      <c r="T242" s="17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0" t="s">
        <v>178</v>
      </c>
      <c r="AT242" s="180" t="s">
        <v>187</v>
      </c>
      <c r="AU242" s="180" t="s">
        <v>79</v>
      </c>
      <c r="AY242" s="18" t="s">
        <v>112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18" t="s">
        <v>77</v>
      </c>
      <c r="BK242" s="181">
        <f>ROUND(I242*H242,2)</f>
        <v>0</v>
      </c>
      <c r="BL242" s="18" t="s">
        <v>119</v>
      </c>
      <c r="BM242" s="180" t="s">
        <v>376</v>
      </c>
    </row>
    <row r="243" spans="1:65" s="14" customFormat="1" ht="11.25">
      <c r="B243" s="198"/>
      <c r="C243" s="199"/>
      <c r="D243" s="189" t="s">
        <v>123</v>
      </c>
      <c r="E243" s="200" t="s">
        <v>19</v>
      </c>
      <c r="F243" s="201" t="s">
        <v>377</v>
      </c>
      <c r="G243" s="199"/>
      <c r="H243" s="202">
        <v>1.2</v>
      </c>
      <c r="I243" s="203"/>
      <c r="J243" s="199"/>
      <c r="K243" s="199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123</v>
      </c>
      <c r="AU243" s="208" t="s">
        <v>79</v>
      </c>
      <c r="AV243" s="14" t="s">
        <v>79</v>
      </c>
      <c r="AW243" s="14" t="s">
        <v>33</v>
      </c>
      <c r="AX243" s="14" t="s">
        <v>77</v>
      </c>
      <c r="AY243" s="208" t="s">
        <v>112</v>
      </c>
    </row>
    <row r="244" spans="1:65" s="14" customFormat="1" ht="11.25">
      <c r="B244" s="198"/>
      <c r="C244" s="199"/>
      <c r="D244" s="189" t="s">
        <v>123</v>
      </c>
      <c r="E244" s="199"/>
      <c r="F244" s="201" t="s">
        <v>378</v>
      </c>
      <c r="G244" s="199"/>
      <c r="H244" s="202">
        <v>1.236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123</v>
      </c>
      <c r="AU244" s="208" t="s">
        <v>79</v>
      </c>
      <c r="AV244" s="14" t="s">
        <v>79</v>
      </c>
      <c r="AW244" s="14" t="s">
        <v>4</v>
      </c>
      <c r="AX244" s="14" t="s">
        <v>77</v>
      </c>
      <c r="AY244" s="208" t="s">
        <v>112</v>
      </c>
    </row>
    <row r="245" spans="1:65" s="12" customFormat="1" ht="22.9" customHeight="1">
      <c r="B245" s="153"/>
      <c r="C245" s="154"/>
      <c r="D245" s="155" t="s">
        <v>71</v>
      </c>
      <c r="E245" s="167" t="s">
        <v>178</v>
      </c>
      <c r="F245" s="167" t="s">
        <v>379</v>
      </c>
      <c r="G245" s="154"/>
      <c r="H245" s="154"/>
      <c r="I245" s="157"/>
      <c r="J245" s="168">
        <f>BK245</f>
        <v>0</v>
      </c>
      <c r="K245" s="154"/>
      <c r="L245" s="159"/>
      <c r="M245" s="160"/>
      <c r="N245" s="161"/>
      <c r="O245" s="161"/>
      <c r="P245" s="162">
        <f>SUM(P246:P247)</f>
        <v>0</v>
      </c>
      <c r="Q245" s="161"/>
      <c r="R245" s="162">
        <f>SUM(R246:R247)</f>
        <v>0.42080000000000001</v>
      </c>
      <c r="S245" s="161"/>
      <c r="T245" s="163">
        <f>SUM(T246:T247)</f>
        <v>0</v>
      </c>
      <c r="AR245" s="164" t="s">
        <v>77</v>
      </c>
      <c r="AT245" s="165" t="s">
        <v>71</v>
      </c>
      <c r="AU245" s="165" t="s">
        <v>77</v>
      </c>
      <c r="AY245" s="164" t="s">
        <v>112</v>
      </c>
      <c r="BK245" s="166">
        <f>SUM(BK246:BK247)</f>
        <v>0</v>
      </c>
    </row>
    <row r="246" spans="1:65" s="2" customFormat="1" ht="16.5" customHeight="1">
      <c r="A246" s="35"/>
      <c r="B246" s="36"/>
      <c r="C246" s="169" t="s">
        <v>380</v>
      </c>
      <c r="D246" s="169" t="s">
        <v>114</v>
      </c>
      <c r="E246" s="170" t="s">
        <v>381</v>
      </c>
      <c r="F246" s="171" t="s">
        <v>382</v>
      </c>
      <c r="G246" s="172" t="s">
        <v>383</v>
      </c>
      <c r="H246" s="173">
        <v>1</v>
      </c>
      <c r="I246" s="174"/>
      <c r="J246" s="175">
        <f>ROUND(I246*H246,2)</f>
        <v>0</v>
      </c>
      <c r="K246" s="171" t="s">
        <v>118</v>
      </c>
      <c r="L246" s="40"/>
      <c r="M246" s="176" t="s">
        <v>19</v>
      </c>
      <c r="N246" s="177" t="s">
        <v>43</v>
      </c>
      <c r="O246" s="65"/>
      <c r="P246" s="178">
        <f>O246*H246</f>
        <v>0</v>
      </c>
      <c r="Q246" s="178">
        <v>0.42080000000000001</v>
      </c>
      <c r="R246" s="178">
        <f>Q246*H246</f>
        <v>0.42080000000000001</v>
      </c>
      <c r="S246" s="178">
        <v>0</v>
      </c>
      <c r="T246" s="17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0" t="s">
        <v>119</v>
      </c>
      <c r="AT246" s="180" t="s">
        <v>114</v>
      </c>
      <c r="AU246" s="180" t="s">
        <v>79</v>
      </c>
      <c r="AY246" s="18" t="s">
        <v>112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18" t="s">
        <v>77</v>
      </c>
      <c r="BK246" s="181">
        <f>ROUND(I246*H246,2)</f>
        <v>0</v>
      </c>
      <c r="BL246" s="18" t="s">
        <v>119</v>
      </c>
      <c r="BM246" s="180" t="s">
        <v>384</v>
      </c>
    </row>
    <row r="247" spans="1:65" s="2" customFormat="1" ht="11.25">
      <c r="A247" s="35"/>
      <c r="B247" s="36"/>
      <c r="C247" s="37"/>
      <c r="D247" s="182" t="s">
        <v>121</v>
      </c>
      <c r="E247" s="37"/>
      <c r="F247" s="183" t="s">
        <v>385</v>
      </c>
      <c r="G247" s="37"/>
      <c r="H247" s="37"/>
      <c r="I247" s="184"/>
      <c r="J247" s="37"/>
      <c r="K247" s="37"/>
      <c r="L247" s="40"/>
      <c r="M247" s="185"/>
      <c r="N247" s="186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121</v>
      </c>
      <c r="AU247" s="18" t="s">
        <v>79</v>
      </c>
    </row>
    <row r="248" spans="1:65" s="12" customFormat="1" ht="22.9" customHeight="1">
      <c r="B248" s="153"/>
      <c r="C248" s="154"/>
      <c r="D248" s="155" t="s">
        <v>71</v>
      </c>
      <c r="E248" s="167" t="s">
        <v>186</v>
      </c>
      <c r="F248" s="167" t="s">
        <v>386</v>
      </c>
      <c r="G248" s="154"/>
      <c r="H248" s="154"/>
      <c r="I248" s="157"/>
      <c r="J248" s="168">
        <f>BK248</f>
        <v>0</v>
      </c>
      <c r="K248" s="154"/>
      <c r="L248" s="159"/>
      <c r="M248" s="160"/>
      <c r="N248" s="161"/>
      <c r="O248" s="161"/>
      <c r="P248" s="162">
        <f>SUM(P249:P276)</f>
        <v>0</v>
      </c>
      <c r="Q248" s="161"/>
      <c r="R248" s="162">
        <f>SUM(R249:R276)</f>
        <v>77.163176000000021</v>
      </c>
      <c r="S248" s="161"/>
      <c r="T248" s="163">
        <f>SUM(T249:T276)</f>
        <v>0</v>
      </c>
      <c r="AR248" s="164" t="s">
        <v>77</v>
      </c>
      <c r="AT248" s="165" t="s">
        <v>71</v>
      </c>
      <c r="AU248" s="165" t="s">
        <v>77</v>
      </c>
      <c r="AY248" s="164" t="s">
        <v>112</v>
      </c>
      <c r="BK248" s="166">
        <f>SUM(BK249:BK276)</f>
        <v>0</v>
      </c>
    </row>
    <row r="249" spans="1:65" s="2" customFormat="1" ht="16.5" customHeight="1">
      <c r="A249" s="35"/>
      <c r="B249" s="36"/>
      <c r="C249" s="169" t="s">
        <v>387</v>
      </c>
      <c r="D249" s="169" t="s">
        <v>114</v>
      </c>
      <c r="E249" s="170" t="s">
        <v>388</v>
      </c>
      <c r="F249" s="171" t="s">
        <v>389</v>
      </c>
      <c r="G249" s="172" t="s">
        <v>383</v>
      </c>
      <c r="H249" s="173">
        <v>4</v>
      </c>
      <c r="I249" s="174"/>
      <c r="J249" s="175">
        <f>ROUND(I249*H249,2)</f>
        <v>0</v>
      </c>
      <c r="K249" s="171" t="s">
        <v>118</v>
      </c>
      <c r="L249" s="40"/>
      <c r="M249" s="176" t="s">
        <v>19</v>
      </c>
      <c r="N249" s="177" t="s">
        <v>43</v>
      </c>
      <c r="O249" s="65"/>
      <c r="P249" s="178">
        <f>O249*H249</f>
        <v>0</v>
      </c>
      <c r="Q249" s="178">
        <v>6.9999999999999999E-4</v>
      </c>
      <c r="R249" s="178">
        <f>Q249*H249</f>
        <v>2.8E-3</v>
      </c>
      <c r="S249" s="178">
        <v>0</v>
      </c>
      <c r="T249" s="17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0" t="s">
        <v>119</v>
      </c>
      <c r="AT249" s="180" t="s">
        <v>114</v>
      </c>
      <c r="AU249" s="180" t="s">
        <v>79</v>
      </c>
      <c r="AY249" s="18" t="s">
        <v>112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18" t="s">
        <v>77</v>
      </c>
      <c r="BK249" s="181">
        <f>ROUND(I249*H249,2)</f>
        <v>0</v>
      </c>
      <c r="BL249" s="18" t="s">
        <v>119</v>
      </c>
      <c r="BM249" s="180" t="s">
        <v>390</v>
      </c>
    </row>
    <row r="250" spans="1:65" s="2" customFormat="1" ht="11.25">
      <c r="A250" s="35"/>
      <c r="B250" s="36"/>
      <c r="C250" s="37"/>
      <c r="D250" s="182" t="s">
        <v>121</v>
      </c>
      <c r="E250" s="37"/>
      <c r="F250" s="183" t="s">
        <v>391</v>
      </c>
      <c r="G250" s="37"/>
      <c r="H250" s="37"/>
      <c r="I250" s="184"/>
      <c r="J250" s="37"/>
      <c r="K250" s="37"/>
      <c r="L250" s="40"/>
      <c r="M250" s="185"/>
      <c r="N250" s="186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121</v>
      </c>
      <c r="AU250" s="18" t="s">
        <v>79</v>
      </c>
    </row>
    <row r="251" spans="1:65" s="2" customFormat="1" ht="16.5" customHeight="1">
      <c r="A251" s="35"/>
      <c r="B251" s="36"/>
      <c r="C251" s="220" t="s">
        <v>392</v>
      </c>
      <c r="D251" s="220" t="s">
        <v>187</v>
      </c>
      <c r="E251" s="221" t="s">
        <v>393</v>
      </c>
      <c r="F251" s="222" t="s">
        <v>394</v>
      </c>
      <c r="G251" s="223" t="s">
        <v>383</v>
      </c>
      <c r="H251" s="224">
        <v>1</v>
      </c>
      <c r="I251" s="225"/>
      <c r="J251" s="226">
        <f>ROUND(I251*H251,2)</f>
        <v>0</v>
      </c>
      <c r="K251" s="222" t="s">
        <v>118</v>
      </c>
      <c r="L251" s="227"/>
      <c r="M251" s="228" t="s">
        <v>19</v>
      </c>
      <c r="N251" s="229" t="s">
        <v>43</v>
      </c>
      <c r="O251" s="65"/>
      <c r="P251" s="178">
        <f>O251*H251</f>
        <v>0</v>
      </c>
      <c r="Q251" s="178">
        <v>4.0000000000000001E-3</v>
      </c>
      <c r="R251" s="178">
        <f>Q251*H251</f>
        <v>4.0000000000000001E-3</v>
      </c>
      <c r="S251" s="178">
        <v>0</v>
      </c>
      <c r="T251" s="17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0" t="s">
        <v>178</v>
      </c>
      <c r="AT251" s="180" t="s">
        <v>187</v>
      </c>
      <c r="AU251" s="180" t="s">
        <v>79</v>
      </c>
      <c r="AY251" s="18" t="s">
        <v>112</v>
      </c>
      <c r="BE251" s="181">
        <f>IF(N251="základní",J251,0)</f>
        <v>0</v>
      </c>
      <c r="BF251" s="181">
        <f>IF(N251="snížená",J251,0)</f>
        <v>0</v>
      </c>
      <c r="BG251" s="181">
        <f>IF(N251="zákl. přenesená",J251,0)</f>
        <v>0</v>
      </c>
      <c r="BH251" s="181">
        <f>IF(N251="sníž. přenesená",J251,0)</f>
        <v>0</v>
      </c>
      <c r="BI251" s="181">
        <f>IF(N251="nulová",J251,0)</f>
        <v>0</v>
      </c>
      <c r="BJ251" s="18" t="s">
        <v>77</v>
      </c>
      <c r="BK251" s="181">
        <f>ROUND(I251*H251,2)</f>
        <v>0</v>
      </c>
      <c r="BL251" s="18" t="s">
        <v>119</v>
      </c>
      <c r="BM251" s="180" t="s">
        <v>395</v>
      </c>
    </row>
    <row r="252" spans="1:65" s="2" customFormat="1" ht="16.5" customHeight="1">
      <c r="A252" s="35"/>
      <c r="B252" s="36"/>
      <c r="C252" s="220" t="s">
        <v>396</v>
      </c>
      <c r="D252" s="220" t="s">
        <v>187</v>
      </c>
      <c r="E252" s="221" t="s">
        <v>397</v>
      </c>
      <c r="F252" s="222" t="s">
        <v>398</v>
      </c>
      <c r="G252" s="223" t="s">
        <v>383</v>
      </c>
      <c r="H252" s="224">
        <v>1</v>
      </c>
      <c r="I252" s="225"/>
      <c r="J252" s="226">
        <f>ROUND(I252*H252,2)</f>
        <v>0</v>
      </c>
      <c r="K252" s="222" t="s">
        <v>118</v>
      </c>
      <c r="L252" s="227"/>
      <c r="M252" s="228" t="s">
        <v>19</v>
      </c>
      <c r="N252" s="229" t="s">
        <v>43</v>
      </c>
      <c r="O252" s="65"/>
      <c r="P252" s="178">
        <f>O252*H252</f>
        <v>0</v>
      </c>
      <c r="Q252" s="178">
        <v>2.5000000000000001E-3</v>
      </c>
      <c r="R252" s="178">
        <f>Q252*H252</f>
        <v>2.5000000000000001E-3</v>
      </c>
      <c r="S252" s="178">
        <v>0</v>
      </c>
      <c r="T252" s="17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0" t="s">
        <v>178</v>
      </c>
      <c r="AT252" s="180" t="s">
        <v>187</v>
      </c>
      <c r="AU252" s="180" t="s">
        <v>79</v>
      </c>
      <c r="AY252" s="18" t="s">
        <v>112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8" t="s">
        <v>77</v>
      </c>
      <c r="BK252" s="181">
        <f>ROUND(I252*H252,2)</f>
        <v>0</v>
      </c>
      <c r="BL252" s="18" t="s">
        <v>119</v>
      </c>
      <c r="BM252" s="180" t="s">
        <v>399</v>
      </c>
    </row>
    <row r="253" spans="1:65" s="2" customFormat="1" ht="16.5" customHeight="1">
      <c r="A253" s="35"/>
      <c r="B253" s="36"/>
      <c r="C253" s="220" t="s">
        <v>400</v>
      </c>
      <c r="D253" s="220" t="s">
        <v>187</v>
      </c>
      <c r="E253" s="221" t="s">
        <v>401</v>
      </c>
      <c r="F253" s="222" t="s">
        <v>402</v>
      </c>
      <c r="G253" s="223" t="s">
        <v>383</v>
      </c>
      <c r="H253" s="224">
        <v>1</v>
      </c>
      <c r="I253" s="225"/>
      <c r="J253" s="226">
        <f>ROUND(I253*H253,2)</f>
        <v>0</v>
      </c>
      <c r="K253" s="222" t="s">
        <v>118</v>
      </c>
      <c r="L253" s="227"/>
      <c r="M253" s="228" t="s">
        <v>19</v>
      </c>
      <c r="N253" s="229" t="s">
        <v>43</v>
      </c>
      <c r="O253" s="65"/>
      <c r="P253" s="178">
        <f>O253*H253</f>
        <v>0</v>
      </c>
      <c r="Q253" s="178">
        <v>4.0000000000000001E-3</v>
      </c>
      <c r="R253" s="178">
        <f>Q253*H253</f>
        <v>4.0000000000000001E-3</v>
      </c>
      <c r="S253" s="178">
        <v>0</v>
      </c>
      <c r="T253" s="17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0" t="s">
        <v>178</v>
      </c>
      <c r="AT253" s="180" t="s">
        <v>187</v>
      </c>
      <c r="AU253" s="180" t="s">
        <v>79</v>
      </c>
      <c r="AY253" s="18" t="s">
        <v>112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18" t="s">
        <v>77</v>
      </c>
      <c r="BK253" s="181">
        <f>ROUND(I253*H253,2)</f>
        <v>0</v>
      </c>
      <c r="BL253" s="18" t="s">
        <v>119</v>
      </c>
      <c r="BM253" s="180" t="s">
        <v>403</v>
      </c>
    </row>
    <row r="254" spans="1:65" s="2" customFormat="1" ht="16.5" customHeight="1">
      <c r="A254" s="35"/>
      <c r="B254" s="36"/>
      <c r="C254" s="220" t="s">
        <v>404</v>
      </c>
      <c r="D254" s="220" t="s">
        <v>187</v>
      </c>
      <c r="E254" s="221" t="s">
        <v>405</v>
      </c>
      <c r="F254" s="222" t="s">
        <v>406</v>
      </c>
      <c r="G254" s="223" t="s">
        <v>383</v>
      </c>
      <c r="H254" s="224">
        <v>1</v>
      </c>
      <c r="I254" s="225"/>
      <c r="J254" s="226">
        <f>ROUND(I254*H254,2)</f>
        <v>0</v>
      </c>
      <c r="K254" s="222" t="s">
        <v>118</v>
      </c>
      <c r="L254" s="227"/>
      <c r="M254" s="228" t="s">
        <v>19</v>
      </c>
      <c r="N254" s="229" t="s">
        <v>43</v>
      </c>
      <c r="O254" s="65"/>
      <c r="P254" s="178">
        <f>O254*H254</f>
        <v>0</v>
      </c>
      <c r="Q254" s="178">
        <v>2.5000000000000001E-3</v>
      </c>
      <c r="R254" s="178">
        <f>Q254*H254</f>
        <v>2.5000000000000001E-3</v>
      </c>
      <c r="S254" s="178">
        <v>0</v>
      </c>
      <c r="T254" s="17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0" t="s">
        <v>178</v>
      </c>
      <c r="AT254" s="180" t="s">
        <v>187</v>
      </c>
      <c r="AU254" s="180" t="s">
        <v>79</v>
      </c>
      <c r="AY254" s="18" t="s">
        <v>112</v>
      </c>
      <c r="BE254" s="181">
        <f>IF(N254="základní",J254,0)</f>
        <v>0</v>
      </c>
      <c r="BF254" s="181">
        <f>IF(N254="snížená",J254,0)</f>
        <v>0</v>
      </c>
      <c r="BG254" s="181">
        <f>IF(N254="zákl. přenesená",J254,0)</f>
        <v>0</v>
      </c>
      <c r="BH254" s="181">
        <f>IF(N254="sníž. přenesená",J254,0)</f>
        <v>0</v>
      </c>
      <c r="BI254" s="181">
        <f>IF(N254="nulová",J254,0)</f>
        <v>0</v>
      </c>
      <c r="BJ254" s="18" t="s">
        <v>77</v>
      </c>
      <c r="BK254" s="181">
        <f>ROUND(I254*H254,2)</f>
        <v>0</v>
      </c>
      <c r="BL254" s="18" t="s">
        <v>119</v>
      </c>
      <c r="BM254" s="180" t="s">
        <v>407</v>
      </c>
    </row>
    <row r="255" spans="1:65" s="2" customFormat="1" ht="16.5" customHeight="1">
      <c r="A255" s="35"/>
      <c r="B255" s="36"/>
      <c r="C255" s="169" t="s">
        <v>408</v>
      </c>
      <c r="D255" s="169" t="s">
        <v>114</v>
      </c>
      <c r="E255" s="170" t="s">
        <v>409</v>
      </c>
      <c r="F255" s="171" t="s">
        <v>410</v>
      </c>
      <c r="G255" s="172" t="s">
        <v>383</v>
      </c>
      <c r="H255" s="173">
        <v>4</v>
      </c>
      <c r="I255" s="174"/>
      <c r="J255" s="175">
        <f>ROUND(I255*H255,2)</f>
        <v>0</v>
      </c>
      <c r="K255" s="171" t="s">
        <v>118</v>
      </c>
      <c r="L255" s="40"/>
      <c r="M255" s="176" t="s">
        <v>19</v>
      </c>
      <c r="N255" s="177" t="s">
        <v>43</v>
      </c>
      <c r="O255" s="65"/>
      <c r="P255" s="178">
        <f>O255*H255</f>
        <v>0</v>
      </c>
      <c r="Q255" s="178">
        <v>0.11241</v>
      </c>
      <c r="R255" s="178">
        <f>Q255*H255</f>
        <v>0.44963999999999998</v>
      </c>
      <c r="S255" s="178">
        <v>0</v>
      </c>
      <c r="T255" s="17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0" t="s">
        <v>119</v>
      </c>
      <c r="AT255" s="180" t="s">
        <v>114</v>
      </c>
      <c r="AU255" s="180" t="s">
        <v>79</v>
      </c>
      <c r="AY255" s="18" t="s">
        <v>112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8" t="s">
        <v>77</v>
      </c>
      <c r="BK255" s="181">
        <f>ROUND(I255*H255,2)</f>
        <v>0</v>
      </c>
      <c r="BL255" s="18" t="s">
        <v>119</v>
      </c>
      <c r="BM255" s="180" t="s">
        <v>411</v>
      </c>
    </row>
    <row r="256" spans="1:65" s="2" customFormat="1" ht="11.25">
      <c r="A256" s="35"/>
      <c r="B256" s="36"/>
      <c r="C256" s="37"/>
      <c r="D256" s="182" t="s">
        <v>121</v>
      </c>
      <c r="E256" s="37"/>
      <c r="F256" s="183" t="s">
        <v>412</v>
      </c>
      <c r="G256" s="37"/>
      <c r="H256" s="37"/>
      <c r="I256" s="184"/>
      <c r="J256" s="37"/>
      <c r="K256" s="37"/>
      <c r="L256" s="40"/>
      <c r="M256" s="185"/>
      <c r="N256" s="186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121</v>
      </c>
      <c r="AU256" s="18" t="s">
        <v>79</v>
      </c>
    </row>
    <row r="257" spans="1:65" s="2" customFormat="1" ht="16.5" customHeight="1">
      <c r="A257" s="35"/>
      <c r="B257" s="36"/>
      <c r="C257" s="220" t="s">
        <v>413</v>
      </c>
      <c r="D257" s="220" t="s">
        <v>187</v>
      </c>
      <c r="E257" s="221" t="s">
        <v>414</v>
      </c>
      <c r="F257" s="222" t="s">
        <v>415</v>
      </c>
      <c r="G257" s="223" t="s">
        <v>383</v>
      </c>
      <c r="H257" s="224">
        <v>4</v>
      </c>
      <c r="I257" s="225"/>
      <c r="J257" s="226">
        <f>ROUND(I257*H257,2)</f>
        <v>0</v>
      </c>
      <c r="K257" s="222" t="s">
        <v>118</v>
      </c>
      <c r="L257" s="227"/>
      <c r="M257" s="228" t="s">
        <v>19</v>
      </c>
      <c r="N257" s="229" t="s">
        <v>43</v>
      </c>
      <c r="O257" s="65"/>
      <c r="P257" s="178">
        <f>O257*H257</f>
        <v>0</v>
      </c>
      <c r="Q257" s="178">
        <v>6.1000000000000004E-3</v>
      </c>
      <c r="R257" s="178">
        <f>Q257*H257</f>
        <v>2.4400000000000002E-2</v>
      </c>
      <c r="S257" s="178">
        <v>0</v>
      </c>
      <c r="T257" s="17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0" t="s">
        <v>178</v>
      </c>
      <c r="AT257" s="180" t="s">
        <v>187</v>
      </c>
      <c r="AU257" s="180" t="s">
        <v>79</v>
      </c>
      <c r="AY257" s="18" t="s">
        <v>112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8" t="s">
        <v>77</v>
      </c>
      <c r="BK257" s="181">
        <f>ROUND(I257*H257,2)</f>
        <v>0</v>
      </c>
      <c r="BL257" s="18" t="s">
        <v>119</v>
      </c>
      <c r="BM257" s="180" t="s">
        <v>416</v>
      </c>
    </row>
    <row r="258" spans="1:65" s="2" customFormat="1" ht="24.2" customHeight="1">
      <c r="A258" s="35"/>
      <c r="B258" s="36"/>
      <c r="C258" s="169" t="s">
        <v>417</v>
      </c>
      <c r="D258" s="169" t="s">
        <v>114</v>
      </c>
      <c r="E258" s="170" t="s">
        <v>418</v>
      </c>
      <c r="F258" s="171" t="s">
        <v>419</v>
      </c>
      <c r="G258" s="172" t="s">
        <v>222</v>
      </c>
      <c r="H258" s="173">
        <v>153.4</v>
      </c>
      <c r="I258" s="174"/>
      <c r="J258" s="175">
        <f>ROUND(I258*H258,2)</f>
        <v>0</v>
      </c>
      <c r="K258" s="171" t="s">
        <v>118</v>
      </c>
      <c r="L258" s="40"/>
      <c r="M258" s="176" t="s">
        <v>19</v>
      </c>
      <c r="N258" s="177" t="s">
        <v>43</v>
      </c>
      <c r="O258" s="65"/>
      <c r="P258" s="178">
        <f>O258*H258</f>
        <v>0</v>
      </c>
      <c r="Q258" s="178">
        <v>0.15540000000000001</v>
      </c>
      <c r="R258" s="178">
        <f>Q258*H258</f>
        <v>23.838360000000002</v>
      </c>
      <c r="S258" s="178">
        <v>0</v>
      </c>
      <c r="T258" s="17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0" t="s">
        <v>119</v>
      </c>
      <c r="AT258" s="180" t="s">
        <v>114</v>
      </c>
      <c r="AU258" s="180" t="s">
        <v>79</v>
      </c>
      <c r="AY258" s="18" t="s">
        <v>112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18" t="s">
        <v>77</v>
      </c>
      <c r="BK258" s="181">
        <f>ROUND(I258*H258,2)</f>
        <v>0</v>
      </c>
      <c r="BL258" s="18" t="s">
        <v>119</v>
      </c>
      <c r="BM258" s="180" t="s">
        <v>420</v>
      </c>
    </row>
    <row r="259" spans="1:65" s="2" customFormat="1" ht="11.25">
      <c r="A259" s="35"/>
      <c r="B259" s="36"/>
      <c r="C259" s="37"/>
      <c r="D259" s="182" t="s">
        <v>121</v>
      </c>
      <c r="E259" s="37"/>
      <c r="F259" s="183" t="s">
        <v>421</v>
      </c>
      <c r="G259" s="37"/>
      <c r="H259" s="37"/>
      <c r="I259" s="184"/>
      <c r="J259" s="37"/>
      <c r="K259" s="37"/>
      <c r="L259" s="40"/>
      <c r="M259" s="185"/>
      <c r="N259" s="186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121</v>
      </c>
      <c r="AU259" s="18" t="s">
        <v>79</v>
      </c>
    </row>
    <row r="260" spans="1:65" s="14" customFormat="1" ht="11.25">
      <c r="B260" s="198"/>
      <c r="C260" s="199"/>
      <c r="D260" s="189" t="s">
        <v>123</v>
      </c>
      <c r="E260" s="200" t="s">
        <v>19</v>
      </c>
      <c r="F260" s="201" t="s">
        <v>422</v>
      </c>
      <c r="G260" s="199"/>
      <c r="H260" s="202">
        <v>153.4</v>
      </c>
      <c r="I260" s="203"/>
      <c r="J260" s="199"/>
      <c r="K260" s="199"/>
      <c r="L260" s="204"/>
      <c r="M260" s="205"/>
      <c r="N260" s="206"/>
      <c r="O260" s="206"/>
      <c r="P260" s="206"/>
      <c r="Q260" s="206"/>
      <c r="R260" s="206"/>
      <c r="S260" s="206"/>
      <c r="T260" s="207"/>
      <c r="AT260" s="208" t="s">
        <v>123</v>
      </c>
      <c r="AU260" s="208" t="s">
        <v>79</v>
      </c>
      <c r="AV260" s="14" t="s">
        <v>79</v>
      </c>
      <c r="AW260" s="14" t="s">
        <v>33</v>
      </c>
      <c r="AX260" s="14" t="s">
        <v>77</v>
      </c>
      <c r="AY260" s="208" t="s">
        <v>112</v>
      </c>
    </row>
    <row r="261" spans="1:65" s="2" customFormat="1" ht="16.5" customHeight="1">
      <c r="A261" s="35"/>
      <c r="B261" s="36"/>
      <c r="C261" s="220" t="s">
        <v>423</v>
      </c>
      <c r="D261" s="220" t="s">
        <v>187</v>
      </c>
      <c r="E261" s="221" t="s">
        <v>424</v>
      </c>
      <c r="F261" s="222" t="s">
        <v>425</v>
      </c>
      <c r="G261" s="223" t="s">
        <v>222</v>
      </c>
      <c r="H261" s="224">
        <v>161.07</v>
      </c>
      <c r="I261" s="225"/>
      <c r="J261" s="226">
        <f>ROUND(I261*H261,2)</f>
        <v>0</v>
      </c>
      <c r="K261" s="222" t="s">
        <v>118</v>
      </c>
      <c r="L261" s="227"/>
      <c r="M261" s="228" t="s">
        <v>19</v>
      </c>
      <c r="N261" s="229" t="s">
        <v>43</v>
      </c>
      <c r="O261" s="65"/>
      <c r="P261" s="178">
        <f>O261*H261</f>
        <v>0</v>
      </c>
      <c r="Q261" s="178">
        <v>0.08</v>
      </c>
      <c r="R261" s="178">
        <f>Q261*H261</f>
        <v>12.8856</v>
      </c>
      <c r="S261" s="178">
        <v>0</v>
      </c>
      <c r="T261" s="17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0" t="s">
        <v>178</v>
      </c>
      <c r="AT261" s="180" t="s">
        <v>187</v>
      </c>
      <c r="AU261" s="180" t="s">
        <v>79</v>
      </c>
      <c r="AY261" s="18" t="s">
        <v>112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18" t="s">
        <v>77</v>
      </c>
      <c r="BK261" s="181">
        <f>ROUND(I261*H261,2)</f>
        <v>0</v>
      </c>
      <c r="BL261" s="18" t="s">
        <v>119</v>
      </c>
      <c r="BM261" s="180" t="s">
        <v>426</v>
      </c>
    </row>
    <row r="262" spans="1:65" s="14" customFormat="1" ht="11.25">
      <c r="B262" s="198"/>
      <c r="C262" s="199"/>
      <c r="D262" s="189" t="s">
        <v>123</v>
      </c>
      <c r="E262" s="199"/>
      <c r="F262" s="201" t="s">
        <v>427</v>
      </c>
      <c r="G262" s="199"/>
      <c r="H262" s="202">
        <v>161.07</v>
      </c>
      <c r="I262" s="203"/>
      <c r="J262" s="199"/>
      <c r="K262" s="199"/>
      <c r="L262" s="204"/>
      <c r="M262" s="205"/>
      <c r="N262" s="206"/>
      <c r="O262" s="206"/>
      <c r="P262" s="206"/>
      <c r="Q262" s="206"/>
      <c r="R262" s="206"/>
      <c r="S262" s="206"/>
      <c r="T262" s="207"/>
      <c r="AT262" s="208" t="s">
        <v>123</v>
      </c>
      <c r="AU262" s="208" t="s">
        <v>79</v>
      </c>
      <c r="AV262" s="14" t="s">
        <v>79</v>
      </c>
      <c r="AW262" s="14" t="s">
        <v>4</v>
      </c>
      <c r="AX262" s="14" t="s">
        <v>77</v>
      </c>
      <c r="AY262" s="208" t="s">
        <v>112</v>
      </c>
    </row>
    <row r="263" spans="1:65" s="2" customFormat="1" ht="24.2" customHeight="1">
      <c r="A263" s="35"/>
      <c r="B263" s="36"/>
      <c r="C263" s="169" t="s">
        <v>428</v>
      </c>
      <c r="D263" s="169" t="s">
        <v>114</v>
      </c>
      <c r="E263" s="170" t="s">
        <v>429</v>
      </c>
      <c r="F263" s="171" t="s">
        <v>430</v>
      </c>
      <c r="G263" s="172" t="s">
        <v>222</v>
      </c>
      <c r="H263" s="173">
        <v>21.5</v>
      </c>
      <c r="I263" s="174"/>
      <c r="J263" s="175">
        <f>ROUND(I263*H263,2)</f>
        <v>0</v>
      </c>
      <c r="K263" s="171" t="s">
        <v>118</v>
      </c>
      <c r="L263" s="40"/>
      <c r="M263" s="176" t="s">
        <v>19</v>
      </c>
      <c r="N263" s="177" t="s">
        <v>43</v>
      </c>
      <c r="O263" s="65"/>
      <c r="P263" s="178">
        <f>O263*H263</f>
        <v>0</v>
      </c>
      <c r="Q263" s="178">
        <v>0.10095</v>
      </c>
      <c r="R263" s="178">
        <f>Q263*H263</f>
        <v>2.1704249999999998</v>
      </c>
      <c r="S263" s="178">
        <v>0</v>
      </c>
      <c r="T263" s="17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0" t="s">
        <v>119</v>
      </c>
      <c r="AT263" s="180" t="s">
        <v>114</v>
      </c>
      <c r="AU263" s="180" t="s">
        <v>79</v>
      </c>
      <c r="AY263" s="18" t="s">
        <v>112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18" t="s">
        <v>77</v>
      </c>
      <c r="BK263" s="181">
        <f>ROUND(I263*H263,2)</f>
        <v>0</v>
      </c>
      <c r="BL263" s="18" t="s">
        <v>119</v>
      </c>
      <c r="BM263" s="180" t="s">
        <v>431</v>
      </c>
    </row>
    <row r="264" spans="1:65" s="2" customFormat="1" ht="11.25">
      <c r="A264" s="35"/>
      <c r="B264" s="36"/>
      <c r="C264" s="37"/>
      <c r="D264" s="182" t="s">
        <v>121</v>
      </c>
      <c r="E264" s="37"/>
      <c r="F264" s="183" t="s">
        <v>432</v>
      </c>
      <c r="G264" s="37"/>
      <c r="H264" s="37"/>
      <c r="I264" s="184"/>
      <c r="J264" s="37"/>
      <c r="K264" s="37"/>
      <c r="L264" s="40"/>
      <c r="M264" s="185"/>
      <c r="N264" s="186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121</v>
      </c>
      <c r="AU264" s="18" t="s">
        <v>79</v>
      </c>
    </row>
    <row r="265" spans="1:65" s="14" customFormat="1" ht="11.25">
      <c r="B265" s="198"/>
      <c r="C265" s="199"/>
      <c r="D265" s="189" t="s">
        <v>123</v>
      </c>
      <c r="E265" s="200" t="s">
        <v>19</v>
      </c>
      <c r="F265" s="201" t="s">
        <v>433</v>
      </c>
      <c r="G265" s="199"/>
      <c r="H265" s="202">
        <v>21.5</v>
      </c>
      <c r="I265" s="203"/>
      <c r="J265" s="199"/>
      <c r="K265" s="199"/>
      <c r="L265" s="204"/>
      <c r="M265" s="205"/>
      <c r="N265" s="206"/>
      <c r="O265" s="206"/>
      <c r="P265" s="206"/>
      <c r="Q265" s="206"/>
      <c r="R265" s="206"/>
      <c r="S265" s="206"/>
      <c r="T265" s="207"/>
      <c r="AT265" s="208" t="s">
        <v>123</v>
      </c>
      <c r="AU265" s="208" t="s">
        <v>79</v>
      </c>
      <c r="AV265" s="14" t="s">
        <v>79</v>
      </c>
      <c r="AW265" s="14" t="s">
        <v>33</v>
      </c>
      <c r="AX265" s="14" t="s">
        <v>77</v>
      </c>
      <c r="AY265" s="208" t="s">
        <v>112</v>
      </c>
    </row>
    <row r="266" spans="1:65" s="2" customFormat="1" ht="16.5" customHeight="1">
      <c r="A266" s="35"/>
      <c r="B266" s="36"/>
      <c r="C266" s="220" t="s">
        <v>434</v>
      </c>
      <c r="D266" s="220" t="s">
        <v>187</v>
      </c>
      <c r="E266" s="221" t="s">
        <v>435</v>
      </c>
      <c r="F266" s="222" t="s">
        <v>436</v>
      </c>
      <c r="G266" s="223" t="s">
        <v>222</v>
      </c>
      <c r="H266" s="224">
        <v>22.574999999999999</v>
      </c>
      <c r="I266" s="225"/>
      <c r="J266" s="226">
        <f>ROUND(I266*H266,2)</f>
        <v>0</v>
      </c>
      <c r="K266" s="222" t="s">
        <v>118</v>
      </c>
      <c r="L266" s="227"/>
      <c r="M266" s="228" t="s">
        <v>19</v>
      </c>
      <c r="N266" s="229" t="s">
        <v>43</v>
      </c>
      <c r="O266" s="65"/>
      <c r="P266" s="178">
        <f>O266*H266</f>
        <v>0</v>
      </c>
      <c r="Q266" s="178">
        <v>2.4E-2</v>
      </c>
      <c r="R266" s="178">
        <f>Q266*H266</f>
        <v>0.54179999999999995</v>
      </c>
      <c r="S266" s="178">
        <v>0</v>
      </c>
      <c r="T266" s="17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0" t="s">
        <v>178</v>
      </c>
      <c r="AT266" s="180" t="s">
        <v>187</v>
      </c>
      <c r="AU266" s="180" t="s">
        <v>79</v>
      </c>
      <c r="AY266" s="18" t="s">
        <v>112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8" t="s">
        <v>77</v>
      </c>
      <c r="BK266" s="181">
        <f>ROUND(I266*H266,2)</f>
        <v>0</v>
      </c>
      <c r="BL266" s="18" t="s">
        <v>119</v>
      </c>
      <c r="BM266" s="180" t="s">
        <v>437</v>
      </c>
    </row>
    <row r="267" spans="1:65" s="14" customFormat="1" ht="11.25">
      <c r="B267" s="198"/>
      <c r="C267" s="199"/>
      <c r="D267" s="189" t="s">
        <v>123</v>
      </c>
      <c r="E267" s="199"/>
      <c r="F267" s="201" t="s">
        <v>438</v>
      </c>
      <c r="G267" s="199"/>
      <c r="H267" s="202">
        <v>22.574999999999999</v>
      </c>
      <c r="I267" s="203"/>
      <c r="J267" s="199"/>
      <c r="K267" s="199"/>
      <c r="L267" s="204"/>
      <c r="M267" s="205"/>
      <c r="N267" s="206"/>
      <c r="O267" s="206"/>
      <c r="P267" s="206"/>
      <c r="Q267" s="206"/>
      <c r="R267" s="206"/>
      <c r="S267" s="206"/>
      <c r="T267" s="207"/>
      <c r="AT267" s="208" t="s">
        <v>123</v>
      </c>
      <c r="AU267" s="208" t="s">
        <v>79</v>
      </c>
      <c r="AV267" s="14" t="s">
        <v>79</v>
      </c>
      <c r="AW267" s="14" t="s">
        <v>4</v>
      </c>
      <c r="AX267" s="14" t="s">
        <v>77</v>
      </c>
      <c r="AY267" s="208" t="s">
        <v>112</v>
      </c>
    </row>
    <row r="268" spans="1:65" s="2" customFormat="1" ht="24.2" customHeight="1">
      <c r="A268" s="35"/>
      <c r="B268" s="36"/>
      <c r="C268" s="169" t="s">
        <v>439</v>
      </c>
      <c r="D268" s="169" t="s">
        <v>114</v>
      </c>
      <c r="E268" s="170" t="s">
        <v>440</v>
      </c>
      <c r="F268" s="171" t="s">
        <v>441</v>
      </c>
      <c r="G268" s="172" t="s">
        <v>222</v>
      </c>
      <c r="H268" s="173">
        <v>138.5</v>
      </c>
      <c r="I268" s="174"/>
      <c r="J268" s="175">
        <f>ROUND(I268*H268,2)</f>
        <v>0</v>
      </c>
      <c r="K268" s="171" t="s">
        <v>118</v>
      </c>
      <c r="L268" s="40"/>
      <c r="M268" s="176" t="s">
        <v>19</v>
      </c>
      <c r="N268" s="177" t="s">
        <v>43</v>
      </c>
      <c r="O268" s="65"/>
      <c r="P268" s="178">
        <f>O268*H268</f>
        <v>0</v>
      </c>
      <c r="Q268" s="178">
        <v>0.13095999999999999</v>
      </c>
      <c r="R268" s="178">
        <f>Q268*H268</f>
        <v>18.13796</v>
      </c>
      <c r="S268" s="178">
        <v>0</v>
      </c>
      <c r="T268" s="17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0" t="s">
        <v>119</v>
      </c>
      <c r="AT268" s="180" t="s">
        <v>114</v>
      </c>
      <c r="AU268" s="180" t="s">
        <v>79</v>
      </c>
      <c r="AY268" s="18" t="s">
        <v>112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18" t="s">
        <v>77</v>
      </c>
      <c r="BK268" s="181">
        <f>ROUND(I268*H268,2)</f>
        <v>0</v>
      </c>
      <c r="BL268" s="18" t="s">
        <v>119</v>
      </c>
      <c r="BM268" s="180" t="s">
        <v>442</v>
      </c>
    </row>
    <row r="269" spans="1:65" s="2" customFormat="1" ht="11.25">
      <c r="A269" s="35"/>
      <c r="B269" s="36"/>
      <c r="C269" s="37"/>
      <c r="D269" s="182" t="s">
        <v>121</v>
      </c>
      <c r="E269" s="37"/>
      <c r="F269" s="183" t="s">
        <v>443</v>
      </c>
      <c r="G269" s="37"/>
      <c r="H269" s="37"/>
      <c r="I269" s="184"/>
      <c r="J269" s="37"/>
      <c r="K269" s="37"/>
      <c r="L269" s="40"/>
      <c r="M269" s="185"/>
      <c r="N269" s="186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121</v>
      </c>
      <c r="AU269" s="18" t="s">
        <v>79</v>
      </c>
    </row>
    <row r="270" spans="1:65" s="14" customFormat="1" ht="11.25">
      <c r="B270" s="198"/>
      <c r="C270" s="199"/>
      <c r="D270" s="189" t="s">
        <v>123</v>
      </c>
      <c r="E270" s="200" t="s">
        <v>19</v>
      </c>
      <c r="F270" s="201" t="s">
        <v>444</v>
      </c>
      <c r="G270" s="199"/>
      <c r="H270" s="202">
        <v>138.5</v>
      </c>
      <c r="I270" s="203"/>
      <c r="J270" s="199"/>
      <c r="K270" s="199"/>
      <c r="L270" s="204"/>
      <c r="M270" s="205"/>
      <c r="N270" s="206"/>
      <c r="O270" s="206"/>
      <c r="P270" s="206"/>
      <c r="Q270" s="206"/>
      <c r="R270" s="206"/>
      <c r="S270" s="206"/>
      <c r="T270" s="207"/>
      <c r="AT270" s="208" t="s">
        <v>123</v>
      </c>
      <c r="AU270" s="208" t="s">
        <v>79</v>
      </c>
      <c r="AV270" s="14" t="s">
        <v>79</v>
      </c>
      <c r="AW270" s="14" t="s">
        <v>33</v>
      </c>
      <c r="AX270" s="14" t="s">
        <v>77</v>
      </c>
      <c r="AY270" s="208" t="s">
        <v>112</v>
      </c>
    </row>
    <row r="271" spans="1:65" s="2" customFormat="1" ht="16.5" customHeight="1">
      <c r="A271" s="35"/>
      <c r="B271" s="36"/>
      <c r="C271" s="220" t="s">
        <v>445</v>
      </c>
      <c r="D271" s="220" t="s">
        <v>187</v>
      </c>
      <c r="E271" s="221" t="s">
        <v>446</v>
      </c>
      <c r="F271" s="222" t="s">
        <v>447</v>
      </c>
      <c r="G271" s="223" t="s">
        <v>222</v>
      </c>
      <c r="H271" s="224">
        <v>145.42500000000001</v>
      </c>
      <c r="I271" s="225"/>
      <c r="J271" s="226">
        <f>ROUND(I271*H271,2)</f>
        <v>0</v>
      </c>
      <c r="K271" s="222" t="s">
        <v>19</v>
      </c>
      <c r="L271" s="227"/>
      <c r="M271" s="228" t="s">
        <v>19</v>
      </c>
      <c r="N271" s="229" t="s">
        <v>43</v>
      </c>
      <c r="O271" s="65"/>
      <c r="P271" s="178">
        <f>O271*H271</f>
        <v>0</v>
      </c>
      <c r="Q271" s="178">
        <v>0.13131999999999999</v>
      </c>
      <c r="R271" s="178">
        <f>Q271*H271</f>
        <v>19.097211000000001</v>
      </c>
      <c r="S271" s="178">
        <v>0</v>
      </c>
      <c r="T271" s="17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0" t="s">
        <v>178</v>
      </c>
      <c r="AT271" s="180" t="s">
        <v>187</v>
      </c>
      <c r="AU271" s="180" t="s">
        <v>79</v>
      </c>
      <c r="AY271" s="18" t="s">
        <v>112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18" t="s">
        <v>77</v>
      </c>
      <c r="BK271" s="181">
        <f>ROUND(I271*H271,2)</f>
        <v>0</v>
      </c>
      <c r="BL271" s="18" t="s">
        <v>119</v>
      </c>
      <c r="BM271" s="180" t="s">
        <v>448</v>
      </c>
    </row>
    <row r="272" spans="1:65" s="14" customFormat="1" ht="11.25">
      <c r="B272" s="198"/>
      <c r="C272" s="199"/>
      <c r="D272" s="189" t="s">
        <v>123</v>
      </c>
      <c r="E272" s="199"/>
      <c r="F272" s="201" t="s">
        <v>449</v>
      </c>
      <c r="G272" s="199"/>
      <c r="H272" s="202">
        <v>145.42500000000001</v>
      </c>
      <c r="I272" s="203"/>
      <c r="J272" s="199"/>
      <c r="K272" s="199"/>
      <c r="L272" s="204"/>
      <c r="M272" s="205"/>
      <c r="N272" s="206"/>
      <c r="O272" s="206"/>
      <c r="P272" s="206"/>
      <c r="Q272" s="206"/>
      <c r="R272" s="206"/>
      <c r="S272" s="206"/>
      <c r="T272" s="207"/>
      <c r="AT272" s="208" t="s">
        <v>123</v>
      </c>
      <c r="AU272" s="208" t="s">
        <v>79</v>
      </c>
      <c r="AV272" s="14" t="s">
        <v>79</v>
      </c>
      <c r="AW272" s="14" t="s">
        <v>4</v>
      </c>
      <c r="AX272" s="14" t="s">
        <v>77</v>
      </c>
      <c r="AY272" s="208" t="s">
        <v>112</v>
      </c>
    </row>
    <row r="273" spans="1:65" s="2" customFormat="1" ht="24.2" customHeight="1">
      <c r="A273" s="35"/>
      <c r="B273" s="36"/>
      <c r="C273" s="169" t="s">
        <v>450</v>
      </c>
      <c r="D273" s="169" t="s">
        <v>114</v>
      </c>
      <c r="E273" s="170" t="s">
        <v>451</v>
      </c>
      <c r="F273" s="171" t="s">
        <v>452</v>
      </c>
      <c r="G273" s="172" t="s">
        <v>222</v>
      </c>
      <c r="H273" s="173">
        <v>18</v>
      </c>
      <c r="I273" s="174"/>
      <c r="J273" s="175">
        <f>ROUND(I273*H273,2)</f>
        <v>0</v>
      </c>
      <c r="K273" s="171" t="s">
        <v>118</v>
      </c>
      <c r="L273" s="40"/>
      <c r="M273" s="176" t="s">
        <v>19</v>
      </c>
      <c r="N273" s="177" t="s">
        <v>43</v>
      </c>
      <c r="O273" s="65"/>
      <c r="P273" s="178">
        <f>O273*H273</f>
        <v>0</v>
      </c>
      <c r="Q273" s="178">
        <v>1.1E-4</v>
      </c>
      <c r="R273" s="178">
        <f>Q273*H273</f>
        <v>1.98E-3</v>
      </c>
      <c r="S273" s="178">
        <v>0</v>
      </c>
      <c r="T273" s="179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0" t="s">
        <v>119</v>
      </c>
      <c r="AT273" s="180" t="s">
        <v>114</v>
      </c>
      <c r="AU273" s="180" t="s">
        <v>79</v>
      </c>
      <c r="AY273" s="18" t="s">
        <v>112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18" t="s">
        <v>77</v>
      </c>
      <c r="BK273" s="181">
        <f>ROUND(I273*H273,2)</f>
        <v>0</v>
      </c>
      <c r="BL273" s="18" t="s">
        <v>119</v>
      </c>
      <c r="BM273" s="180" t="s">
        <v>453</v>
      </c>
    </row>
    <row r="274" spans="1:65" s="2" customFormat="1" ht="11.25">
      <c r="A274" s="35"/>
      <c r="B274" s="36"/>
      <c r="C274" s="37"/>
      <c r="D274" s="182" t="s">
        <v>121</v>
      </c>
      <c r="E274" s="37"/>
      <c r="F274" s="183" t="s">
        <v>454</v>
      </c>
      <c r="G274" s="37"/>
      <c r="H274" s="37"/>
      <c r="I274" s="184"/>
      <c r="J274" s="37"/>
      <c r="K274" s="37"/>
      <c r="L274" s="40"/>
      <c r="M274" s="185"/>
      <c r="N274" s="186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121</v>
      </c>
      <c r="AU274" s="18" t="s">
        <v>79</v>
      </c>
    </row>
    <row r="275" spans="1:65" s="13" customFormat="1" ht="11.25">
      <c r="B275" s="187"/>
      <c r="C275" s="188"/>
      <c r="D275" s="189" t="s">
        <v>123</v>
      </c>
      <c r="E275" s="190" t="s">
        <v>19</v>
      </c>
      <c r="F275" s="191" t="s">
        <v>455</v>
      </c>
      <c r="G275" s="188"/>
      <c r="H275" s="190" t="s">
        <v>19</v>
      </c>
      <c r="I275" s="192"/>
      <c r="J275" s="188"/>
      <c r="K275" s="188"/>
      <c r="L275" s="193"/>
      <c r="M275" s="194"/>
      <c r="N275" s="195"/>
      <c r="O275" s="195"/>
      <c r="P275" s="195"/>
      <c r="Q275" s="195"/>
      <c r="R275" s="195"/>
      <c r="S275" s="195"/>
      <c r="T275" s="196"/>
      <c r="AT275" s="197" t="s">
        <v>123</v>
      </c>
      <c r="AU275" s="197" t="s">
        <v>79</v>
      </c>
      <c r="AV275" s="13" t="s">
        <v>77</v>
      </c>
      <c r="AW275" s="13" t="s">
        <v>33</v>
      </c>
      <c r="AX275" s="13" t="s">
        <v>72</v>
      </c>
      <c r="AY275" s="197" t="s">
        <v>112</v>
      </c>
    </row>
    <row r="276" spans="1:65" s="14" customFormat="1" ht="11.25">
      <c r="B276" s="198"/>
      <c r="C276" s="199"/>
      <c r="D276" s="189" t="s">
        <v>123</v>
      </c>
      <c r="E276" s="200" t="s">
        <v>19</v>
      </c>
      <c r="F276" s="201" t="s">
        <v>456</v>
      </c>
      <c r="G276" s="199"/>
      <c r="H276" s="202">
        <v>18</v>
      </c>
      <c r="I276" s="203"/>
      <c r="J276" s="199"/>
      <c r="K276" s="199"/>
      <c r="L276" s="204"/>
      <c r="M276" s="205"/>
      <c r="N276" s="206"/>
      <c r="O276" s="206"/>
      <c r="P276" s="206"/>
      <c r="Q276" s="206"/>
      <c r="R276" s="206"/>
      <c r="S276" s="206"/>
      <c r="T276" s="207"/>
      <c r="AT276" s="208" t="s">
        <v>123</v>
      </c>
      <c r="AU276" s="208" t="s">
        <v>79</v>
      </c>
      <c r="AV276" s="14" t="s">
        <v>79</v>
      </c>
      <c r="AW276" s="14" t="s">
        <v>33</v>
      </c>
      <c r="AX276" s="14" t="s">
        <v>77</v>
      </c>
      <c r="AY276" s="208" t="s">
        <v>112</v>
      </c>
    </row>
    <row r="277" spans="1:65" s="12" customFormat="1" ht="22.9" customHeight="1">
      <c r="B277" s="153"/>
      <c r="C277" s="154"/>
      <c r="D277" s="155" t="s">
        <v>71</v>
      </c>
      <c r="E277" s="167" t="s">
        <v>457</v>
      </c>
      <c r="F277" s="167" t="s">
        <v>458</v>
      </c>
      <c r="G277" s="154"/>
      <c r="H277" s="154"/>
      <c r="I277" s="157"/>
      <c r="J277" s="168">
        <f>BK277</f>
        <v>0</v>
      </c>
      <c r="K277" s="154"/>
      <c r="L277" s="159"/>
      <c r="M277" s="160"/>
      <c r="N277" s="161"/>
      <c r="O277" s="161"/>
      <c r="P277" s="162">
        <f>SUM(P278:P279)</f>
        <v>0</v>
      </c>
      <c r="Q277" s="161"/>
      <c r="R277" s="162">
        <f>SUM(R278:R279)</f>
        <v>0</v>
      </c>
      <c r="S277" s="161"/>
      <c r="T277" s="163">
        <f>SUM(T278:T279)</f>
        <v>0</v>
      </c>
      <c r="AR277" s="164" t="s">
        <v>77</v>
      </c>
      <c r="AT277" s="165" t="s">
        <v>71</v>
      </c>
      <c r="AU277" s="165" t="s">
        <v>77</v>
      </c>
      <c r="AY277" s="164" t="s">
        <v>112</v>
      </c>
      <c r="BK277" s="166">
        <f>SUM(BK278:BK279)</f>
        <v>0</v>
      </c>
    </row>
    <row r="278" spans="1:65" s="2" customFormat="1" ht="24.2" customHeight="1">
      <c r="A278" s="35"/>
      <c r="B278" s="36"/>
      <c r="C278" s="169" t="s">
        <v>459</v>
      </c>
      <c r="D278" s="169" t="s">
        <v>114</v>
      </c>
      <c r="E278" s="170" t="s">
        <v>460</v>
      </c>
      <c r="F278" s="171" t="s">
        <v>461</v>
      </c>
      <c r="G278" s="172" t="s">
        <v>167</v>
      </c>
      <c r="H278" s="173">
        <v>617.24800000000005</v>
      </c>
      <c r="I278" s="174"/>
      <c r="J278" s="175">
        <f>ROUND(I278*H278,2)</f>
        <v>0</v>
      </c>
      <c r="K278" s="171" t="s">
        <v>118</v>
      </c>
      <c r="L278" s="40"/>
      <c r="M278" s="176" t="s">
        <v>19</v>
      </c>
      <c r="N278" s="177" t="s">
        <v>43</v>
      </c>
      <c r="O278" s="65"/>
      <c r="P278" s="178">
        <f>O278*H278</f>
        <v>0</v>
      </c>
      <c r="Q278" s="178">
        <v>0</v>
      </c>
      <c r="R278" s="178">
        <f>Q278*H278</f>
        <v>0</v>
      </c>
      <c r="S278" s="178">
        <v>0</v>
      </c>
      <c r="T278" s="179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0" t="s">
        <v>119</v>
      </c>
      <c r="AT278" s="180" t="s">
        <v>114</v>
      </c>
      <c r="AU278" s="180" t="s">
        <v>79</v>
      </c>
      <c r="AY278" s="18" t="s">
        <v>112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18" t="s">
        <v>77</v>
      </c>
      <c r="BK278" s="181">
        <f>ROUND(I278*H278,2)</f>
        <v>0</v>
      </c>
      <c r="BL278" s="18" t="s">
        <v>119</v>
      </c>
      <c r="BM278" s="180" t="s">
        <v>462</v>
      </c>
    </row>
    <row r="279" spans="1:65" s="2" customFormat="1" ht="11.25">
      <c r="A279" s="35"/>
      <c r="B279" s="36"/>
      <c r="C279" s="37"/>
      <c r="D279" s="182" t="s">
        <v>121</v>
      </c>
      <c r="E279" s="37"/>
      <c r="F279" s="183" t="s">
        <v>463</v>
      </c>
      <c r="G279" s="37"/>
      <c r="H279" s="37"/>
      <c r="I279" s="184"/>
      <c r="J279" s="37"/>
      <c r="K279" s="37"/>
      <c r="L279" s="40"/>
      <c r="M279" s="185"/>
      <c r="N279" s="186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121</v>
      </c>
      <c r="AU279" s="18" t="s">
        <v>79</v>
      </c>
    </row>
    <row r="280" spans="1:65" s="12" customFormat="1" ht="25.9" customHeight="1">
      <c r="B280" s="153"/>
      <c r="C280" s="154"/>
      <c r="D280" s="155" t="s">
        <v>71</v>
      </c>
      <c r="E280" s="156" t="s">
        <v>464</v>
      </c>
      <c r="F280" s="156" t="s">
        <v>465</v>
      </c>
      <c r="G280" s="154"/>
      <c r="H280" s="154"/>
      <c r="I280" s="157"/>
      <c r="J280" s="158">
        <f>BK280</f>
        <v>0</v>
      </c>
      <c r="K280" s="154"/>
      <c r="L280" s="159"/>
      <c r="M280" s="160"/>
      <c r="N280" s="161"/>
      <c r="O280" s="161"/>
      <c r="P280" s="162">
        <f>P281+P286+P293</f>
        <v>0</v>
      </c>
      <c r="Q280" s="161"/>
      <c r="R280" s="162">
        <f>R281+R286+R293</f>
        <v>0</v>
      </c>
      <c r="S280" s="161"/>
      <c r="T280" s="163">
        <f>T281+T286+T293</f>
        <v>0</v>
      </c>
      <c r="AR280" s="164" t="s">
        <v>159</v>
      </c>
      <c r="AT280" s="165" t="s">
        <v>71</v>
      </c>
      <c r="AU280" s="165" t="s">
        <v>72</v>
      </c>
      <c r="AY280" s="164" t="s">
        <v>112</v>
      </c>
      <c r="BK280" s="166">
        <f>BK281+BK286+BK293</f>
        <v>0</v>
      </c>
    </row>
    <row r="281" spans="1:65" s="12" customFormat="1" ht="22.9" customHeight="1">
      <c r="B281" s="153"/>
      <c r="C281" s="154"/>
      <c r="D281" s="155" t="s">
        <v>71</v>
      </c>
      <c r="E281" s="167" t="s">
        <v>466</v>
      </c>
      <c r="F281" s="167" t="s">
        <v>467</v>
      </c>
      <c r="G281" s="154"/>
      <c r="H281" s="154"/>
      <c r="I281" s="157"/>
      <c r="J281" s="168">
        <f>BK281</f>
        <v>0</v>
      </c>
      <c r="K281" s="154"/>
      <c r="L281" s="159"/>
      <c r="M281" s="160"/>
      <c r="N281" s="161"/>
      <c r="O281" s="161"/>
      <c r="P281" s="162">
        <f>SUM(P282:P285)</f>
        <v>0</v>
      </c>
      <c r="Q281" s="161"/>
      <c r="R281" s="162">
        <f>SUM(R282:R285)</f>
        <v>0</v>
      </c>
      <c r="S281" s="161"/>
      <c r="T281" s="163">
        <f>SUM(T282:T285)</f>
        <v>0</v>
      </c>
      <c r="AR281" s="164" t="s">
        <v>159</v>
      </c>
      <c r="AT281" s="165" t="s">
        <v>71</v>
      </c>
      <c r="AU281" s="165" t="s">
        <v>77</v>
      </c>
      <c r="AY281" s="164" t="s">
        <v>112</v>
      </c>
      <c r="BK281" s="166">
        <f>SUM(BK282:BK285)</f>
        <v>0</v>
      </c>
    </row>
    <row r="282" spans="1:65" s="2" customFormat="1" ht="16.5" customHeight="1">
      <c r="A282" s="35"/>
      <c r="B282" s="36"/>
      <c r="C282" s="169" t="s">
        <v>468</v>
      </c>
      <c r="D282" s="169" t="s">
        <v>114</v>
      </c>
      <c r="E282" s="170" t="s">
        <v>469</v>
      </c>
      <c r="F282" s="171" t="s">
        <v>470</v>
      </c>
      <c r="G282" s="172" t="s">
        <v>471</v>
      </c>
      <c r="H282" s="173">
        <v>1</v>
      </c>
      <c r="I282" s="174"/>
      <c r="J282" s="175">
        <f>ROUND(I282*H282,2)</f>
        <v>0</v>
      </c>
      <c r="K282" s="171" t="s">
        <v>118</v>
      </c>
      <c r="L282" s="40"/>
      <c r="M282" s="176" t="s">
        <v>19</v>
      </c>
      <c r="N282" s="177" t="s">
        <v>43</v>
      </c>
      <c r="O282" s="65"/>
      <c r="P282" s="178">
        <f>O282*H282</f>
        <v>0</v>
      </c>
      <c r="Q282" s="178">
        <v>0</v>
      </c>
      <c r="R282" s="178">
        <f>Q282*H282</f>
        <v>0</v>
      </c>
      <c r="S282" s="178">
        <v>0</v>
      </c>
      <c r="T282" s="179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0" t="s">
        <v>472</v>
      </c>
      <c r="AT282" s="180" t="s">
        <v>114</v>
      </c>
      <c r="AU282" s="180" t="s">
        <v>79</v>
      </c>
      <c r="AY282" s="18" t="s">
        <v>112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8" t="s">
        <v>77</v>
      </c>
      <c r="BK282" s="181">
        <f>ROUND(I282*H282,2)</f>
        <v>0</v>
      </c>
      <c r="BL282" s="18" t="s">
        <v>472</v>
      </c>
      <c r="BM282" s="180" t="s">
        <v>473</v>
      </c>
    </row>
    <row r="283" spans="1:65" s="2" customFormat="1" ht="11.25">
      <c r="A283" s="35"/>
      <c r="B283" s="36"/>
      <c r="C283" s="37"/>
      <c r="D283" s="182" t="s">
        <v>121</v>
      </c>
      <c r="E283" s="37"/>
      <c r="F283" s="183" t="s">
        <v>474</v>
      </c>
      <c r="G283" s="37"/>
      <c r="H283" s="37"/>
      <c r="I283" s="184"/>
      <c r="J283" s="37"/>
      <c r="K283" s="37"/>
      <c r="L283" s="40"/>
      <c r="M283" s="185"/>
      <c r="N283" s="186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121</v>
      </c>
      <c r="AU283" s="18" t="s">
        <v>79</v>
      </c>
    </row>
    <row r="284" spans="1:65" s="2" customFormat="1" ht="16.5" customHeight="1">
      <c r="A284" s="35"/>
      <c r="B284" s="36"/>
      <c r="C284" s="169" t="s">
        <v>475</v>
      </c>
      <c r="D284" s="169" t="s">
        <v>114</v>
      </c>
      <c r="E284" s="170" t="s">
        <v>476</v>
      </c>
      <c r="F284" s="171" t="s">
        <v>477</v>
      </c>
      <c r="G284" s="172" t="s">
        <v>471</v>
      </c>
      <c r="H284" s="173">
        <v>1</v>
      </c>
      <c r="I284" s="174"/>
      <c r="J284" s="175">
        <f>ROUND(I284*H284,2)</f>
        <v>0</v>
      </c>
      <c r="K284" s="171" t="s">
        <v>118</v>
      </c>
      <c r="L284" s="40"/>
      <c r="M284" s="176" t="s">
        <v>19</v>
      </c>
      <c r="N284" s="177" t="s">
        <v>43</v>
      </c>
      <c r="O284" s="65"/>
      <c r="P284" s="178">
        <f>O284*H284</f>
        <v>0</v>
      </c>
      <c r="Q284" s="178">
        <v>0</v>
      </c>
      <c r="R284" s="178">
        <f>Q284*H284</f>
        <v>0</v>
      </c>
      <c r="S284" s="178">
        <v>0</v>
      </c>
      <c r="T284" s="17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0" t="s">
        <v>472</v>
      </c>
      <c r="AT284" s="180" t="s">
        <v>114</v>
      </c>
      <c r="AU284" s="180" t="s">
        <v>79</v>
      </c>
      <c r="AY284" s="18" t="s">
        <v>112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18" t="s">
        <v>77</v>
      </c>
      <c r="BK284" s="181">
        <f>ROUND(I284*H284,2)</f>
        <v>0</v>
      </c>
      <c r="BL284" s="18" t="s">
        <v>472</v>
      </c>
      <c r="BM284" s="180" t="s">
        <v>478</v>
      </c>
    </row>
    <row r="285" spans="1:65" s="2" customFormat="1" ht="11.25">
      <c r="A285" s="35"/>
      <c r="B285" s="36"/>
      <c r="C285" s="37"/>
      <c r="D285" s="182" t="s">
        <v>121</v>
      </c>
      <c r="E285" s="37"/>
      <c r="F285" s="183" t="s">
        <v>479</v>
      </c>
      <c r="G285" s="37"/>
      <c r="H285" s="37"/>
      <c r="I285" s="184"/>
      <c r="J285" s="37"/>
      <c r="K285" s="37"/>
      <c r="L285" s="40"/>
      <c r="M285" s="185"/>
      <c r="N285" s="186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121</v>
      </c>
      <c r="AU285" s="18" t="s">
        <v>79</v>
      </c>
    </row>
    <row r="286" spans="1:65" s="12" customFormat="1" ht="22.9" customHeight="1">
      <c r="B286" s="153"/>
      <c r="C286" s="154"/>
      <c r="D286" s="155" t="s">
        <v>71</v>
      </c>
      <c r="E286" s="167" t="s">
        <v>480</v>
      </c>
      <c r="F286" s="167" t="s">
        <v>481</v>
      </c>
      <c r="G286" s="154"/>
      <c r="H286" s="154"/>
      <c r="I286" s="157"/>
      <c r="J286" s="168">
        <f>BK286</f>
        <v>0</v>
      </c>
      <c r="K286" s="154"/>
      <c r="L286" s="159"/>
      <c r="M286" s="160"/>
      <c r="N286" s="161"/>
      <c r="O286" s="161"/>
      <c r="P286" s="162">
        <f>SUM(P287:P292)</f>
        <v>0</v>
      </c>
      <c r="Q286" s="161"/>
      <c r="R286" s="162">
        <f>SUM(R287:R292)</f>
        <v>0</v>
      </c>
      <c r="S286" s="161"/>
      <c r="T286" s="163">
        <f>SUM(T287:T292)</f>
        <v>0</v>
      </c>
      <c r="AR286" s="164" t="s">
        <v>159</v>
      </c>
      <c r="AT286" s="165" t="s">
        <v>71</v>
      </c>
      <c r="AU286" s="165" t="s">
        <v>77</v>
      </c>
      <c r="AY286" s="164" t="s">
        <v>112</v>
      </c>
      <c r="BK286" s="166">
        <f>SUM(BK287:BK292)</f>
        <v>0</v>
      </c>
    </row>
    <row r="287" spans="1:65" s="2" customFormat="1" ht="16.5" customHeight="1">
      <c r="A287" s="35"/>
      <c r="B287" s="36"/>
      <c r="C287" s="169" t="s">
        <v>482</v>
      </c>
      <c r="D287" s="169" t="s">
        <v>114</v>
      </c>
      <c r="E287" s="170" t="s">
        <v>483</v>
      </c>
      <c r="F287" s="171" t="s">
        <v>481</v>
      </c>
      <c r="G287" s="172" t="s">
        <v>471</v>
      </c>
      <c r="H287" s="173">
        <v>1</v>
      </c>
      <c r="I287" s="174"/>
      <c r="J287" s="175">
        <f>ROUND(I287*H287,2)</f>
        <v>0</v>
      </c>
      <c r="K287" s="171" t="s">
        <v>118</v>
      </c>
      <c r="L287" s="40"/>
      <c r="M287" s="176" t="s">
        <v>19</v>
      </c>
      <c r="N287" s="177" t="s">
        <v>43</v>
      </c>
      <c r="O287" s="65"/>
      <c r="P287" s="178">
        <f>O287*H287</f>
        <v>0</v>
      </c>
      <c r="Q287" s="178">
        <v>0</v>
      </c>
      <c r="R287" s="178">
        <f>Q287*H287</f>
        <v>0</v>
      </c>
      <c r="S287" s="178">
        <v>0</v>
      </c>
      <c r="T287" s="179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0" t="s">
        <v>472</v>
      </c>
      <c r="AT287" s="180" t="s">
        <v>114</v>
      </c>
      <c r="AU287" s="180" t="s">
        <v>79</v>
      </c>
      <c r="AY287" s="18" t="s">
        <v>112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18" t="s">
        <v>77</v>
      </c>
      <c r="BK287" s="181">
        <f>ROUND(I287*H287,2)</f>
        <v>0</v>
      </c>
      <c r="BL287" s="18" t="s">
        <v>472</v>
      </c>
      <c r="BM287" s="180" t="s">
        <v>484</v>
      </c>
    </row>
    <row r="288" spans="1:65" s="2" customFormat="1" ht="11.25">
      <c r="A288" s="35"/>
      <c r="B288" s="36"/>
      <c r="C288" s="37"/>
      <c r="D288" s="182" t="s">
        <v>121</v>
      </c>
      <c r="E288" s="37"/>
      <c r="F288" s="183" t="s">
        <v>485</v>
      </c>
      <c r="G288" s="37"/>
      <c r="H288" s="37"/>
      <c r="I288" s="184"/>
      <c r="J288" s="37"/>
      <c r="K288" s="37"/>
      <c r="L288" s="40"/>
      <c r="M288" s="185"/>
      <c r="N288" s="186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121</v>
      </c>
      <c r="AU288" s="18" t="s">
        <v>79</v>
      </c>
    </row>
    <row r="289" spans="1:65" s="2" customFormat="1" ht="16.5" customHeight="1">
      <c r="A289" s="35"/>
      <c r="B289" s="36"/>
      <c r="C289" s="169" t="s">
        <v>486</v>
      </c>
      <c r="D289" s="169" t="s">
        <v>114</v>
      </c>
      <c r="E289" s="170" t="s">
        <v>487</v>
      </c>
      <c r="F289" s="171" t="s">
        <v>488</v>
      </c>
      <c r="G289" s="172" t="s">
        <v>471</v>
      </c>
      <c r="H289" s="173">
        <v>1</v>
      </c>
      <c r="I289" s="174"/>
      <c r="J289" s="175">
        <f>ROUND(I289*H289,2)</f>
        <v>0</v>
      </c>
      <c r="K289" s="171" t="s">
        <v>118</v>
      </c>
      <c r="L289" s="40"/>
      <c r="M289" s="176" t="s">
        <v>19</v>
      </c>
      <c r="N289" s="177" t="s">
        <v>43</v>
      </c>
      <c r="O289" s="65"/>
      <c r="P289" s="178">
        <f>O289*H289</f>
        <v>0</v>
      </c>
      <c r="Q289" s="178">
        <v>0</v>
      </c>
      <c r="R289" s="178">
        <f>Q289*H289</f>
        <v>0</v>
      </c>
      <c r="S289" s="178">
        <v>0</v>
      </c>
      <c r="T289" s="17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0" t="s">
        <v>472</v>
      </c>
      <c r="AT289" s="180" t="s">
        <v>114</v>
      </c>
      <c r="AU289" s="180" t="s">
        <v>79</v>
      </c>
      <c r="AY289" s="18" t="s">
        <v>112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18" t="s">
        <v>77</v>
      </c>
      <c r="BK289" s="181">
        <f>ROUND(I289*H289,2)</f>
        <v>0</v>
      </c>
      <c r="BL289" s="18" t="s">
        <v>472</v>
      </c>
      <c r="BM289" s="180" t="s">
        <v>489</v>
      </c>
    </row>
    <row r="290" spans="1:65" s="2" customFormat="1" ht="11.25">
      <c r="A290" s="35"/>
      <c r="B290" s="36"/>
      <c r="C290" s="37"/>
      <c r="D290" s="182" t="s">
        <v>121</v>
      </c>
      <c r="E290" s="37"/>
      <c r="F290" s="183" t="s">
        <v>490</v>
      </c>
      <c r="G290" s="37"/>
      <c r="H290" s="37"/>
      <c r="I290" s="184"/>
      <c r="J290" s="37"/>
      <c r="K290" s="37"/>
      <c r="L290" s="40"/>
      <c r="M290" s="185"/>
      <c r="N290" s="186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121</v>
      </c>
      <c r="AU290" s="18" t="s">
        <v>79</v>
      </c>
    </row>
    <row r="291" spans="1:65" s="2" customFormat="1" ht="16.5" customHeight="1">
      <c r="A291" s="35"/>
      <c r="B291" s="36"/>
      <c r="C291" s="169" t="s">
        <v>491</v>
      </c>
      <c r="D291" s="169" t="s">
        <v>114</v>
      </c>
      <c r="E291" s="170" t="s">
        <v>492</v>
      </c>
      <c r="F291" s="171" t="s">
        <v>493</v>
      </c>
      <c r="G291" s="172" t="s">
        <v>471</v>
      </c>
      <c r="H291" s="173">
        <v>1</v>
      </c>
      <c r="I291" s="174"/>
      <c r="J291" s="175">
        <f>ROUND(I291*H291,2)</f>
        <v>0</v>
      </c>
      <c r="K291" s="171" t="s">
        <v>118</v>
      </c>
      <c r="L291" s="40"/>
      <c r="M291" s="176" t="s">
        <v>19</v>
      </c>
      <c r="N291" s="177" t="s">
        <v>43</v>
      </c>
      <c r="O291" s="65"/>
      <c r="P291" s="178">
        <f>O291*H291</f>
        <v>0</v>
      </c>
      <c r="Q291" s="178">
        <v>0</v>
      </c>
      <c r="R291" s="178">
        <f>Q291*H291</f>
        <v>0</v>
      </c>
      <c r="S291" s="178">
        <v>0</v>
      </c>
      <c r="T291" s="179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0" t="s">
        <v>472</v>
      </c>
      <c r="AT291" s="180" t="s">
        <v>114</v>
      </c>
      <c r="AU291" s="180" t="s">
        <v>79</v>
      </c>
      <c r="AY291" s="18" t="s">
        <v>112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18" t="s">
        <v>77</v>
      </c>
      <c r="BK291" s="181">
        <f>ROUND(I291*H291,2)</f>
        <v>0</v>
      </c>
      <c r="BL291" s="18" t="s">
        <v>472</v>
      </c>
      <c r="BM291" s="180" t="s">
        <v>494</v>
      </c>
    </row>
    <row r="292" spans="1:65" s="2" customFormat="1" ht="11.25">
      <c r="A292" s="35"/>
      <c r="B292" s="36"/>
      <c r="C292" s="37"/>
      <c r="D292" s="182" t="s">
        <v>121</v>
      </c>
      <c r="E292" s="37"/>
      <c r="F292" s="183" t="s">
        <v>495</v>
      </c>
      <c r="G292" s="37"/>
      <c r="H292" s="37"/>
      <c r="I292" s="184"/>
      <c r="J292" s="37"/>
      <c r="K292" s="37"/>
      <c r="L292" s="40"/>
      <c r="M292" s="185"/>
      <c r="N292" s="186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121</v>
      </c>
      <c r="AU292" s="18" t="s">
        <v>79</v>
      </c>
    </row>
    <row r="293" spans="1:65" s="12" customFormat="1" ht="22.9" customHeight="1">
      <c r="B293" s="153"/>
      <c r="C293" s="154"/>
      <c r="D293" s="155" t="s">
        <v>71</v>
      </c>
      <c r="E293" s="167" t="s">
        <v>496</v>
      </c>
      <c r="F293" s="167" t="s">
        <v>497</v>
      </c>
      <c r="G293" s="154"/>
      <c r="H293" s="154"/>
      <c r="I293" s="157"/>
      <c r="J293" s="168">
        <f>BK293</f>
        <v>0</v>
      </c>
      <c r="K293" s="154"/>
      <c r="L293" s="159"/>
      <c r="M293" s="160"/>
      <c r="N293" s="161"/>
      <c r="O293" s="161"/>
      <c r="P293" s="162">
        <f>SUM(P294:P295)</f>
        <v>0</v>
      </c>
      <c r="Q293" s="161"/>
      <c r="R293" s="162">
        <f>SUM(R294:R295)</f>
        <v>0</v>
      </c>
      <c r="S293" s="161"/>
      <c r="T293" s="163">
        <f>SUM(T294:T295)</f>
        <v>0</v>
      </c>
      <c r="AR293" s="164" t="s">
        <v>159</v>
      </c>
      <c r="AT293" s="165" t="s">
        <v>71</v>
      </c>
      <c r="AU293" s="165" t="s">
        <v>77</v>
      </c>
      <c r="AY293" s="164" t="s">
        <v>112</v>
      </c>
      <c r="BK293" s="166">
        <f>SUM(BK294:BK295)</f>
        <v>0</v>
      </c>
    </row>
    <row r="294" spans="1:65" s="2" customFormat="1" ht="21.75" customHeight="1">
      <c r="A294" s="35"/>
      <c r="B294" s="36"/>
      <c r="C294" s="169" t="s">
        <v>498</v>
      </c>
      <c r="D294" s="169" t="s">
        <v>114</v>
      </c>
      <c r="E294" s="170" t="s">
        <v>499</v>
      </c>
      <c r="F294" s="171" t="s">
        <v>500</v>
      </c>
      <c r="G294" s="172" t="s">
        <v>471</v>
      </c>
      <c r="H294" s="173">
        <v>1</v>
      </c>
      <c r="I294" s="174"/>
      <c r="J294" s="175">
        <f>ROUND(I294*H294,2)</f>
        <v>0</v>
      </c>
      <c r="K294" s="171" t="s">
        <v>118</v>
      </c>
      <c r="L294" s="40"/>
      <c r="M294" s="176" t="s">
        <v>19</v>
      </c>
      <c r="N294" s="177" t="s">
        <v>43</v>
      </c>
      <c r="O294" s="65"/>
      <c r="P294" s="178">
        <f>O294*H294</f>
        <v>0</v>
      </c>
      <c r="Q294" s="178">
        <v>0</v>
      </c>
      <c r="R294" s="178">
        <f>Q294*H294</f>
        <v>0</v>
      </c>
      <c r="S294" s="178">
        <v>0</v>
      </c>
      <c r="T294" s="179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0" t="s">
        <v>472</v>
      </c>
      <c r="AT294" s="180" t="s">
        <v>114</v>
      </c>
      <c r="AU294" s="180" t="s">
        <v>79</v>
      </c>
      <c r="AY294" s="18" t="s">
        <v>112</v>
      </c>
      <c r="BE294" s="181">
        <f>IF(N294="základní",J294,0)</f>
        <v>0</v>
      </c>
      <c r="BF294" s="181">
        <f>IF(N294="snížená",J294,0)</f>
        <v>0</v>
      </c>
      <c r="BG294" s="181">
        <f>IF(N294="zákl. přenesená",J294,0)</f>
        <v>0</v>
      </c>
      <c r="BH294" s="181">
        <f>IF(N294="sníž. přenesená",J294,0)</f>
        <v>0</v>
      </c>
      <c r="BI294" s="181">
        <f>IF(N294="nulová",J294,0)</f>
        <v>0</v>
      </c>
      <c r="BJ294" s="18" t="s">
        <v>77</v>
      </c>
      <c r="BK294" s="181">
        <f>ROUND(I294*H294,2)</f>
        <v>0</v>
      </c>
      <c r="BL294" s="18" t="s">
        <v>472</v>
      </c>
      <c r="BM294" s="180" t="s">
        <v>501</v>
      </c>
    </row>
    <row r="295" spans="1:65" s="2" customFormat="1" ht="11.25">
      <c r="A295" s="35"/>
      <c r="B295" s="36"/>
      <c r="C295" s="37"/>
      <c r="D295" s="182" t="s">
        <v>121</v>
      </c>
      <c r="E295" s="37"/>
      <c r="F295" s="183" t="s">
        <v>502</v>
      </c>
      <c r="G295" s="37"/>
      <c r="H295" s="37"/>
      <c r="I295" s="184"/>
      <c r="J295" s="37"/>
      <c r="K295" s="37"/>
      <c r="L295" s="40"/>
      <c r="M295" s="230"/>
      <c r="N295" s="231"/>
      <c r="O295" s="232"/>
      <c r="P295" s="232"/>
      <c r="Q295" s="232"/>
      <c r="R295" s="232"/>
      <c r="S295" s="232"/>
      <c r="T295" s="23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121</v>
      </c>
      <c r="AU295" s="18" t="s">
        <v>79</v>
      </c>
    </row>
    <row r="296" spans="1:65" s="2" customFormat="1" ht="6.95" customHeight="1">
      <c r="A296" s="35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0"/>
      <c r="M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</row>
  </sheetData>
  <sheetProtection algorithmName="SHA-512" hashValue="0JRfxgAwjvBQJGoig4RbVjYxAAXOaCZEmgauLshZnC60A89M0yD5dy7J8Fb2q6m3agt6IRIFKIaC9CSmTjGyUw==" saltValue="xBNowzWpUcTZVYqDVYVhon3OcB98rB2vtblGPWuWOm4EIG43E7au289gMtnO/4ZbOgkqIjlQaOTqeWW3jR7JHA==" spinCount="100000" sheet="1" objects="1" scenarios="1" formatColumns="0" formatRows="0" autoFilter="0"/>
  <autoFilter ref="C84:K295" xr:uid="{00000000-0009-0000-0000-000001000000}"/>
  <mergeCells count="6">
    <mergeCell ref="L2:V2"/>
    <mergeCell ref="E7:H7"/>
    <mergeCell ref="E16:H16"/>
    <mergeCell ref="E25:H25"/>
    <mergeCell ref="E46:H46"/>
    <mergeCell ref="E77:H77"/>
  </mergeCells>
  <hyperlinks>
    <hyperlink ref="F89" r:id="rId1" xr:uid="{00000000-0004-0000-0100-000000000000}"/>
    <hyperlink ref="F108" r:id="rId2" xr:uid="{00000000-0004-0000-0100-000001000000}"/>
    <hyperlink ref="F114" r:id="rId3" xr:uid="{00000000-0004-0000-0100-000002000000}"/>
    <hyperlink ref="F117" r:id="rId4" xr:uid="{00000000-0004-0000-0100-000003000000}"/>
    <hyperlink ref="F120" r:id="rId5" xr:uid="{00000000-0004-0000-0100-000004000000}"/>
    <hyperlink ref="F122" r:id="rId6" xr:uid="{00000000-0004-0000-0100-000005000000}"/>
    <hyperlink ref="F125" r:id="rId7" xr:uid="{00000000-0004-0000-0100-000006000000}"/>
    <hyperlink ref="F129" r:id="rId8" xr:uid="{00000000-0004-0000-0100-000007000000}"/>
    <hyperlink ref="F136" r:id="rId9" xr:uid="{00000000-0004-0000-0100-000008000000}"/>
    <hyperlink ref="F140" r:id="rId10" xr:uid="{00000000-0004-0000-0100-000009000000}"/>
    <hyperlink ref="F148" r:id="rId11" xr:uid="{00000000-0004-0000-0100-00000A000000}"/>
    <hyperlink ref="F151" r:id="rId12" xr:uid="{00000000-0004-0000-0100-00000B000000}"/>
    <hyperlink ref="F153" r:id="rId13" xr:uid="{00000000-0004-0000-0100-00000C000000}"/>
    <hyperlink ref="F158" r:id="rId14" xr:uid="{00000000-0004-0000-0100-00000D000000}"/>
    <hyperlink ref="F161" r:id="rId15" xr:uid="{00000000-0004-0000-0100-00000E000000}"/>
    <hyperlink ref="F167" r:id="rId16" xr:uid="{00000000-0004-0000-0100-00000F000000}"/>
    <hyperlink ref="F173" r:id="rId17" xr:uid="{00000000-0004-0000-0100-000010000000}"/>
    <hyperlink ref="F178" r:id="rId18" xr:uid="{00000000-0004-0000-0100-000011000000}"/>
    <hyperlink ref="F181" r:id="rId19" xr:uid="{00000000-0004-0000-0100-000012000000}"/>
    <hyperlink ref="F183" r:id="rId20" xr:uid="{00000000-0004-0000-0100-000013000000}"/>
    <hyperlink ref="F188" r:id="rId21" xr:uid="{00000000-0004-0000-0100-000014000000}"/>
    <hyperlink ref="F191" r:id="rId22" xr:uid="{00000000-0004-0000-0100-000015000000}"/>
    <hyperlink ref="F196" r:id="rId23" xr:uid="{00000000-0004-0000-0100-000016000000}"/>
    <hyperlink ref="F202" r:id="rId24" xr:uid="{00000000-0004-0000-0100-000017000000}"/>
    <hyperlink ref="F206" r:id="rId25" xr:uid="{00000000-0004-0000-0100-000018000000}"/>
    <hyperlink ref="F212" r:id="rId26" xr:uid="{00000000-0004-0000-0100-000019000000}"/>
    <hyperlink ref="F216" r:id="rId27" xr:uid="{00000000-0004-0000-0100-00001A000000}"/>
    <hyperlink ref="F220" r:id="rId28" xr:uid="{00000000-0004-0000-0100-00001B000000}"/>
    <hyperlink ref="F224" r:id="rId29" xr:uid="{00000000-0004-0000-0100-00001C000000}"/>
    <hyperlink ref="F231" r:id="rId30" xr:uid="{00000000-0004-0000-0100-00001D000000}"/>
    <hyperlink ref="F234" r:id="rId31" xr:uid="{00000000-0004-0000-0100-00001E000000}"/>
    <hyperlink ref="F236" r:id="rId32" xr:uid="{00000000-0004-0000-0100-00001F000000}"/>
    <hyperlink ref="F247" r:id="rId33" xr:uid="{00000000-0004-0000-0100-000020000000}"/>
    <hyperlink ref="F250" r:id="rId34" xr:uid="{00000000-0004-0000-0100-000021000000}"/>
    <hyperlink ref="F256" r:id="rId35" xr:uid="{00000000-0004-0000-0100-000022000000}"/>
    <hyperlink ref="F259" r:id="rId36" xr:uid="{00000000-0004-0000-0100-000023000000}"/>
    <hyperlink ref="F264" r:id="rId37" xr:uid="{00000000-0004-0000-0100-000024000000}"/>
    <hyperlink ref="F269" r:id="rId38" xr:uid="{00000000-0004-0000-0100-000025000000}"/>
    <hyperlink ref="F274" r:id="rId39" xr:uid="{00000000-0004-0000-0100-000026000000}"/>
    <hyperlink ref="F279" r:id="rId40" xr:uid="{00000000-0004-0000-0100-000027000000}"/>
    <hyperlink ref="F283" r:id="rId41" xr:uid="{00000000-0004-0000-0100-000028000000}"/>
    <hyperlink ref="F285" r:id="rId42" xr:uid="{00000000-0004-0000-0100-000029000000}"/>
    <hyperlink ref="F288" r:id="rId43" xr:uid="{00000000-0004-0000-0100-00002A000000}"/>
    <hyperlink ref="F290" r:id="rId44" xr:uid="{00000000-0004-0000-0100-00002B000000}"/>
    <hyperlink ref="F292" r:id="rId45" xr:uid="{00000000-0004-0000-0100-00002C000000}"/>
    <hyperlink ref="F295" r:id="rId46" xr:uid="{00000000-0004-0000-0100-00002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4" customWidth="1"/>
    <col min="2" max="2" width="1.6640625" style="234" customWidth="1"/>
    <col min="3" max="4" width="5" style="234" customWidth="1"/>
    <col min="5" max="5" width="11.6640625" style="234" customWidth="1"/>
    <col min="6" max="6" width="9.1640625" style="234" customWidth="1"/>
    <col min="7" max="7" width="5" style="234" customWidth="1"/>
    <col min="8" max="8" width="77.83203125" style="234" customWidth="1"/>
    <col min="9" max="10" width="20" style="234" customWidth="1"/>
    <col min="11" max="11" width="1.6640625" style="234" customWidth="1"/>
  </cols>
  <sheetData>
    <row r="1" spans="2:11" s="1" customFormat="1" ht="37.5" customHeight="1"/>
    <row r="2" spans="2:11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pans="2:11" s="16" customFormat="1" ht="45" customHeight="1">
      <c r="B3" s="238"/>
      <c r="C3" s="362" t="s">
        <v>503</v>
      </c>
      <c r="D3" s="362"/>
      <c r="E3" s="362"/>
      <c r="F3" s="362"/>
      <c r="G3" s="362"/>
      <c r="H3" s="362"/>
      <c r="I3" s="362"/>
      <c r="J3" s="362"/>
      <c r="K3" s="239"/>
    </row>
    <row r="4" spans="2:11" s="1" customFormat="1" ht="25.5" customHeight="1">
      <c r="B4" s="240"/>
      <c r="C4" s="367" t="s">
        <v>504</v>
      </c>
      <c r="D4" s="367"/>
      <c r="E4" s="367"/>
      <c r="F4" s="367"/>
      <c r="G4" s="367"/>
      <c r="H4" s="367"/>
      <c r="I4" s="367"/>
      <c r="J4" s="367"/>
      <c r="K4" s="241"/>
    </row>
    <row r="5" spans="2:11" s="1" customFormat="1" ht="5.25" customHeight="1">
      <c r="B5" s="240"/>
      <c r="C5" s="242"/>
      <c r="D5" s="242"/>
      <c r="E5" s="242"/>
      <c r="F5" s="242"/>
      <c r="G5" s="242"/>
      <c r="H5" s="242"/>
      <c r="I5" s="242"/>
      <c r="J5" s="242"/>
      <c r="K5" s="241"/>
    </row>
    <row r="6" spans="2:11" s="1" customFormat="1" ht="15" customHeight="1">
      <c r="B6" s="240"/>
      <c r="C6" s="366" t="s">
        <v>505</v>
      </c>
      <c r="D6" s="366"/>
      <c r="E6" s="366"/>
      <c r="F6" s="366"/>
      <c r="G6" s="366"/>
      <c r="H6" s="366"/>
      <c r="I6" s="366"/>
      <c r="J6" s="366"/>
      <c r="K6" s="241"/>
    </row>
    <row r="7" spans="2:11" s="1" customFormat="1" ht="15" customHeight="1">
      <c r="B7" s="244"/>
      <c r="C7" s="366" t="s">
        <v>506</v>
      </c>
      <c r="D7" s="366"/>
      <c r="E7" s="366"/>
      <c r="F7" s="366"/>
      <c r="G7" s="366"/>
      <c r="H7" s="366"/>
      <c r="I7" s="366"/>
      <c r="J7" s="366"/>
      <c r="K7" s="241"/>
    </row>
    <row r="8" spans="2:11" s="1" customFormat="1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spans="2:11" s="1" customFormat="1" ht="15" customHeight="1">
      <c r="B9" s="244"/>
      <c r="C9" s="366" t="s">
        <v>507</v>
      </c>
      <c r="D9" s="366"/>
      <c r="E9" s="366"/>
      <c r="F9" s="366"/>
      <c r="G9" s="366"/>
      <c r="H9" s="366"/>
      <c r="I9" s="366"/>
      <c r="J9" s="366"/>
      <c r="K9" s="241"/>
    </row>
    <row r="10" spans="2:11" s="1" customFormat="1" ht="15" customHeight="1">
      <c r="B10" s="244"/>
      <c r="C10" s="243"/>
      <c r="D10" s="366" t="s">
        <v>508</v>
      </c>
      <c r="E10" s="366"/>
      <c r="F10" s="366"/>
      <c r="G10" s="366"/>
      <c r="H10" s="366"/>
      <c r="I10" s="366"/>
      <c r="J10" s="366"/>
      <c r="K10" s="241"/>
    </row>
    <row r="11" spans="2:11" s="1" customFormat="1" ht="15" customHeight="1">
      <c r="B11" s="244"/>
      <c r="C11" s="245"/>
      <c r="D11" s="366" t="s">
        <v>509</v>
      </c>
      <c r="E11" s="366"/>
      <c r="F11" s="366"/>
      <c r="G11" s="366"/>
      <c r="H11" s="366"/>
      <c r="I11" s="366"/>
      <c r="J11" s="366"/>
      <c r="K11" s="241"/>
    </row>
    <row r="12" spans="2:11" s="1" customFormat="1" ht="15" customHeight="1">
      <c r="B12" s="244"/>
      <c r="C12" s="245"/>
      <c r="D12" s="243"/>
      <c r="E12" s="243"/>
      <c r="F12" s="243"/>
      <c r="G12" s="243"/>
      <c r="H12" s="243"/>
      <c r="I12" s="243"/>
      <c r="J12" s="243"/>
      <c r="K12" s="241"/>
    </row>
    <row r="13" spans="2:11" s="1" customFormat="1" ht="15" customHeight="1">
      <c r="B13" s="244"/>
      <c r="C13" s="245"/>
      <c r="D13" s="246" t="s">
        <v>510</v>
      </c>
      <c r="E13" s="243"/>
      <c r="F13" s="243"/>
      <c r="G13" s="243"/>
      <c r="H13" s="243"/>
      <c r="I13" s="243"/>
      <c r="J13" s="243"/>
      <c r="K13" s="241"/>
    </row>
    <row r="14" spans="2:11" s="1" customFormat="1" ht="12.75" customHeight="1">
      <c r="B14" s="244"/>
      <c r="C14" s="245"/>
      <c r="D14" s="245"/>
      <c r="E14" s="245"/>
      <c r="F14" s="245"/>
      <c r="G14" s="245"/>
      <c r="H14" s="245"/>
      <c r="I14" s="245"/>
      <c r="J14" s="245"/>
      <c r="K14" s="241"/>
    </row>
    <row r="15" spans="2:11" s="1" customFormat="1" ht="15" customHeight="1">
      <c r="B15" s="244"/>
      <c r="C15" s="245"/>
      <c r="D15" s="366" t="s">
        <v>511</v>
      </c>
      <c r="E15" s="366"/>
      <c r="F15" s="366"/>
      <c r="G15" s="366"/>
      <c r="H15" s="366"/>
      <c r="I15" s="366"/>
      <c r="J15" s="366"/>
      <c r="K15" s="241"/>
    </row>
    <row r="16" spans="2:11" s="1" customFormat="1" ht="15" customHeight="1">
      <c r="B16" s="244"/>
      <c r="C16" s="245"/>
      <c r="D16" s="366" t="s">
        <v>512</v>
      </c>
      <c r="E16" s="366"/>
      <c r="F16" s="366"/>
      <c r="G16" s="366"/>
      <c r="H16" s="366"/>
      <c r="I16" s="366"/>
      <c r="J16" s="366"/>
      <c r="K16" s="241"/>
    </row>
    <row r="17" spans="2:11" s="1" customFormat="1" ht="15" customHeight="1">
      <c r="B17" s="244"/>
      <c r="C17" s="245"/>
      <c r="D17" s="366" t="s">
        <v>513</v>
      </c>
      <c r="E17" s="366"/>
      <c r="F17" s="366"/>
      <c r="G17" s="366"/>
      <c r="H17" s="366"/>
      <c r="I17" s="366"/>
      <c r="J17" s="366"/>
      <c r="K17" s="241"/>
    </row>
    <row r="18" spans="2:11" s="1" customFormat="1" ht="15" customHeight="1">
      <c r="B18" s="244"/>
      <c r="C18" s="245"/>
      <c r="D18" s="245"/>
      <c r="E18" s="247" t="s">
        <v>76</v>
      </c>
      <c r="F18" s="366" t="s">
        <v>514</v>
      </c>
      <c r="G18" s="366"/>
      <c r="H18" s="366"/>
      <c r="I18" s="366"/>
      <c r="J18" s="366"/>
      <c r="K18" s="241"/>
    </row>
    <row r="19" spans="2:11" s="1" customFormat="1" ht="15" customHeight="1">
      <c r="B19" s="244"/>
      <c r="C19" s="245"/>
      <c r="D19" s="245"/>
      <c r="E19" s="247" t="s">
        <v>515</v>
      </c>
      <c r="F19" s="366" t="s">
        <v>516</v>
      </c>
      <c r="G19" s="366"/>
      <c r="H19" s="366"/>
      <c r="I19" s="366"/>
      <c r="J19" s="366"/>
      <c r="K19" s="241"/>
    </row>
    <row r="20" spans="2:11" s="1" customFormat="1" ht="15" customHeight="1">
      <c r="B20" s="244"/>
      <c r="C20" s="245"/>
      <c r="D20" s="245"/>
      <c r="E20" s="247" t="s">
        <v>517</v>
      </c>
      <c r="F20" s="366" t="s">
        <v>518</v>
      </c>
      <c r="G20" s="366"/>
      <c r="H20" s="366"/>
      <c r="I20" s="366"/>
      <c r="J20" s="366"/>
      <c r="K20" s="241"/>
    </row>
    <row r="21" spans="2:11" s="1" customFormat="1" ht="15" customHeight="1">
      <c r="B21" s="244"/>
      <c r="C21" s="245"/>
      <c r="D21" s="245"/>
      <c r="E21" s="247" t="s">
        <v>519</v>
      </c>
      <c r="F21" s="366" t="s">
        <v>520</v>
      </c>
      <c r="G21" s="366"/>
      <c r="H21" s="366"/>
      <c r="I21" s="366"/>
      <c r="J21" s="366"/>
      <c r="K21" s="241"/>
    </row>
    <row r="22" spans="2:11" s="1" customFormat="1" ht="15" customHeight="1">
      <c r="B22" s="244"/>
      <c r="C22" s="245"/>
      <c r="D22" s="245"/>
      <c r="E22" s="247" t="s">
        <v>521</v>
      </c>
      <c r="F22" s="366" t="s">
        <v>522</v>
      </c>
      <c r="G22" s="366"/>
      <c r="H22" s="366"/>
      <c r="I22" s="366"/>
      <c r="J22" s="366"/>
      <c r="K22" s="241"/>
    </row>
    <row r="23" spans="2:11" s="1" customFormat="1" ht="15" customHeight="1">
      <c r="B23" s="244"/>
      <c r="C23" s="245"/>
      <c r="D23" s="245"/>
      <c r="E23" s="247" t="s">
        <v>523</v>
      </c>
      <c r="F23" s="366" t="s">
        <v>524</v>
      </c>
      <c r="G23" s="366"/>
      <c r="H23" s="366"/>
      <c r="I23" s="366"/>
      <c r="J23" s="366"/>
      <c r="K23" s="241"/>
    </row>
    <row r="24" spans="2:11" s="1" customFormat="1" ht="12.75" customHeight="1">
      <c r="B24" s="244"/>
      <c r="C24" s="245"/>
      <c r="D24" s="245"/>
      <c r="E24" s="245"/>
      <c r="F24" s="245"/>
      <c r="G24" s="245"/>
      <c r="H24" s="245"/>
      <c r="I24" s="245"/>
      <c r="J24" s="245"/>
      <c r="K24" s="241"/>
    </row>
    <row r="25" spans="2:11" s="1" customFormat="1" ht="15" customHeight="1">
      <c r="B25" s="244"/>
      <c r="C25" s="366" t="s">
        <v>525</v>
      </c>
      <c r="D25" s="366"/>
      <c r="E25" s="366"/>
      <c r="F25" s="366"/>
      <c r="G25" s="366"/>
      <c r="H25" s="366"/>
      <c r="I25" s="366"/>
      <c r="J25" s="366"/>
      <c r="K25" s="241"/>
    </row>
    <row r="26" spans="2:11" s="1" customFormat="1" ht="15" customHeight="1">
      <c r="B26" s="244"/>
      <c r="C26" s="366" t="s">
        <v>526</v>
      </c>
      <c r="D26" s="366"/>
      <c r="E26" s="366"/>
      <c r="F26" s="366"/>
      <c r="G26" s="366"/>
      <c r="H26" s="366"/>
      <c r="I26" s="366"/>
      <c r="J26" s="366"/>
      <c r="K26" s="241"/>
    </row>
    <row r="27" spans="2:11" s="1" customFormat="1" ht="15" customHeight="1">
      <c r="B27" s="244"/>
      <c r="C27" s="243"/>
      <c r="D27" s="366" t="s">
        <v>527</v>
      </c>
      <c r="E27" s="366"/>
      <c r="F27" s="366"/>
      <c r="G27" s="366"/>
      <c r="H27" s="366"/>
      <c r="I27" s="366"/>
      <c r="J27" s="366"/>
      <c r="K27" s="241"/>
    </row>
    <row r="28" spans="2:11" s="1" customFormat="1" ht="15" customHeight="1">
      <c r="B28" s="244"/>
      <c r="C28" s="245"/>
      <c r="D28" s="366" t="s">
        <v>528</v>
      </c>
      <c r="E28" s="366"/>
      <c r="F28" s="366"/>
      <c r="G28" s="366"/>
      <c r="H28" s="366"/>
      <c r="I28" s="366"/>
      <c r="J28" s="366"/>
      <c r="K28" s="241"/>
    </row>
    <row r="29" spans="2:11" s="1" customFormat="1" ht="12.75" customHeight="1">
      <c r="B29" s="244"/>
      <c r="C29" s="245"/>
      <c r="D29" s="245"/>
      <c r="E29" s="245"/>
      <c r="F29" s="245"/>
      <c r="G29" s="245"/>
      <c r="H29" s="245"/>
      <c r="I29" s="245"/>
      <c r="J29" s="245"/>
      <c r="K29" s="241"/>
    </row>
    <row r="30" spans="2:11" s="1" customFormat="1" ht="15" customHeight="1">
      <c r="B30" s="244"/>
      <c r="C30" s="245"/>
      <c r="D30" s="366" t="s">
        <v>529</v>
      </c>
      <c r="E30" s="366"/>
      <c r="F30" s="366"/>
      <c r="G30" s="366"/>
      <c r="H30" s="366"/>
      <c r="I30" s="366"/>
      <c r="J30" s="366"/>
      <c r="K30" s="241"/>
    </row>
    <row r="31" spans="2:11" s="1" customFormat="1" ht="15" customHeight="1">
      <c r="B31" s="244"/>
      <c r="C31" s="245"/>
      <c r="D31" s="366" t="s">
        <v>530</v>
      </c>
      <c r="E31" s="366"/>
      <c r="F31" s="366"/>
      <c r="G31" s="366"/>
      <c r="H31" s="366"/>
      <c r="I31" s="366"/>
      <c r="J31" s="366"/>
      <c r="K31" s="241"/>
    </row>
    <row r="32" spans="2:11" s="1" customFormat="1" ht="12.75" customHeight="1">
      <c r="B32" s="244"/>
      <c r="C32" s="245"/>
      <c r="D32" s="245"/>
      <c r="E32" s="245"/>
      <c r="F32" s="245"/>
      <c r="G32" s="245"/>
      <c r="H32" s="245"/>
      <c r="I32" s="245"/>
      <c r="J32" s="245"/>
      <c r="K32" s="241"/>
    </row>
    <row r="33" spans="2:11" s="1" customFormat="1" ht="15" customHeight="1">
      <c r="B33" s="244"/>
      <c r="C33" s="245"/>
      <c r="D33" s="366" t="s">
        <v>531</v>
      </c>
      <c r="E33" s="366"/>
      <c r="F33" s="366"/>
      <c r="G33" s="366"/>
      <c r="H33" s="366"/>
      <c r="I33" s="366"/>
      <c r="J33" s="366"/>
      <c r="K33" s="241"/>
    </row>
    <row r="34" spans="2:11" s="1" customFormat="1" ht="15" customHeight="1">
      <c r="B34" s="244"/>
      <c r="C34" s="245"/>
      <c r="D34" s="366" t="s">
        <v>532</v>
      </c>
      <c r="E34" s="366"/>
      <c r="F34" s="366"/>
      <c r="G34" s="366"/>
      <c r="H34" s="366"/>
      <c r="I34" s="366"/>
      <c r="J34" s="366"/>
      <c r="K34" s="241"/>
    </row>
    <row r="35" spans="2:11" s="1" customFormat="1" ht="15" customHeight="1">
      <c r="B35" s="244"/>
      <c r="C35" s="245"/>
      <c r="D35" s="366" t="s">
        <v>533</v>
      </c>
      <c r="E35" s="366"/>
      <c r="F35" s="366"/>
      <c r="G35" s="366"/>
      <c r="H35" s="366"/>
      <c r="I35" s="366"/>
      <c r="J35" s="366"/>
      <c r="K35" s="241"/>
    </row>
    <row r="36" spans="2:11" s="1" customFormat="1" ht="15" customHeight="1">
      <c r="B36" s="244"/>
      <c r="C36" s="245"/>
      <c r="D36" s="243"/>
      <c r="E36" s="246" t="s">
        <v>98</v>
      </c>
      <c r="F36" s="243"/>
      <c r="G36" s="366" t="s">
        <v>534</v>
      </c>
      <c r="H36" s="366"/>
      <c r="I36" s="366"/>
      <c r="J36" s="366"/>
      <c r="K36" s="241"/>
    </row>
    <row r="37" spans="2:11" s="1" customFormat="1" ht="30.75" customHeight="1">
      <c r="B37" s="244"/>
      <c r="C37" s="245"/>
      <c r="D37" s="243"/>
      <c r="E37" s="246" t="s">
        <v>535</v>
      </c>
      <c r="F37" s="243"/>
      <c r="G37" s="366" t="s">
        <v>536</v>
      </c>
      <c r="H37" s="366"/>
      <c r="I37" s="366"/>
      <c r="J37" s="366"/>
      <c r="K37" s="241"/>
    </row>
    <row r="38" spans="2:11" s="1" customFormat="1" ht="15" customHeight="1">
      <c r="B38" s="244"/>
      <c r="C38" s="245"/>
      <c r="D38" s="243"/>
      <c r="E38" s="246" t="s">
        <v>53</v>
      </c>
      <c r="F38" s="243"/>
      <c r="G38" s="366" t="s">
        <v>537</v>
      </c>
      <c r="H38" s="366"/>
      <c r="I38" s="366"/>
      <c r="J38" s="366"/>
      <c r="K38" s="241"/>
    </row>
    <row r="39" spans="2:11" s="1" customFormat="1" ht="15" customHeight="1">
      <c r="B39" s="244"/>
      <c r="C39" s="245"/>
      <c r="D39" s="243"/>
      <c r="E39" s="246" t="s">
        <v>54</v>
      </c>
      <c r="F39" s="243"/>
      <c r="G39" s="366" t="s">
        <v>538</v>
      </c>
      <c r="H39" s="366"/>
      <c r="I39" s="366"/>
      <c r="J39" s="366"/>
      <c r="K39" s="241"/>
    </row>
    <row r="40" spans="2:11" s="1" customFormat="1" ht="15" customHeight="1">
      <c r="B40" s="244"/>
      <c r="C40" s="245"/>
      <c r="D40" s="243"/>
      <c r="E40" s="246" t="s">
        <v>99</v>
      </c>
      <c r="F40" s="243"/>
      <c r="G40" s="366" t="s">
        <v>539</v>
      </c>
      <c r="H40" s="366"/>
      <c r="I40" s="366"/>
      <c r="J40" s="366"/>
      <c r="K40" s="241"/>
    </row>
    <row r="41" spans="2:11" s="1" customFormat="1" ht="15" customHeight="1">
      <c r="B41" s="244"/>
      <c r="C41" s="245"/>
      <c r="D41" s="243"/>
      <c r="E41" s="246" t="s">
        <v>100</v>
      </c>
      <c r="F41" s="243"/>
      <c r="G41" s="366" t="s">
        <v>540</v>
      </c>
      <c r="H41" s="366"/>
      <c r="I41" s="366"/>
      <c r="J41" s="366"/>
      <c r="K41" s="241"/>
    </row>
    <row r="42" spans="2:11" s="1" customFormat="1" ht="15" customHeight="1">
      <c r="B42" s="244"/>
      <c r="C42" s="245"/>
      <c r="D42" s="243"/>
      <c r="E42" s="246" t="s">
        <v>541</v>
      </c>
      <c r="F42" s="243"/>
      <c r="G42" s="366" t="s">
        <v>542</v>
      </c>
      <c r="H42" s="366"/>
      <c r="I42" s="366"/>
      <c r="J42" s="366"/>
      <c r="K42" s="241"/>
    </row>
    <row r="43" spans="2:11" s="1" customFormat="1" ht="15" customHeight="1">
      <c r="B43" s="244"/>
      <c r="C43" s="245"/>
      <c r="D43" s="243"/>
      <c r="E43" s="246"/>
      <c r="F43" s="243"/>
      <c r="G43" s="366" t="s">
        <v>543</v>
      </c>
      <c r="H43" s="366"/>
      <c r="I43" s="366"/>
      <c r="J43" s="366"/>
      <c r="K43" s="241"/>
    </row>
    <row r="44" spans="2:11" s="1" customFormat="1" ht="15" customHeight="1">
      <c r="B44" s="244"/>
      <c r="C44" s="245"/>
      <c r="D44" s="243"/>
      <c r="E44" s="246" t="s">
        <v>544</v>
      </c>
      <c r="F44" s="243"/>
      <c r="G44" s="366" t="s">
        <v>545</v>
      </c>
      <c r="H44" s="366"/>
      <c r="I44" s="366"/>
      <c r="J44" s="366"/>
      <c r="K44" s="241"/>
    </row>
    <row r="45" spans="2:11" s="1" customFormat="1" ht="15" customHeight="1">
      <c r="B45" s="244"/>
      <c r="C45" s="245"/>
      <c r="D45" s="243"/>
      <c r="E45" s="246" t="s">
        <v>102</v>
      </c>
      <c r="F45" s="243"/>
      <c r="G45" s="366" t="s">
        <v>546</v>
      </c>
      <c r="H45" s="366"/>
      <c r="I45" s="366"/>
      <c r="J45" s="366"/>
      <c r="K45" s="241"/>
    </row>
    <row r="46" spans="2:11" s="1" customFormat="1" ht="12.75" customHeight="1">
      <c r="B46" s="244"/>
      <c r="C46" s="245"/>
      <c r="D46" s="243"/>
      <c r="E46" s="243"/>
      <c r="F46" s="243"/>
      <c r="G46" s="243"/>
      <c r="H46" s="243"/>
      <c r="I46" s="243"/>
      <c r="J46" s="243"/>
      <c r="K46" s="241"/>
    </row>
    <row r="47" spans="2:11" s="1" customFormat="1" ht="15" customHeight="1">
      <c r="B47" s="244"/>
      <c r="C47" s="245"/>
      <c r="D47" s="366" t="s">
        <v>547</v>
      </c>
      <c r="E47" s="366"/>
      <c r="F47" s="366"/>
      <c r="G47" s="366"/>
      <c r="H47" s="366"/>
      <c r="I47" s="366"/>
      <c r="J47" s="366"/>
      <c r="K47" s="241"/>
    </row>
    <row r="48" spans="2:11" s="1" customFormat="1" ht="15" customHeight="1">
      <c r="B48" s="244"/>
      <c r="C48" s="245"/>
      <c r="D48" s="245"/>
      <c r="E48" s="366" t="s">
        <v>548</v>
      </c>
      <c r="F48" s="366"/>
      <c r="G48" s="366"/>
      <c r="H48" s="366"/>
      <c r="I48" s="366"/>
      <c r="J48" s="366"/>
      <c r="K48" s="241"/>
    </row>
    <row r="49" spans="2:11" s="1" customFormat="1" ht="15" customHeight="1">
      <c r="B49" s="244"/>
      <c r="C49" s="245"/>
      <c r="D49" s="245"/>
      <c r="E49" s="366" t="s">
        <v>549</v>
      </c>
      <c r="F49" s="366"/>
      <c r="G49" s="366"/>
      <c r="H49" s="366"/>
      <c r="I49" s="366"/>
      <c r="J49" s="366"/>
      <c r="K49" s="241"/>
    </row>
    <row r="50" spans="2:11" s="1" customFormat="1" ht="15" customHeight="1">
      <c r="B50" s="244"/>
      <c r="C50" s="245"/>
      <c r="D50" s="245"/>
      <c r="E50" s="366" t="s">
        <v>550</v>
      </c>
      <c r="F50" s="366"/>
      <c r="G50" s="366"/>
      <c r="H50" s="366"/>
      <c r="I50" s="366"/>
      <c r="J50" s="366"/>
      <c r="K50" s="241"/>
    </row>
    <row r="51" spans="2:11" s="1" customFormat="1" ht="15" customHeight="1">
      <c r="B51" s="244"/>
      <c r="C51" s="245"/>
      <c r="D51" s="366" t="s">
        <v>551</v>
      </c>
      <c r="E51" s="366"/>
      <c r="F51" s="366"/>
      <c r="G51" s="366"/>
      <c r="H51" s="366"/>
      <c r="I51" s="366"/>
      <c r="J51" s="366"/>
      <c r="K51" s="241"/>
    </row>
    <row r="52" spans="2:11" s="1" customFormat="1" ht="25.5" customHeight="1">
      <c r="B52" s="240"/>
      <c r="C52" s="367" t="s">
        <v>552</v>
      </c>
      <c r="D52" s="367"/>
      <c r="E52" s="367"/>
      <c r="F52" s="367"/>
      <c r="G52" s="367"/>
      <c r="H52" s="367"/>
      <c r="I52" s="367"/>
      <c r="J52" s="367"/>
      <c r="K52" s="241"/>
    </row>
    <row r="53" spans="2:11" s="1" customFormat="1" ht="5.25" customHeight="1">
      <c r="B53" s="240"/>
      <c r="C53" s="242"/>
      <c r="D53" s="242"/>
      <c r="E53" s="242"/>
      <c r="F53" s="242"/>
      <c r="G53" s="242"/>
      <c r="H53" s="242"/>
      <c r="I53" s="242"/>
      <c r="J53" s="242"/>
      <c r="K53" s="241"/>
    </row>
    <row r="54" spans="2:11" s="1" customFormat="1" ht="15" customHeight="1">
      <c r="B54" s="240"/>
      <c r="C54" s="366" t="s">
        <v>553</v>
      </c>
      <c r="D54" s="366"/>
      <c r="E54" s="366"/>
      <c r="F54" s="366"/>
      <c r="G54" s="366"/>
      <c r="H54" s="366"/>
      <c r="I54" s="366"/>
      <c r="J54" s="366"/>
      <c r="K54" s="241"/>
    </row>
    <row r="55" spans="2:11" s="1" customFormat="1" ht="15" customHeight="1">
      <c r="B55" s="240"/>
      <c r="C55" s="366" t="s">
        <v>554</v>
      </c>
      <c r="D55" s="366"/>
      <c r="E55" s="366"/>
      <c r="F55" s="366"/>
      <c r="G55" s="366"/>
      <c r="H55" s="366"/>
      <c r="I55" s="366"/>
      <c r="J55" s="366"/>
      <c r="K55" s="241"/>
    </row>
    <row r="56" spans="2:11" s="1" customFormat="1" ht="12.75" customHeight="1">
      <c r="B56" s="240"/>
      <c r="C56" s="243"/>
      <c r="D56" s="243"/>
      <c r="E56" s="243"/>
      <c r="F56" s="243"/>
      <c r="G56" s="243"/>
      <c r="H56" s="243"/>
      <c r="I56" s="243"/>
      <c r="J56" s="243"/>
      <c r="K56" s="241"/>
    </row>
    <row r="57" spans="2:11" s="1" customFormat="1" ht="15" customHeight="1">
      <c r="B57" s="240"/>
      <c r="C57" s="366" t="s">
        <v>555</v>
      </c>
      <c r="D57" s="366"/>
      <c r="E57" s="366"/>
      <c r="F57" s="366"/>
      <c r="G57" s="366"/>
      <c r="H57" s="366"/>
      <c r="I57" s="366"/>
      <c r="J57" s="366"/>
      <c r="K57" s="241"/>
    </row>
    <row r="58" spans="2:11" s="1" customFormat="1" ht="15" customHeight="1">
      <c r="B58" s="240"/>
      <c r="C58" s="245"/>
      <c r="D58" s="366" t="s">
        <v>556</v>
      </c>
      <c r="E58" s="366"/>
      <c r="F58" s="366"/>
      <c r="G58" s="366"/>
      <c r="H58" s="366"/>
      <c r="I58" s="366"/>
      <c r="J58" s="366"/>
      <c r="K58" s="241"/>
    </row>
    <row r="59" spans="2:11" s="1" customFormat="1" ht="15" customHeight="1">
      <c r="B59" s="240"/>
      <c r="C59" s="245"/>
      <c r="D59" s="366" t="s">
        <v>557</v>
      </c>
      <c r="E59" s="366"/>
      <c r="F59" s="366"/>
      <c r="G59" s="366"/>
      <c r="H59" s="366"/>
      <c r="I59" s="366"/>
      <c r="J59" s="366"/>
      <c r="K59" s="241"/>
    </row>
    <row r="60" spans="2:11" s="1" customFormat="1" ht="15" customHeight="1">
      <c r="B60" s="240"/>
      <c r="C60" s="245"/>
      <c r="D60" s="366" t="s">
        <v>558</v>
      </c>
      <c r="E60" s="366"/>
      <c r="F60" s="366"/>
      <c r="G60" s="366"/>
      <c r="H60" s="366"/>
      <c r="I60" s="366"/>
      <c r="J60" s="366"/>
      <c r="K60" s="241"/>
    </row>
    <row r="61" spans="2:11" s="1" customFormat="1" ht="15" customHeight="1">
      <c r="B61" s="240"/>
      <c r="C61" s="245"/>
      <c r="D61" s="366" t="s">
        <v>559</v>
      </c>
      <c r="E61" s="366"/>
      <c r="F61" s="366"/>
      <c r="G61" s="366"/>
      <c r="H61" s="366"/>
      <c r="I61" s="366"/>
      <c r="J61" s="366"/>
      <c r="K61" s="241"/>
    </row>
    <row r="62" spans="2:11" s="1" customFormat="1" ht="15" customHeight="1">
      <c r="B62" s="240"/>
      <c r="C62" s="245"/>
      <c r="D62" s="368" t="s">
        <v>560</v>
      </c>
      <c r="E62" s="368"/>
      <c r="F62" s="368"/>
      <c r="G62" s="368"/>
      <c r="H62" s="368"/>
      <c r="I62" s="368"/>
      <c r="J62" s="368"/>
      <c r="K62" s="241"/>
    </row>
    <row r="63" spans="2:11" s="1" customFormat="1" ht="15" customHeight="1">
      <c r="B63" s="240"/>
      <c r="C63" s="245"/>
      <c r="D63" s="366" t="s">
        <v>561</v>
      </c>
      <c r="E63" s="366"/>
      <c r="F63" s="366"/>
      <c r="G63" s="366"/>
      <c r="H63" s="366"/>
      <c r="I63" s="366"/>
      <c r="J63" s="366"/>
      <c r="K63" s="241"/>
    </row>
    <row r="64" spans="2:11" s="1" customFormat="1" ht="12.75" customHeight="1">
      <c r="B64" s="240"/>
      <c r="C64" s="245"/>
      <c r="D64" s="245"/>
      <c r="E64" s="248"/>
      <c r="F64" s="245"/>
      <c r="G64" s="245"/>
      <c r="H64" s="245"/>
      <c r="I64" s="245"/>
      <c r="J64" s="245"/>
      <c r="K64" s="241"/>
    </row>
    <row r="65" spans="2:11" s="1" customFormat="1" ht="15" customHeight="1">
      <c r="B65" s="240"/>
      <c r="C65" s="245"/>
      <c r="D65" s="366" t="s">
        <v>562</v>
      </c>
      <c r="E65" s="366"/>
      <c r="F65" s="366"/>
      <c r="G65" s="366"/>
      <c r="H65" s="366"/>
      <c r="I65" s="366"/>
      <c r="J65" s="366"/>
      <c r="K65" s="241"/>
    </row>
    <row r="66" spans="2:11" s="1" customFormat="1" ht="15" customHeight="1">
      <c r="B66" s="240"/>
      <c r="C66" s="245"/>
      <c r="D66" s="368" t="s">
        <v>563</v>
      </c>
      <c r="E66" s="368"/>
      <c r="F66" s="368"/>
      <c r="G66" s="368"/>
      <c r="H66" s="368"/>
      <c r="I66" s="368"/>
      <c r="J66" s="368"/>
      <c r="K66" s="241"/>
    </row>
    <row r="67" spans="2:11" s="1" customFormat="1" ht="15" customHeight="1">
      <c r="B67" s="240"/>
      <c r="C67" s="245"/>
      <c r="D67" s="366" t="s">
        <v>564</v>
      </c>
      <c r="E67" s="366"/>
      <c r="F67" s="366"/>
      <c r="G67" s="366"/>
      <c r="H67" s="366"/>
      <c r="I67" s="366"/>
      <c r="J67" s="366"/>
      <c r="K67" s="241"/>
    </row>
    <row r="68" spans="2:11" s="1" customFormat="1" ht="15" customHeight="1">
      <c r="B68" s="240"/>
      <c r="C68" s="245"/>
      <c r="D68" s="366" t="s">
        <v>565</v>
      </c>
      <c r="E68" s="366"/>
      <c r="F68" s="366"/>
      <c r="G68" s="366"/>
      <c r="H68" s="366"/>
      <c r="I68" s="366"/>
      <c r="J68" s="366"/>
      <c r="K68" s="241"/>
    </row>
    <row r="69" spans="2:11" s="1" customFormat="1" ht="15" customHeight="1">
      <c r="B69" s="240"/>
      <c r="C69" s="245"/>
      <c r="D69" s="366" t="s">
        <v>566</v>
      </c>
      <c r="E69" s="366"/>
      <c r="F69" s="366"/>
      <c r="G69" s="366"/>
      <c r="H69" s="366"/>
      <c r="I69" s="366"/>
      <c r="J69" s="366"/>
      <c r="K69" s="241"/>
    </row>
    <row r="70" spans="2:11" s="1" customFormat="1" ht="15" customHeight="1">
      <c r="B70" s="240"/>
      <c r="C70" s="245"/>
      <c r="D70" s="366" t="s">
        <v>567</v>
      </c>
      <c r="E70" s="366"/>
      <c r="F70" s="366"/>
      <c r="G70" s="366"/>
      <c r="H70" s="366"/>
      <c r="I70" s="366"/>
      <c r="J70" s="366"/>
      <c r="K70" s="241"/>
    </row>
    <row r="71" spans="2:11" s="1" customFormat="1" ht="12.75" customHeight="1">
      <c r="B71" s="249"/>
      <c r="C71" s="250"/>
      <c r="D71" s="250"/>
      <c r="E71" s="250"/>
      <c r="F71" s="250"/>
      <c r="G71" s="250"/>
      <c r="H71" s="250"/>
      <c r="I71" s="250"/>
      <c r="J71" s="250"/>
      <c r="K71" s="251"/>
    </row>
    <row r="72" spans="2:11" s="1" customFormat="1" ht="18.75" customHeight="1">
      <c r="B72" s="252"/>
      <c r="C72" s="252"/>
      <c r="D72" s="252"/>
      <c r="E72" s="252"/>
      <c r="F72" s="252"/>
      <c r="G72" s="252"/>
      <c r="H72" s="252"/>
      <c r="I72" s="252"/>
      <c r="J72" s="252"/>
      <c r="K72" s="253"/>
    </row>
    <row r="73" spans="2:11" s="1" customFormat="1" ht="18.75" customHeight="1">
      <c r="B73" s="253"/>
      <c r="C73" s="253"/>
      <c r="D73" s="253"/>
      <c r="E73" s="253"/>
      <c r="F73" s="253"/>
      <c r="G73" s="253"/>
      <c r="H73" s="253"/>
      <c r="I73" s="253"/>
      <c r="J73" s="253"/>
      <c r="K73" s="253"/>
    </row>
    <row r="74" spans="2:11" s="1" customFormat="1" ht="7.5" customHeight="1">
      <c r="B74" s="254"/>
      <c r="C74" s="255"/>
      <c r="D74" s="255"/>
      <c r="E74" s="255"/>
      <c r="F74" s="255"/>
      <c r="G74" s="255"/>
      <c r="H74" s="255"/>
      <c r="I74" s="255"/>
      <c r="J74" s="255"/>
      <c r="K74" s="256"/>
    </row>
    <row r="75" spans="2:11" s="1" customFormat="1" ht="45" customHeight="1">
      <c r="B75" s="257"/>
      <c r="C75" s="361" t="s">
        <v>568</v>
      </c>
      <c r="D75" s="361"/>
      <c r="E75" s="361"/>
      <c r="F75" s="361"/>
      <c r="G75" s="361"/>
      <c r="H75" s="361"/>
      <c r="I75" s="361"/>
      <c r="J75" s="361"/>
      <c r="K75" s="258"/>
    </row>
    <row r="76" spans="2:11" s="1" customFormat="1" ht="17.25" customHeight="1">
      <c r="B76" s="257"/>
      <c r="C76" s="259" t="s">
        <v>569</v>
      </c>
      <c r="D76" s="259"/>
      <c r="E76" s="259"/>
      <c r="F76" s="259" t="s">
        <v>570</v>
      </c>
      <c r="G76" s="260"/>
      <c r="H76" s="259" t="s">
        <v>54</v>
      </c>
      <c r="I76" s="259" t="s">
        <v>57</v>
      </c>
      <c r="J76" s="259" t="s">
        <v>571</v>
      </c>
      <c r="K76" s="258"/>
    </row>
    <row r="77" spans="2:11" s="1" customFormat="1" ht="17.25" customHeight="1">
      <c r="B77" s="257"/>
      <c r="C77" s="261" t="s">
        <v>572</v>
      </c>
      <c r="D77" s="261"/>
      <c r="E77" s="261"/>
      <c r="F77" s="262" t="s">
        <v>573</v>
      </c>
      <c r="G77" s="263"/>
      <c r="H77" s="261"/>
      <c r="I77" s="261"/>
      <c r="J77" s="261" t="s">
        <v>574</v>
      </c>
      <c r="K77" s="258"/>
    </row>
    <row r="78" spans="2:11" s="1" customFormat="1" ht="5.25" customHeight="1">
      <c r="B78" s="257"/>
      <c r="C78" s="264"/>
      <c r="D78" s="264"/>
      <c r="E78" s="264"/>
      <c r="F78" s="264"/>
      <c r="G78" s="265"/>
      <c r="H78" s="264"/>
      <c r="I78" s="264"/>
      <c r="J78" s="264"/>
      <c r="K78" s="258"/>
    </row>
    <row r="79" spans="2:11" s="1" customFormat="1" ht="15" customHeight="1">
      <c r="B79" s="257"/>
      <c r="C79" s="246" t="s">
        <v>53</v>
      </c>
      <c r="D79" s="266"/>
      <c r="E79" s="266"/>
      <c r="F79" s="267" t="s">
        <v>575</v>
      </c>
      <c r="G79" s="268"/>
      <c r="H79" s="246" t="s">
        <v>576</v>
      </c>
      <c r="I79" s="246" t="s">
        <v>577</v>
      </c>
      <c r="J79" s="246">
        <v>20</v>
      </c>
      <c r="K79" s="258"/>
    </row>
    <row r="80" spans="2:11" s="1" customFormat="1" ht="15" customHeight="1">
      <c r="B80" s="257"/>
      <c r="C80" s="246" t="s">
        <v>578</v>
      </c>
      <c r="D80" s="246"/>
      <c r="E80" s="246"/>
      <c r="F80" s="267" t="s">
        <v>575</v>
      </c>
      <c r="G80" s="268"/>
      <c r="H80" s="246" t="s">
        <v>579</v>
      </c>
      <c r="I80" s="246" t="s">
        <v>577</v>
      </c>
      <c r="J80" s="246">
        <v>120</v>
      </c>
      <c r="K80" s="258"/>
    </row>
    <row r="81" spans="2:11" s="1" customFormat="1" ht="15" customHeight="1">
      <c r="B81" s="269"/>
      <c r="C81" s="246" t="s">
        <v>580</v>
      </c>
      <c r="D81" s="246"/>
      <c r="E81" s="246"/>
      <c r="F81" s="267" t="s">
        <v>581</v>
      </c>
      <c r="G81" s="268"/>
      <c r="H81" s="246" t="s">
        <v>582</v>
      </c>
      <c r="I81" s="246" t="s">
        <v>577</v>
      </c>
      <c r="J81" s="246">
        <v>50</v>
      </c>
      <c r="K81" s="258"/>
    </row>
    <row r="82" spans="2:11" s="1" customFormat="1" ht="15" customHeight="1">
      <c r="B82" s="269"/>
      <c r="C82" s="246" t="s">
        <v>583</v>
      </c>
      <c r="D82" s="246"/>
      <c r="E82" s="246"/>
      <c r="F82" s="267" t="s">
        <v>575</v>
      </c>
      <c r="G82" s="268"/>
      <c r="H82" s="246" t="s">
        <v>584</v>
      </c>
      <c r="I82" s="246" t="s">
        <v>585</v>
      </c>
      <c r="J82" s="246"/>
      <c r="K82" s="258"/>
    </row>
    <row r="83" spans="2:11" s="1" customFormat="1" ht="15" customHeight="1">
      <c r="B83" s="269"/>
      <c r="C83" s="270" t="s">
        <v>586</v>
      </c>
      <c r="D83" s="270"/>
      <c r="E83" s="270"/>
      <c r="F83" s="271" t="s">
        <v>581</v>
      </c>
      <c r="G83" s="270"/>
      <c r="H83" s="270" t="s">
        <v>587</v>
      </c>
      <c r="I83" s="270" t="s">
        <v>577</v>
      </c>
      <c r="J83" s="270">
        <v>15</v>
      </c>
      <c r="K83" s="258"/>
    </row>
    <row r="84" spans="2:11" s="1" customFormat="1" ht="15" customHeight="1">
      <c r="B84" s="269"/>
      <c r="C84" s="270" t="s">
        <v>588</v>
      </c>
      <c r="D84" s="270"/>
      <c r="E84" s="270"/>
      <c r="F84" s="271" t="s">
        <v>581</v>
      </c>
      <c r="G84" s="270"/>
      <c r="H84" s="270" t="s">
        <v>589</v>
      </c>
      <c r="I84" s="270" t="s">
        <v>577</v>
      </c>
      <c r="J84" s="270">
        <v>15</v>
      </c>
      <c r="K84" s="258"/>
    </row>
    <row r="85" spans="2:11" s="1" customFormat="1" ht="15" customHeight="1">
      <c r="B85" s="269"/>
      <c r="C85" s="270" t="s">
        <v>590</v>
      </c>
      <c r="D85" s="270"/>
      <c r="E85" s="270"/>
      <c r="F85" s="271" t="s">
        <v>581</v>
      </c>
      <c r="G85" s="270"/>
      <c r="H85" s="270" t="s">
        <v>591</v>
      </c>
      <c r="I85" s="270" t="s">
        <v>577</v>
      </c>
      <c r="J85" s="270">
        <v>20</v>
      </c>
      <c r="K85" s="258"/>
    </row>
    <row r="86" spans="2:11" s="1" customFormat="1" ht="15" customHeight="1">
      <c r="B86" s="269"/>
      <c r="C86" s="270" t="s">
        <v>592</v>
      </c>
      <c r="D86" s="270"/>
      <c r="E86" s="270"/>
      <c r="F86" s="271" t="s">
        <v>581</v>
      </c>
      <c r="G86" s="270"/>
      <c r="H86" s="270" t="s">
        <v>593</v>
      </c>
      <c r="I86" s="270" t="s">
        <v>577</v>
      </c>
      <c r="J86" s="270">
        <v>20</v>
      </c>
      <c r="K86" s="258"/>
    </row>
    <row r="87" spans="2:11" s="1" customFormat="1" ht="15" customHeight="1">
      <c r="B87" s="269"/>
      <c r="C87" s="246" t="s">
        <v>594</v>
      </c>
      <c r="D87" s="246"/>
      <c r="E87" s="246"/>
      <c r="F87" s="267" t="s">
        <v>581</v>
      </c>
      <c r="G87" s="268"/>
      <c r="H87" s="246" t="s">
        <v>595</v>
      </c>
      <c r="I87" s="246" t="s">
        <v>577</v>
      </c>
      <c r="J87" s="246">
        <v>50</v>
      </c>
      <c r="K87" s="258"/>
    </row>
    <row r="88" spans="2:11" s="1" customFormat="1" ht="15" customHeight="1">
      <c r="B88" s="269"/>
      <c r="C88" s="246" t="s">
        <v>596</v>
      </c>
      <c r="D88" s="246"/>
      <c r="E88" s="246"/>
      <c r="F88" s="267" t="s">
        <v>581</v>
      </c>
      <c r="G88" s="268"/>
      <c r="H88" s="246" t="s">
        <v>597</v>
      </c>
      <c r="I88" s="246" t="s">
        <v>577</v>
      </c>
      <c r="J88" s="246">
        <v>20</v>
      </c>
      <c r="K88" s="258"/>
    </row>
    <row r="89" spans="2:11" s="1" customFormat="1" ht="15" customHeight="1">
      <c r="B89" s="269"/>
      <c r="C89" s="246" t="s">
        <v>598</v>
      </c>
      <c r="D89" s="246"/>
      <c r="E89" s="246"/>
      <c r="F89" s="267" t="s">
        <v>581</v>
      </c>
      <c r="G89" s="268"/>
      <c r="H89" s="246" t="s">
        <v>599</v>
      </c>
      <c r="I89" s="246" t="s">
        <v>577</v>
      </c>
      <c r="J89" s="246">
        <v>20</v>
      </c>
      <c r="K89" s="258"/>
    </row>
    <row r="90" spans="2:11" s="1" customFormat="1" ht="15" customHeight="1">
      <c r="B90" s="269"/>
      <c r="C90" s="246" t="s">
        <v>600</v>
      </c>
      <c r="D90" s="246"/>
      <c r="E90" s="246"/>
      <c r="F90" s="267" t="s">
        <v>581</v>
      </c>
      <c r="G90" s="268"/>
      <c r="H90" s="246" t="s">
        <v>601</v>
      </c>
      <c r="I90" s="246" t="s">
        <v>577</v>
      </c>
      <c r="J90" s="246">
        <v>50</v>
      </c>
      <c r="K90" s="258"/>
    </row>
    <row r="91" spans="2:11" s="1" customFormat="1" ht="15" customHeight="1">
      <c r="B91" s="269"/>
      <c r="C91" s="246" t="s">
        <v>602</v>
      </c>
      <c r="D91" s="246"/>
      <c r="E91" s="246"/>
      <c r="F91" s="267" t="s">
        <v>581</v>
      </c>
      <c r="G91" s="268"/>
      <c r="H91" s="246" t="s">
        <v>602</v>
      </c>
      <c r="I91" s="246" t="s">
        <v>577</v>
      </c>
      <c r="J91" s="246">
        <v>50</v>
      </c>
      <c r="K91" s="258"/>
    </row>
    <row r="92" spans="2:11" s="1" customFormat="1" ht="15" customHeight="1">
      <c r="B92" s="269"/>
      <c r="C92" s="246" t="s">
        <v>603</v>
      </c>
      <c r="D92" s="246"/>
      <c r="E92" s="246"/>
      <c r="F92" s="267" t="s">
        <v>581</v>
      </c>
      <c r="G92" s="268"/>
      <c r="H92" s="246" t="s">
        <v>604</v>
      </c>
      <c r="I92" s="246" t="s">
        <v>577</v>
      </c>
      <c r="J92" s="246">
        <v>255</v>
      </c>
      <c r="K92" s="258"/>
    </row>
    <row r="93" spans="2:11" s="1" customFormat="1" ht="15" customHeight="1">
      <c r="B93" s="269"/>
      <c r="C93" s="246" t="s">
        <v>605</v>
      </c>
      <c r="D93" s="246"/>
      <c r="E93" s="246"/>
      <c r="F93" s="267" t="s">
        <v>575</v>
      </c>
      <c r="G93" s="268"/>
      <c r="H93" s="246" t="s">
        <v>606</v>
      </c>
      <c r="I93" s="246" t="s">
        <v>607</v>
      </c>
      <c r="J93" s="246"/>
      <c r="K93" s="258"/>
    </row>
    <row r="94" spans="2:11" s="1" customFormat="1" ht="15" customHeight="1">
      <c r="B94" s="269"/>
      <c r="C94" s="246" t="s">
        <v>608</v>
      </c>
      <c r="D94" s="246"/>
      <c r="E94" s="246"/>
      <c r="F94" s="267" t="s">
        <v>575</v>
      </c>
      <c r="G94" s="268"/>
      <c r="H94" s="246" t="s">
        <v>609</v>
      </c>
      <c r="I94" s="246" t="s">
        <v>610</v>
      </c>
      <c r="J94" s="246"/>
      <c r="K94" s="258"/>
    </row>
    <row r="95" spans="2:11" s="1" customFormat="1" ht="15" customHeight="1">
      <c r="B95" s="269"/>
      <c r="C95" s="246" t="s">
        <v>611</v>
      </c>
      <c r="D95" s="246"/>
      <c r="E95" s="246"/>
      <c r="F95" s="267" t="s">
        <v>575</v>
      </c>
      <c r="G95" s="268"/>
      <c r="H95" s="246" t="s">
        <v>611</v>
      </c>
      <c r="I95" s="246" t="s">
        <v>610</v>
      </c>
      <c r="J95" s="246"/>
      <c r="K95" s="258"/>
    </row>
    <row r="96" spans="2:11" s="1" customFormat="1" ht="15" customHeight="1">
      <c r="B96" s="269"/>
      <c r="C96" s="246" t="s">
        <v>38</v>
      </c>
      <c r="D96" s="246"/>
      <c r="E96" s="246"/>
      <c r="F96" s="267" t="s">
        <v>575</v>
      </c>
      <c r="G96" s="268"/>
      <c r="H96" s="246" t="s">
        <v>612</v>
      </c>
      <c r="I96" s="246" t="s">
        <v>610</v>
      </c>
      <c r="J96" s="246"/>
      <c r="K96" s="258"/>
    </row>
    <row r="97" spans="2:11" s="1" customFormat="1" ht="15" customHeight="1">
      <c r="B97" s="269"/>
      <c r="C97" s="246" t="s">
        <v>48</v>
      </c>
      <c r="D97" s="246"/>
      <c r="E97" s="246"/>
      <c r="F97" s="267" t="s">
        <v>575</v>
      </c>
      <c r="G97" s="268"/>
      <c r="H97" s="246" t="s">
        <v>613</v>
      </c>
      <c r="I97" s="246" t="s">
        <v>610</v>
      </c>
      <c r="J97" s="246"/>
      <c r="K97" s="258"/>
    </row>
    <row r="98" spans="2:11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pans="2:11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pans="2:11" s="1" customFormat="1" ht="18.75" customHeight="1">
      <c r="B100" s="253"/>
      <c r="C100" s="253"/>
      <c r="D100" s="253"/>
      <c r="E100" s="253"/>
      <c r="F100" s="253"/>
      <c r="G100" s="253"/>
      <c r="H100" s="253"/>
      <c r="I100" s="253"/>
      <c r="J100" s="253"/>
      <c r="K100" s="253"/>
    </row>
    <row r="101" spans="2:11" s="1" customFormat="1" ht="7.5" customHeight="1">
      <c r="B101" s="254"/>
      <c r="C101" s="255"/>
      <c r="D101" s="255"/>
      <c r="E101" s="255"/>
      <c r="F101" s="255"/>
      <c r="G101" s="255"/>
      <c r="H101" s="255"/>
      <c r="I101" s="255"/>
      <c r="J101" s="255"/>
      <c r="K101" s="256"/>
    </row>
    <row r="102" spans="2:11" s="1" customFormat="1" ht="45" customHeight="1">
      <c r="B102" s="257"/>
      <c r="C102" s="361" t="s">
        <v>614</v>
      </c>
      <c r="D102" s="361"/>
      <c r="E102" s="361"/>
      <c r="F102" s="361"/>
      <c r="G102" s="361"/>
      <c r="H102" s="361"/>
      <c r="I102" s="361"/>
      <c r="J102" s="361"/>
      <c r="K102" s="258"/>
    </row>
    <row r="103" spans="2:11" s="1" customFormat="1" ht="17.25" customHeight="1">
      <c r="B103" s="257"/>
      <c r="C103" s="259" t="s">
        <v>569</v>
      </c>
      <c r="D103" s="259"/>
      <c r="E103" s="259"/>
      <c r="F103" s="259" t="s">
        <v>570</v>
      </c>
      <c r="G103" s="260"/>
      <c r="H103" s="259" t="s">
        <v>54</v>
      </c>
      <c r="I103" s="259" t="s">
        <v>57</v>
      </c>
      <c r="J103" s="259" t="s">
        <v>571</v>
      </c>
      <c r="K103" s="258"/>
    </row>
    <row r="104" spans="2:11" s="1" customFormat="1" ht="17.25" customHeight="1">
      <c r="B104" s="257"/>
      <c r="C104" s="261" t="s">
        <v>572</v>
      </c>
      <c r="D104" s="261"/>
      <c r="E104" s="261"/>
      <c r="F104" s="262" t="s">
        <v>573</v>
      </c>
      <c r="G104" s="263"/>
      <c r="H104" s="261"/>
      <c r="I104" s="261"/>
      <c r="J104" s="261" t="s">
        <v>574</v>
      </c>
      <c r="K104" s="258"/>
    </row>
    <row r="105" spans="2:11" s="1" customFormat="1" ht="5.25" customHeight="1">
      <c r="B105" s="257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pans="2:11" s="1" customFormat="1" ht="15" customHeight="1">
      <c r="B106" s="257"/>
      <c r="C106" s="246" t="s">
        <v>53</v>
      </c>
      <c r="D106" s="266"/>
      <c r="E106" s="266"/>
      <c r="F106" s="267" t="s">
        <v>575</v>
      </c>
      <c r="G106" s="246"/>
      <c r="H106" s="246" t="s">
        <v>615</v>
      </c>
      <c r="I106" s="246" t="s">
        <v>577</v>
      </c>
      <c r="J106" s="246">
        <v>20</v>
      </c>
      <c r="K106" s="258"/>
    </row>
    <row r="107" spans="2:11" s="1" customFormat="1" ht="15" customHeight="1">
      <c r="B107" s="257"/>
      <c r="C107" s="246" t="s">
        <v>578</v>
      </c>
      <c r="D107" s="246"/>
      <c r="E107" s="246"/>
      <c r="F107" s="267" t="s">
        <v>575</v>
      </c>
      <c r="G107" s="246"/>
      <c r="H107" s="246" t="s">
        <v>615</v>
      </c>
      <c r="I107" s="246" t="s">
        <v>577</v>
      </c>
      <c r="J107" s="246">
        <v>120</v>
      </c>
      <c r="K107" s="258"/>
    </row>
    <row r="108" spans="2:11" s="1" customFormat="1" ht="15" customHeight="1">
      <c r="B108" s="269"/>
      <c r="C108" s="246" t="s">
        <v>580</v>
      </c>
      <c r="D108" s="246"/>
      <c r="E108" s="246"/>
      <c r="F108" s="267" t="s">
        <v>581</v>
      </c>
      <c r="G108" s="246"/>
      <c r="H108" s="246" t="s">
        <v>615</v>
      </c>
      <c r="I108" s="246" t="s">
        <v>577</v>
      </c>
      <c r="J108" s="246">
        <v>50</v>
      </c>
      <c r="K108" s="258"/>
    </row>
    <row r="109" spans="2:11" s="1" customFormat="1" ht="15" customHeight="1">
      <c r="B109" s="269"/>
      <c r="C109" s="246" t="s">
        <v>583</v>
      </c>
      <c r="D109" s="246"/>
      <c r="E109" s="246"/>
      <c r="F109" s="267" t="s">
        <v>575</v>
      </c>
      <c r="G109" s="246"/>
      <c r="H109" s="246" t="s">
        <v>615</v>
      </c>
      <c r="I109" s="246" t="s">
        <v>585</v>
      </c>
      <c r="J109" s="246"/>
      <c r="K109" s="258"/>
    </row>
    <row r="110" spans="2:11" s="1" customFormat="1" ht="15" customHeight="1">
      <c r="B110" s="269"/>
      <c r="C110" s="246" t="s">
        <v>594</v>
      </c>
      <c r="D110" s="246"/>
      <c r="E110" s="246"/>
      <c r="F110" s="267" t="s">
        <v>581</v>
      </c>
      <c r="G110" s="246"/>
      <c r="H110" s="246" t="s">
        <v>615</v>
      </c>
      <c r="I110" s="246" t="s">
        <v>577</v>
      </c>
      <c r="J110" s="246">
        <v>50</v>
      </c>
      <c r="K110" s="258"/>
    </row>
    <row r="111" spans="2:11" s="1" customFormat="1" ht="15" customHeight="1">
      <c r="B111" s="269"/>
      <c r="C111" s="246" t="s">
        <v>602</v>
      </c>
      <c r="D111" s="246"/>
      <c r="E111" s="246"/>
      <c r="F111" s="267" t="s">
        <v>581</v>
      </c>
      <c r="G111" s="246"/>
      <c r="H111" s="246" t="s">
        <v>615</v>
      </c>
      <c r="I111" s="246" t="s">
        <v>577</v>
      </c>
      <c r="J111" s="246">
        <v>50</v>
      </c>
      <c r="K111" s="258"/>
    </row>
    <row r="112" spans="2:11" s="1" customFormat="1" ht="15" customHeight="1">
      <c r="B112" s="269"/>
      <c r="C112" s="246" t="s">
        <v>600</v>
      </c>
      <c r="D112" s="246"/>
      <c r="E112" s="246"/>
      <c r="F112" s="267" t="s">
        <v>581</v>
      </c>
      <c r="G112" s="246"/>
      <c r="H112" s="246" t="s">
        <v>615</v>
      </c>
      <c r="I112" s="246" t="s">
        <v>577</v>
      </c>
      <c r="J112" s="246">
        <v>50</v>
      </c>
      <c r="K112" s="258"/>
    </row>
    <row r="113" spans="2:11" s="1" customFormat="1" ht="15" customHeight="1">
      <c r="B113" s="269"/>
      <c r="C113" s="246" t="s">
        <v>53</v>
      </c>
      <c r="D113" s="246"/>
      <c r="E113" s="246"/>
      <c r="F113" s="267" t="s">
        <v>575</v>
      </c>
      <c r="G113" s="246"/>
      <c r="H113" s="246" t="s">
        <v>616</v>
      </c>
      <c r="I113" s="246" t="s">
        <v>577</v>
      </c>
      <c r="J113" s="246">
        <v>20</v>
      </c>
      <c r="K113" s="258"/>
    </row>
    <row r="114" spans="2:11" s="1" customFormat="1" ht="15" customHeight="1">
      <c r="B114" s="269"/>
      <c r="C114" s="246" t="s">
        <v>617</v>
      </c>
      <c r="D114" s="246"/>
      <c r="E114" s="246"/>
      <c r="F114" s="267" t="s">
        <v>575</v>
      </c>
      <c r="G114" s="246"/>
      <c r="H114" s="246" t="s">
        <v>618</v>
      </c>
      <c r="I114" s="246" t="s">
        <v>577</v>
      </c>
      <c r="J114" s="246">
        <v>120</v>
      </c>
      <c r="K114" s="258"/>
    </row>
    <row r="115" spans="2:11" s="1" customFormat="1" ht="15" customHeight="1">
      <c r="B115" s="269"/>
      <c r="C115" s="246" t="s">
        <v>38</v>
      </c>
      <c r="D115" s="246"/>
      <c r="E115" s="246"/>
      <c r="F115" s="267" t="s">
        <v>575</v>
      </c>
      <c r="G115" s="246"/>
      <c r="H115" s="246" t="s">
        <v>619</v>
      </c>
      <c r="I115" s="246" t="s">
        <v>610</v>
      </c>
      <c r="J115" s="246"/>
      <c r="K115" s="258"/>
    </row>
    <row r="116" spans="2:11" s="1" customFormat="1" ht="15" customHeight="1">
      <c r="B116" s="269"/>
      <c r="C116" s="246" t="s">
        <v>48</v>
      </c>
      <c r="D116" s="246"/>
      <c r="E116" s="246"/>
      <c r="F116" s="267" t="s">
        <v>575</v>
      </c>
      <c r="G116" s="246"/>
      <c r="H116" s="246" t="s">
        <v>620</v>
      </c>
      <c r="I116" s="246" t="s">
        <v>610</v>
      </c>
      <c r="J116" s="246"/>
      <c r="K116" s="258"/>
    </row>
    <row r="117" spans="2:11" s="1" customFormat="1" ht="15" customHeight="1">
      <c r="B117" s="269"/>
      <c r="C117" s="246" t="s">
        <v>57</v>
      </c>
      <c r="D117" s="246"/>
      <c r="E117" s="246"/>
      <c r="F117" s="267" t="s">
        <v>575</v>
      </c>
      <c r="G117" s="246"/>
      <c r="H117" s="246" t="s">
        <v>621</v>
      </c>
      <c r="I117" s="246" t="s">
        <v>622</v>
      </c>
      <c r="J117" s="246"/>
      <c r="K117" s="258"/>
    </row>
    <row r="118" spans="2:11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pans="2:11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pans="2:11" s="1" customFormat="1" ht="18.75" customHeight="1">
      <c r="B120" s="253"/>
      <c r="C120" s="253"/>
      <c r="D120" s="253"/>
      <c r="E120" s="253"/>
      <c r="F120" s="253"/>
      <c r="G120" s="253"/>
      <c r="H120" s="253"/>
      <c r="I120" s="253"/>
      <c r="J120" s="253"/>
      <c r="K120" s="253"/>
    </row>
    <row r="121" spans="2:1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pans="2:11" s="1" customFormat="1" ht="45" customHeight="1">
      <c r="B122" s="285"/>
      <c r="C122" s="362" t="s">
        <v>623</v>
      </c>
      <c r="D122" s="362"/>
      <c r="E122" s="362"/>
      <c r="F122" s="362"/>
      <c r="G122" s="362"/>
      <c r="H122" s="362"/>
      <c r="I122" s="362"/>
      <c r="J122" s="362"/>
      <c r="K122" s="286"/>
    </row>
    <row r="123" spans="2:11" s="1" customFormat="1" ht="17.25" customHeight="1">
      <c r="B123" s="287"/>
      <c r="C123" s="259" t="s">
        <v>569</v>
      </c>
      <c r="D123" s="259"/>
      <c r="E123" s="259"/>
      <c r="F123" s="259" t="s">
        <v>570</v>
      </c>
      <c r="G123" s="260"/>
      <c r="H123" s="259" t="s">
        <v>54</v>
      </c>
      <c r="I123" s="259" t="s">
        <v>57</v>
      </c>
      <c r="J123" s="259" t="s">
        <v>571</v>
      </c>
      <c r="K123" s="288"/>
    </row>
    <row r="124" spans="2:11" s="1" customFormat="1" ht="17.25" customHeight="1">
      <c r="B124" s="287"/>
      <c r="C124" s="261" t="s">
        <v>572</v>
      </c>
      <c r="D124" s="261"/>
      <c r="E124" s="261"/>
      <c r="F124" s="262" t="s">
        <v>573</v>
      </c>
      <c r="G124" s="263"/>
      <c r="H124" s="261"/>
      <c r="I124" s="261"/>
      <c r="J124" s="261" t="s">
        <v>574</v>
      </c>
      <c r="K124" s="288"/>
    </row>
    <row r="125" spans="2:11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pans="2:11" s="1" customFormat="1" ht="15" customHeight="1">
      <c r="B126" s="289"/>
      <c r="C126" s="246" t="s">
        <v>578</v>
      </c>
      <c r="D126" s="266"/>
      <c r="E126" s="266"/>
      <c r="F126" s="267" t="s">
        <v>575</v>
      </c>
      <c r="G126" s="246"/>
      <c r="H126" s="246" t="s">
        <v>615</v>
      </c>
      <c r="I126" s="246" t="s">
        <v>577</v>
      </c>
      <c r="J126" s="246">
        <v>120</v>
      </c>
      <c r="K126" s="292"/>
    </row>
    <row r="127" spans="2:11" s="1" customFormat="1" ht="15" customHeight="1">
      <c r="B127" s="289"/>
      <c r="C127" s="246" t="s">
        <v>624</v>
      </c>
      <c r="D127" s="246"/>
      <c r="E127" s="246"/>
      <c r="F127" s="267" t="s">
        <v>575</v>
      </c>
      <c r="G127" s="246"/>
      <c r="H127" s="246" t="s">
        <v>625</v>
      </c>
      <c r="I127" s="246" t="s">
        <v>577</v>
      </c>
      <c r="J127" s="246" t="s">
        <v>626</v>
      </c>
      <c r="K127" s="292"/>
    </row>
    <row r="128" spans="2:11" s="1" customFormat="1" ht="15" customHeight="1">
      <c r="B128" s="289"/>
      <c r="C128" s="246" t="s">
        <v>523</v>
      </c>
      <c r="D128" s="246"/>
      <c r="E128" s="246"/>
      <c r="F128" s="267" t="s">
        <v>575</v>
      </c>
      <c r="G128" s="246"/>
      <c r="H128" s="246" t="s">
        <v>627</v>
      </c>
      <c r="I128" s="246" t="s">
        <v>577</v>
      </c>
      <c r="J128" s="246" t="s">
        <v>626</v>
      </c>
      <c r="K128" s="292"/>
    </row>
    <row r="129" spans="2:11" s="1" customFormat="1" ht="15" customHeight="1">
      <c r="B129" s="289"/>
      <c r="C129" s="246" t="s">
        <v>586</v>
      </c>
      <c r="D129" s="246"/>
      <c r="E129" s="246"/>
      <c r="F129" s="267" t="s">
        <v>581</v>
      </c>
      <c r="G129" s="246"/>
      <c r="H129" s="246" t="s">
        <v>587</v>
      </c>
      <c r="I129" s="246" t="s">
        <v>577</v>
      </c>
      <c r="J129" s="246">
        <v>15</v>
      </c>
      <c r="K129" s="292"/>
    </row>
    <row r="130" spans="2:11" s="1" customFormat="1" ht="15" customHeight="1">
      <c r="B130" s="289"/>
      <c r="C130" s="270" t="s">
        <v>588</v>
      </c>
      <c r="D130" s="270"/>
      <c r="E130" s="270"/>
      <c r="F130" s="271" t="s">
        <v>581</v>
      </c>
      <c r="G130" s="270"/>
      <c r="H130" s="270" t="s">
        <v>589</v>
      </c>
      <c r="I130" s="270" t="s">
        <v>577</v>
      </c>
      <c r="J130" s="270">
        <v>15</v>
      </c>
      <c r="K130" s="292"/>
    </row>
    <row r="131" spans="2:11" s="1" customFormat="1" ht="15" customHeight="1">
      <c r="B131" s="289"/>
      <c r="C131" s="270" t="s">
        <v>590</v>
      </c>
      <c r="D131" s="270"/>
      <c r="E131" s="270"/>
      <c r="F131" s="271" t="s">
        <v>581</v>
      </c>
      <c r="G131" s="270"/>
      <c r="H131" s="270" t="s">
        <v>591</v>
      </c>
      <c r="I131" s="270" t="s">
        <v>577</v>
      </c>
      <c r="J131" s="270">
        <v>20</v>
      </c>
      <c r="K131" s="292"/>
    </row>
    <row r="132" spans="2:11" s="1" customFormat="1" ht="15" customHeight="1">
      <c r="B132" s="289"/>
      <c r="C132" s="270" t="s">
        <v>592</v>
      </c>
      <c r="D132" s="270"/>
      <c r="E132" s="270"/>
      <c r="F132" s="271" t="s">
        <v>581</v>
      </c>
      <c r="G132" s="270"/>
      <c r="H132" s="270" t="s">
        <v>593</v>
      </c>
      <c r="I132" s="270" t="s">
        <v>577</v>
      </c>
      <c r="J132" s="270">
        <v>20</v>
      </c>
      <c r="K132" s="292"/>
    </row>
    <row r="133" spans="2:11" s="1" customFormat="1" ht="15" customHeight="1">
      <c r="B133" s="289"/>
      <c r="C133" s="246" t="s">
        <v>580</v>
      </c>
      <c r="D133" s="246"/>
      <c r="E133" s="246"/>
      <c r="F133" s="267" t="s">
        <v>581</v>
      </c>
      <c r="G133" s="246"/>
      <c r="H133" s="246" t="s">
        <v>615</v>
      </c>
      <c r="I133" s="246" t="s">
        <v>577</v>
      </c>
      <c r="J133" s="246">
        <v>50</v>
      </c>
      <c r="K133" s="292"/>
    </row>
    <row r="134" spans="2:11" s="1" customFormat="1" ht="15" customHeight="1">
      <c r="B134" s="289"/>
      <c r="C134" s="246" t="s">
        <v>594</v>
      </c>
      <c r="D134" s="246"/>
      <c r="E134" s="246"/>
      <c r="F134" s="267" t="s">
        <v>581</v>
      </c>
      <c r="G134" s="246"/>
      <c r="H134" s="246" t="s">
        <v>615</v>
      </c>
      <c r="I134" s="246" t="s">
        <v>577</v>
      </c>
      <c r="J134" s="246">
        <v>50</v>
      </c>
      <c r="K134" s="292"/>
    </row>
    <row r="135" spans="2:11" s="1" customFormat="1" ht="15" customHeight="1">
      <c r="B135" s="289"/>
      <c r="C135" s="246" t="s">
        <v>600</v>
      </c>
      <c r="D135" s="246"/>
      <c r="E135" s="246"/>
      <c r="F135" s="267" t="s">
        <v>581</v>
      </c>
      <c r="G135" s="246"/>
      <c r="H135" s="246" t="s">
        <v>615</v>
      </c>
      <c r="I135" s="246" t="s">
        <v>577</v>
      </c>
      <c r="J135" s="246">
        <v>50</v>
      </c>
      <c r="K135" s="292"/>
    </row>
    <row r="136" spans="2:11" s="1" customFormat="1" ht="15" customHeight="1">
      <c r="B136" s="289"/>
      <c r="C136" s="246" t="s">
        <v>602</v>
      </c>
      <c r="D136" s="246"/>
      <c r="E136" s="246"/>
      <c r="F136" s="267" t="s">
        <v>581</v>
      </c>
      <c r="G136" s="246"/>
      <c r="H136" s="246" t="s">
        <v>615</v>
      </c>
      <c r="I136" s="246" t="s">
        <v>577</v>
      </c>
      <c r="J136" s="246">
        <v>50</v>
      </c>
      <c r="K136" s="292"/>
    </row>
    <row r="137" spans="2:11" s="1" customFormat="1" ht="15" customHeight="1">
      <c r="B137" s="289"/>
      <c r="C137" s="246" t="s">
        <v>603</v>
      </c>
      <c r="D137" s="246"/>
      <c r="E137" s="246"/>
      <c r="F137" s="267" t="s">
        <v>581</v>
      </c>
      <c r="G137" s="246"/>
      <c r="H137" s="246" t="s">
        <v>628</v>
      </c>
      <c r="I137" s="246" t="s">
        <v>577</v>
      </c>
      <c r="J137" s="246">
        <v>255</v>
      </c>
      <c r="K137" s="292"/>
    </row>
    <row r="138" spans="2:11" s="1" customFormat="1" ht="15" customHeight="1">
      <c r="B138" s="289"/>
      <c r="C138" s="246" t="s">
        <v>605</v>
      </c>
      <c r="D138" s="246"/>
      <c r="E138" s="246"/>
      <c r="F138" s="267" t="s">
        <v>575</v>
      </c>
      <c r="G138" s="246"/>
      <c r="H138" s="246" t="s">
        <v>629</v>
      </c>
      <c r="I138" s="246" t="s">
        <v>607</v>
      </c>
      <c r="J138" s="246"/>
      <c r="K138" s="292"/>
    </row>
    <row r="139" spans="2:11" s="1" customFormat="1" ht="15" customHeight="1">
      <c r="B139" s="289"/>
      <c r="C139" s="246" t="s">
        <v>608</v>
      </c>
      <c r="D139" s="246"/>
      <c r="E139" s="246"/>
      <c r="F139" s="267" t="s">
        <v>575</v>
      </c>
      <c r="G139" s="246"/>
      <c r="H139" s="246" t="s">
        <v>630</v>
      </c>
      <c r="I139" s="246" t="s">
        <v>610</v>
      </c>
      <c r="J139" s="246"/>
      <c r="K139" s="292"/>
    </row>
    <row r="140" spans="2:11" s="1" customFormat="1" ht="15" customHeight="1">
      <c r="B140" s="289"/>
      <c r="C140" s="246" t="s">
        <v>611</v>
      </c>
      <c r="D140" s="246"/>
      <c r="E140" s="246"/>
      <c r="F140" s="267" t="s">
        <v>575</v>
      </c>
      <c r="G140" s="246"/>
      <c r="H140" s="246" t="s">
        <v>611</v>
      </c>
      <c r="I140" s="246" t="s">
        <v>610</v>
      </c>
      <c r="J140" s="246"/>
      <c r="K140" s="292"/>
    </row>
    <row r="141" spans="2:11" s="1" customFormat="1" ht="15" customHeight="1">
      <c r="B141" s="289"/>
      <c r="C141" s="246" t="s">
        <v>38</v>
      </c>
      <c r="D141" s="246"/>
      <c r="E141" s="246"/>
      <c r="F141" s="267" t="s">
        <v>575</v>
      </c>
      <c r="G141" s="246"/>
      <c r="H141" s="246" t="s">
        <v>631</v>
      </c>
      <c r="I141" s="246" t="s">
        <v>610</v>
      </c>
      <c r="J141" s="246"/>
      <c r="K141" s="292"/>
    </row>
    <row r="142" spans="2:11" s="1" customFormat="1" ht="15" customHeight="1">
      <c r="B142" s="289"/>
      <c r="C142" s="246" t="s">
        <v>632</v>
      </c>
      <c r="D142" s="246"/>
      <c r="E142" s="246"/>
      <c r="F142" s="267" t="s">
        <v>575</v>
      </c>
      <c r="G142" s="246"/>
      <c r="H142" s="246" t="s">
        <v>633</v>
      </c>
      <c r="I142" s="246" t="s">
        <v>610</v>
      </c>
      <c r="J142" s="246"/>
      <c r="K142" s="292"/>
    </row>
    <row r="143" spans="2:11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pans="2:11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pans="2:11" s="1" customFormat="1" ht="18.75" customHeight="1">
      <c r="B145" s="253"/>
      <c r="C145" s="253"/>
      <c r="D145" s="253"/>
      <c r="E145" s="253"/>
      <c r="F145" s="253"/>
      <c r="G145" s="253"/>
      <c r="H145" s="253"/>
      <c r="I145" s="253"/>
      <c r="J145" s="253"/>
      <c r="K145" s="253"/>
    </row>
    <row r="146" spans="2:11" s="1" customFormat="1" ht="7.5" customHeight="1">
      <c r="B146" s="254"/>
      <c r="C146" s="255"/>
      <c r="D146" s="255"/>
      <c r="E146" s="255"/>
      <c r="F146" s="255"/>
      <c r="G146" s="255"/>
      <c r="H146" s="255"/>
      <c r="I146" s="255"/>
      <c r="J146" s="255"/>
      <c r="K146" s="256"/>
    </row>
    <row r="147" spans="2:11" s="1" customFormat="1" ht="45" customHeight="1">
      <c r="B147" s="257"/>
      <c r="C147" s="361" t="s">
        <v>634</v>
      </c>
      <c r="D147" s="361"/>
      <c r="E147" s="361"/>
      <c r="F147" s="361"/>
      <c r="G147" s="361"/>
      <c r="H147" s="361"/>
      <c r="I147" s="361"/>
      <c r="J147" s="361"/>
      <c r="K147" s="258"/>
    </row>
    <row r="148" spans="2:11" s="1" customFormat="1" ht="17.25" customHeight="1">
      <c r="B148" s="257"/>
      <c r="C148" s="259" t="s">
        <v>569</v>
      </c>
      <c r="D148" s="259"/>
      <c r="E148" s="259"/>
      <c r="F148" s="259" t="s">
        <v>570</v>
      </c>
      <c r="G148" s="260"/>
      <c r="H148" s="259" t="s">
        <v>54</v>
      </c>
      <c r="I148" s="259" t="s">
        <v>57</v>
      </c>
      <c r="J148" s="259" t="s">
        <v>571</v>
      </c>
      <c r="K148" s="258"/>
    </row>
    <row r="149" spans="2:11" s="1" customFormat="1" ht="17.25" customHeight="1">
      <c r="B149" s="257"/>
      <c r="C149" s="261" t="s">
        <v>572</v>
      </c>
      <c r="D149" s="261"/>
      <c r="E149" s="261"/>
      <c r="F149" s="262" t="s">
        <v>573</v>
      </c>
      <c r="G149" s="263"/>
      <c r="H149" s="261"/>
      <c r="I149" s="261"/>
      <c r="J149" s="261" t="s">
        <v>574</v>
      </c>
      <c r="K149" s="258"/>
    </row>
    <row r="150" spans="2:11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pans="2:11" s="1" customFormat="1" ht="15" customHeight="1">
      <c r="B151" s="269"/>
      <c r="C151" s="296" t="s">
        <v>578</v>
      </c>
      <c r="D151" s="246"/>
      <c r="E151" s="246"/>
      <c r="F151" s="297" t="s">
        <v>575</v>
      </c>
      <c r="G151" s="246"/>
      <c r="H151" s="296" t="s">
        <v>615</v>
      </c>
      <c r="I151" s="296" t="s">
        <v>577</v>
      </c>
      <c r="J151" s="296">
        <v>120</v>
      </c>
      <c r="K151" s="292"/>
    </row>
    <row r="152" spans="2:11" s="1" customFormat="1" ht="15" customHeight="1">
      <c r="B152" s="269"/>
      <c r="C152" s="296" t="s">
        <v>624</v>
      </c>
      <c r="D152" s="246"/>
      <c r="E152" s="246"/>
      <c r="F152" s="297" t="s">
        <v>575</v>
      </c>
      <c r="G152" s="246"/>
      <c r="H152" s="296" t="s">
        <v>635</v>
      </c>
      <c r="I152" s="296" t="s">
        <v>577</v>
      </c>
      <c r="J152" s="296" t="s">
        <v>626</v>
      </c>
      <c r="K152" s="292"/>
    </row>
    <row r="153" spans="2:11" s="1" customFormat="1" ht="15" customHeight="1">
      <c r="B153" s="269"/>
      <c r="C153" s="296" t="s">
        <v>523</v>
      </c>
      <c r="D153" s="246"/>
      <c r="E153" s="246"/>
      <c r="F153" s="297" t="s">
        <v>575</v>
      </c>
      <c r="G153" s="246"/>
      <c r="H153" s="296" t="s">
        <v>636</v>
      </c>
      <c r="I153" s="296" t="s">
        <v>577</v>
      </c>
      <c r="J153" s="296" t="s">
        <v>626</v>
      </c>
      <c r="K153" s="292"/>
    </row>
    <row r="154" spans="2:11" s="1" customFormat="1" ht="15" customHeight="1">
      <c r="B154" s="269"/>
      <c r="C154" s="296" t="s">
        <v>580</v>
      </c>
      <c r="D154" s="246"/>
      <c r="E154" s="246"/>
      <c r="F154" s="297" t="s">
        <v>581</v>
      </c>
      <c r="G154" s="246"/>
      <c r="H154" s="296" t="s">
        <v>615</v>
      </c>
      <c r="I154" s="296" t="s">
        <v>577</v>
      </c>
      <c r="J154" s="296">
        <v>50</v>
      </c>
      <c r="K154" s="292"/>
    </row>
    <row r="155" spans="2:11" s="1" customFormat="1" ht="15" customHeight="1">
      <c r="B155" s="269"/>
      <c r="C155" s="296" t="s">
        <v>583</v>
      </c>
      <c r="D155" s="246"/>
      <c r="E155" s="246"/>
      <c r="F155" s="297" t="s">
        <v>575</v>
      </c>
      <c r="G155" s="246"/>
      <c r="H155" s="296" t="s">
        <v>615</v>
      </c>
      <c r="I155" s="296" t="s">
        <v>585</v>
      </c>
      <c r="J155" s="296"/>
      <c r="K155" s="292"/>
    </row>
    <row r="156" spans="2:11" s="1" customFormat="1" ht="15" customHeight="1">
      <c r="B156" s="269"/>
      <c r="C156" s="296" t="s">
        <v>594</v>
      </c>
      <c r="D156" s="246"/>
      <c r="E156" s="246"/>
      <c r="F156" s="297" t="s">
        <v>581</v>
      </c>
      <c r="G156" s="246"/>
      <c r="H156" s="296" t="s">
        <v>615</v>
      </c>
      <c r="I156" s="296" t="s">
        <v>577</v>
      </c>
      <c r="J156" s="296">
        <v>50</v>
      </c>
      <c r="K156" s="292"/>
    </row>
    <row r="157" spans="2:11" s="1" customFormat="1" ht="15" customHeight="1">
      <c r="B157" s="269"/>
      <c r="C157" s="296" t="s">
        <v>602</v>
      </c>
      <c r="D157" s="246"/>
      <c r="E157" s="246"/>
      <c r="F157" s="297" t="s">
        <v>581</v>
      </c>
      <c r="G157" s="246"/>
      <c r="H157" s="296" t="s">
        <v>615</v>
      </c>
      <c r="I157" s="296" t="s">
        <v>577</v>
      </c>
      <c r="J157" s="296">
        <v>50</v>
      </c>
      <c r="K157" s="292"/>
    </row>
    <row r="158" spans="2:11" s="1" customFormat="1" ht="15" customHeight="1">
      <c r="B158" s="269"/>
      <c r="C158" s="296" t="s">
        <v>600</v>
      </c>
      <c r="D158" s="246"/>
      <c r="E158" s="246"/>
      <c r="F158" s="297" t="s">
        <v>581</v>
      </c>
      <c r="G158" s="246"/>
      <c r="H158" s="296" t="s">
        <v>615</v>
      </c>
      <c r="I158" s="296" t="s">
        <v>577</v>
      </c>
      <c r="J158" s="296">
        <v>50</v>
      </c>
      <c r="K158" s="292"/>
    </row>
    <row r="159" spans="2:11" s="1" customFormat="1" ht="15" customHeight="1">
      <c r="B159" s="269"/>
      <c r="C159" s="296" t="s">
        <v>82</v>
      </c>
      <c r="D159" s="246"/>
      <c r="E159" s="246"/>
      <c r="F159" s="297" t="s">
        <v>575</v>
      </c>
      <c r="G159" s="246"/>
      <c r="H159" s="296" t="s">
        <v>637</v>
      </c>
      <c r="I159" s="296" t="s">
        <v>577</v>
      </c>
      <c r="J159" s="296" t="s">
        <v>638</v>
      </c>
      <c r="K159" s="292"/>
    </row>
    <row r="160" spans="2:11" s="1" customFormat="1" ht="15" customHeight="1">
      <c r="B160" s="269"/>
      <c r="C160" s="296" t="s">
        <v>639</v>
      </c>
      <c r="D160" s="246"/>
      <c r="E160" s="246"/>
      <c r="F160" s="297" t="s">
        <v>575</v>
      </c>
      <c r="G160" s="246"/>
      <c r="H160" s="296" t="s">
        <v>640</v>
      </c>
      <c r="I160" s="296" t="s">
        <v>610</v>
      </c>
      <c r="J160" s="296"/>
      <c r="K160" s="292"/>
    </row>
    <row r="161" spans="2:11" s="1" customFormat="1" ht="15" customHeight="1">
      <c r="B161" s="298"/>
      <c r="C161" s="278"/>
      <c r="D161" s="278"/>
      <c r="E161" s="278"/>
      <c r="F161" s="278"/>
      <c r="G161" s="278"/>
      <c r="H161" s="278"/>
      <c r="I161" s="278"/>
      <c r="J161" s="278"/>
      <c r="K161" s="299"/>
    </row>
    <row r="162" spans="2:11" s="1" customFormat="1" ht="18.75" customHeight="1">
      <c r="B162" s="280"/>
      <c r="C162" s="290"/>
      <c r="D162" s="290"/>
      <c r="E162" s="290"/>
      <c r="F162" s="300"/>
      <c r="G162" s="290"/>
      <c r="H162" s="290"/>
      <c r="I162" s="290"/>
      <c r="J162" s="290"/>
      <c r="K162" s="280"/>
    </row>
    <row r="163" spans="2:11" s="1" customFormat="1" ht="18.75" customHeight="1">
      <c r="B163" s="253"/>
      <c r="C163" s="253"/>
      <c r="D163" s="253"/>
      <c r="E163" s="253"/>
      <c r="F163" s="253"/>
      <c r="G163" s="253"/>
      <c r="H163" s="253"/>
      <c r="I163" s="253"/>
      <c r="J163" s="253"/>
      <c r="K163" s="253"/>
    </row>
    <row r="164" spans="2:11" s="1" customFormat="1" ht="7.5" customHeight="1">
      <c r="B164" s="235"/>
      <c r="C164" s="236"/>
      <c r="D164" s="236"/>
      <c r="E164" s="236"/>
      <c r="F164" s="236"/>
      <c r="G164" s="236"/>
      <c r="H164" s="236"/>
      <c r="I164" s="236"/>
      <c r="J164" s="236"/>
      <c r="K164" s="237"/>
    </row>
    <row r="165" spans="2:11" s="1" customFormat="1" ht="45" customHeight="1">
      <c r="B165" s="238"/>
      <c r="C165" s="362" t="s">
        <v>641</v>
      </c>
      <c r="D165" s="362"/>
      <c r="E165" s="362"/>
      <c r="F165" s="362"/>
      <c r="G165" s="362"/>
      <c r="H165" s="362"/>
      <c r="I165" s="362"/>
      <c r="J165" s="362"/>
      <c r="K165" s="239"/>
    </row>
    <row r="166" spans="2:11" s="1" customFormat="1" ht="17.25" customHeight="1">
      <c r="B166" s="238"/>
      <c r="C166" s="259" t="s">
        <v>569</v>
      </c>
      <c r="D166" s="259"/>
      <c r="E166" s="259"/>
      <c r="F166" s="259" t="s">
        <v>570</v>
      </c>
      <c r="G166" s="301"/>
      <c r="H166" s="302" t="s">
        <v>54</v>
      </c>
      <c r="I166" s="302" t="s">
        <v>57</v>
      </c>
      <c r="J166" s="259" t="s">
        <v>571</v>
      </c>
      <c r="K166" s="239"/>
    </row>
    <row r="167" spans="2:11" s="1" customFormat="1" ht="17.25" customHeight="1">
      <c r="B167" s="240"/>
      <c r="C167" s="261" t="s">
        <v>572</v>
      </c>
      <c r="D167" s="261"/>
      <c r="E167" s="261"/>
      <c r="F167" s="262" t="s">
        <v>573</v>
      </c>
      <c r="G167" s="303"/>
      <c r="H167" s="304"/>
      <c r="I167" s="304"/>
      <c r="J167" s="261" t="s">
        <v>574</v>
      </c>
      <c r="K167" s="241"/>
    </row>
    <row r="168" spans="2:11" s="1" customFormat="1" ht="5.25" customHeight="1">
      <c r="B168" s="269"/>
      <c r="C168" s="264"/>
      <c r="D168" s="264"/>
      <c r="E168" s="264"/>
      <c r="F168" s="264"/>
      <c r="G168" s="265"/>
      <c r="H168" s="264"/>
      <c r="I168" s="264"/>
      <c r="J168" s="264"/>
      <c r="K168" s="292"/>
    </row>
    <row r="169" spans="2:11" s="1" customFormat="1" ht="15" customHeight="1">
      <c r="B169" s="269"/>
      <c r="C169" s="246" t="s">
        <v>578</v>
      </c>
      <c r="D169" s="246"/>
      <c r="E169" s="246"/>
      <c r="F169" s="267" t="s">
        <v>575</v>
      </c>
      <c r="G169" s="246"/>
      <c r="H169" s="246" t="s">
        <v>615</v>
      </c>
      <c r="I169" s="246" t="s">
        <v>577</v>
      </c>
      <c r="J169" s="246">
        <v>120</v>
      </c>
      <c r="K169" s="292"/>
    </row>
    <row r="170" spans="2:11" s="1" customFormat="1" ht="15" customHeight="1">
      <c r="B170" s="269"/>
      <c r="C170" s="246" t="s">
        <v>624</v>
      </c>
      <c r="D170" s="246"/>
      <c r="E170" s="246"/>
      <c r="F170" s="267" t="s">
        <v>575</v>
      </c>
      <c r="G170" s="246"/>
      <c r="H170" s="246" t="s">
        <v>625</v>
      </c>
      <c r="I170" s="246" t="s">
        <v>577</v>
      </c>
      <c r="J170" s="246" t="s">
        <v>626</v>
      </c>
      <c r="K170" s="292"/>
    </row>
    <row r="171" spans="2:11" s="1" customFormat="1" ht="15" customHeight="1">
      <c r="B171" s="269"/>
      <c r="C171" s="246" t="s">
        <v>523</v>
      </c>
      <c r="D171" s="246"/>
      <c r="E171" s="246"/>
      <c r="F171" s="267" t="s">
        <v>575</v>
      </c>
      <c r="G171" s="246"/>
      <c r="H171" s="246" t="s">
        <v>642</v>
      </c>
      <c r="I171" s="246" t="s">
        <v>577</v>
      </c>
      <c r="J171" s="246" t="s">
        <v>626</v>
      </c>
      <c r="K171" s="292"/>
    </row>
    <row r="172" spans="2:11" s="1" customFormat="1" ht="15" customHeight="1">
      <c r="B172" s="269"/>
      <c r="C172" s="246" t="s">
        <v>580</v>
      </c>
      <c r="D172" s="246"/>
      <c r="E172" s="246"/>
      <c r="F172" s="267" t="s">
        <v>581</v>
      </c>
      <c r="G172" s="246"/>
      <c r="H172" s="246" t="s">
        <v>642</v>
      </c>
      <c r="I172" s="246" t="s">
        <v>577</v>
      </c>
      <c r="J172" s="246">
        <v>50</v>
      </c>
      <c r="K172" s="292"/>
    </row>
    <row r="173" spans="2:11" s="1" customFormat="1" ht="15" customHeight="1">
      <c r="B173" s="269"/>
      <c r="C173" s="246" t="s">
        <v>583</v>
      </c>
      <c r="D173" s="246"/>
      <c r="E173" s="246"/>
      <c r="F173" s="267" t="s">
        <v>575</v>
      </c>
      <c r="G173" s="246"/>
      <c r="H173" s="246" t="s">
        <v>642</v>
      </c>
      <c r="I173" s="246" t="s">
        <v>585</v>
      </c>
      <c r="J173" s="246"/>
      <c r="K173" s="292"/>
    </row>
    <row r="174" spans="2:11" s="1" customFormat="1" ht="15" customHeight="1">
      <c r="B174" s="269"/>
      <c r="C174" s="246" t="s">
        <v>594</v>
      </c>
      <c r="D174" s="246"/>
      <c r="E174" s="246"/>
      <c r="F174" s="267" t="s">
        <v>581</v>
      </c>
      <c r="G174" s="246"/>
      <c r="H174" s="246" t="s">
        <v>642</v>
      </c>
      <c r="I174" s="246" t="s">
        <v>577</v>
      </c>
      <c r="J174" s="246">
        <v>50</v>
      </c>
      <c r="K174" s="292"/>
    </row>
    <row r="175" spans="2:11" s="1" customFormat="1" ht="15" customHeight="1">
      <c r="B175" s="269"/>
      <c r="C175" s="246" t="s">
        <v>602</v>
      </c>
      <c r="D175" s="246"/>
      <c r="E175" s="246"/>
      <c r="F175" s="267" t="s">
        <v>581</v>
      </c>
      <c r="G175" s="246"/>
      <c r="H175" s="246" t="s">
        <v>642</v>
      </c>
      <c r="I175" s="246" t="s">
        <v>577</v>
      </c>
      <c r="J175" s="246">
        <v>50</v>
      </c>
      <c r="K175" s="292"/>
    </row>
    <row r="176" spans="2:11" s="1" customFormat="1" ht="15" customHeight="1">
      <c r="B176" s="269"/>
      <c r="C176" s="246" t="s">
        <v>600</v>
      </c>
      <c r="D176" s="246"/>
      <c r="E176" s="246"/>
      <c r="F176" s="267" t="s">
        <v>581</v>
      </c>
      <c r="G176" s="246"/>
      <c r="H176" s="246" t="s">
        <v>642</v>
      </c>
      <c r="I176" s="246" t="s">
        <v>577</v>
      </c>
      <c r="J176" s="246">
        <v>50</v>
      </c>
      <c r="K176" s="292"/>
    </row>
    <row r="177" spans="2:11" s="1" customFormat="1" ht="15" customHeight="1">
      <c r="B177" s="269"/>
      <c r="C177" s="246" t="s">
        <v>98</v>
      </c>
      <c r="D177" s="246"/>
      <c r="E177" s="246"/>
      <c r="F177" s="267" t="s">
        <v>575</v>
      </c>
      <c r="G177" s="246"/>
      <c r="H177" s="246" t="s">
        <v>643</v>
      </c>
      <c r="I177" s="246" t="s">
        <v>644</v>
      </c>
      <c r="J177" s="246"/>
      <c r="K177" s="292"/>
    </row>
    <row r="178" spans="2:11" s="1" customFormat="1" ht="15" customHeight="1">
      <c r="B178" s="269"/>
      <c r="C178" s="246" t="s">
        <v>57</v>
      </c>
      <c r="D178" s="246"/>
      <c r="E178" s="246"/>
      <c r="F178" s="267" t="s">
        <v>575</v>
      </c>
      <c r="G178" s="246"/>
      <c r="H178" s="246" t="s">
        <v>645</v>
      </c>
      <c r="I178" s="246" t="s">
        <v>646</v>
      </c>
      <c r="J178" s="246">
        <v>1</v>
      </c>
      <c r="K178" s="292"/>
    </row>
    <row r="179" spans="2:11" s="1" customFormat="1" ht="15" customHeight="1">
      <c r="B179" s="269"/>
      <c r="C179" s="246" t="s">
        <v>53</v>
      </c>
      <c r="D179" s="246"/>
      <c r="E179" s="246"/>
      <c r="F179" s="267" t="s">
        <v>575</v>
      </c>
      <c r="G179" s="246"/>
      <c r="H179" s="246" t="s">
        <v>647</v>
      </c>
      <c r="I179" s="246" t="s">
        <v>577</v>
      </c>
      <c r="J179" s="246">
        <v>20</v>
      </c>
      <c r="K179" s="292"/>
    </row>
    <row r="180" spans="2:11" s="1" customFormat="1" ht="15" customHeight="1">
      <c r="B180" s="269"/>
      <c r="C180" s="246" t="s">
        <v>54</v>
      </c>
      <c r="D180" s="246"/>
      <c r="E180" s="246"/>
      <c r="F180" s="267" t="s">
        <v>575</v>
      </c>
      <c r="G180" s="246"/>
      <c r="H180" s="246" t="s">
        <v>648</v>
      </c>
      <c r="I180" s="246" t="s">
        <v>577</v>
      </c>
      <c r="J180" s="246">
        <v>255</v>
      </c>
      <c r="K180" s="292"/>
    </row>
    <row r="181" spans="2:11" s="1" customFormat="1" ht="15" customHeight="1">
      <c r="B181" s="269"/>
      <c r="C181" s="246" t="s">
        <v>99</v>
      </c>
      <c r="D181" s="246"/>
      <c r="E181" s="246"/>
      <c r="F181" s="267" t="s">
        <v>575</v>
      </c>
      <c r="G181" s="246"/>
      <c r="H181" s="246" t="s">
        <v>539</v>
      </c>
      <c r="I181" s="246" t="s">
        <v>577</v>
      </c>
      <c r="J181" s="246">
        <v>10</v>
      </c>
      <c r="K181" s="292"/>
    </row>
    <row r="182" spans="2:11" s="1" customFormat="1" ht="15" customHeight="1">
      <c r="B182" s="269"/>
      <c r="C182" s="246" t="s">
        <v>100</v>
      </c>
      <c r="D182" s="246"/>
      <c r="E182" s="246"/>
      <c r="F182" s="267" t="s">
        <v>575</v>
      </c>
      <c r="G182" s="246"/>
      <c r="H182" s="246" t="s">
        <v>649</v>
      </c>
      <c r="I182" s="246" t="s">
        <v>610</v>
      </c>
      <c r="J182" s="246"/>
      <c r="K182" s="292"/>
    </row>
    <row r="183" spans="2:11" s="1" customFormat="1" ht="15" customHeight="1">
      <c r="B183" s="269"/>
      <c r="C183" s="246" t="s">
        <v>650</v>
      </c>
      <c r="D183" s="246"/>
      <c r="E183" s="246"/>
      <c r="F183" s="267" t="s">
        <v>575</v>
      </c>
      <c r="G183" s="246"/>
      <c r="H183" s="246" t="s">
        <v>651</v>
      </c>
      <c r="I183" s="246" t="s">
        <v>610</v>
      </c>
      <c r="J183" s="246"/>
      <c r="K183" s="292"/>
    </row>
    <row r="184" spans="2:11" s="1" customFormat="1" ht="15" customHeight="1">
      <c r="B184" s="269"/>
      <c r="C184" s="246" t="s">
        <v>639</v>
      </c>
      <c r="D184" s="246"/>
      <c r="E184" s="246"/>
      <c r="F184" s="267" t="s">
        <v>575</v>
      </c>
      <c r="G184" s="246"/>
      <c r="H184" s="246" t="s">
        <v>652</v>
      </c>
      <c r="I184" s="246" t="s">
        <v>610</v>
      </c>
      <c r="J184" s="246"/>
      <c r="K184" s="292"/>
    </row>
    <row r="185" spans="2:11" s="1" customFormat="1" ht="15" customHeight="1">
      <c r="B185" s="269"/>
      <c r="C185" s="246" t="s">
        <v>102</v>
      </c>
      <c r="D185" s="246"/>
      <c r="E185" s="246"/>
      <c r="F185" s="267" t="s">
        <v>581</v>
      </c>
      <c r="G185" s="246"/>
      <c r="H185" s="246" t="s">
        <v>653</v>
      </c>
      <c r="I185" s="246" t="s">
        <v>577</v>
      </c>
      <c r="J185" s="246">
        <v>50</v>
      </c>
      <c r="K185" s="292"/>
    </row>
    <row r="186" spans="2:11" s="1" customFormat="1" ht="15" customHeight="1">
      <c r="B186" s="269"/>
      <c r="C186" s="246" t="s">
        <v>654</v>
      </c>
      <c r="D186" s="246"/>
      <c r="E186" s="246"/>
      <c r="F186" s="267" t="s">
        <v>581</v>
      </c>
      <c r="G186" s="246"/>
      <c r="H186" s="246" t="s">
        <v>655</v>
      </c>
      <c r="I186" s="246" t="s">
        <v>656</v>
      </c>
      <c r="J186" s="246"/>
      <c r="K186" s="292"/>
    </row>
    <row r="187" spans="2:11" s="1" customFormat="1" ht="15" customHeight="1">
      <c r="B187" s="269"/>
      <c r="C187" s="246" t="s">
        <v>657</v>
      </c>
      <c r="D187" s="246"/>
      <c r="E187" s="246"/>
      <c r="F187" s="267" t="s">
        <v>581</v>
      </c>
      <c r="G187" s="246"/>
      <c r="H187" s="246" t="s">
        <v>658</v>
      </c>
      <c r="I187" s="246" t="s">
        <v>656</v>
      </c>
      <c r="J187" s="246"/>
      <c r="K187" s="292"/>
    </row>
    <row r="188" spans="2:11" s="1" customFormat="1" ht="15" customHeight="1">
      <c r="B188" s="269"/>
      <c r="C188" s="246" t="s">
        <v>659</v>
      </c>
      <c r="D188" s="246"/>
      <c r="E188" s="246"/>
      <c r="F188" s="267" t="s">
        <v>581</v>
      </c>
      <c r="G188" s="246"/>
      <c r="H188" s="246" t="s">
        <v>660</v>
      </c>
      <c r="I188" s="246" t="s">
        <v>656</v>
      </c>
      <c r="J188" s="246"/>
      <c r="K188" s="292"/>
    </row>
    <row r="189" spans="2:11" s="1" customFormat="1" ht="15" customHeight="1">
      <c r="B189" s="269"/>
      <c r="C189" s="305" t="s">
        <v>661</v>
      </c>
      <c r="D189" s="246"/>
      <c r="E189" s="246"/>
      <c r="F189" s="267" t="s">
        <v>581</v>
      </c>
      <c r="G189" s="246"/>
      <c r="H189" s="246" t="s">
        <v>662</v>
      </c>
      <c r="I189" s="246" t="s">
        <v>663</v>
      </c>
      <c r="J189" s="306" t="s">
        <v>664</v>
      </c>
      <c r="K189" s="292"/>
    </row>
    <row r="190" spans="2:11" s="1" customFormat="1" ht="15" customHeight="1">
      <c r="B190" s="269"/>
      <c r="C190" s="305" t="s">
        <v>42</v>
      </c>
      <c r="D190" s="246"/>
      <c r="E190" s="246"/>
      <c r="F190" s="267" t="s">
        <v>575</v>
      </c>
      <c r="G190" s="246"/>
      <c r="H190" s="243" t="s">
        <v>665</v>
      </c>
      <c r="I190" s="246" t="s">
        <v>666</v>
      </c>
      <c r="J190" s="246"/>
      <c r="K190" s="292"/>
    </row>
    <row r="191" spans="2:11" s="1" customFormat="1" ht="15" customHeight="1">
      <c r="B191" s="269"/>
      <c r="C191" s="305" t="s">
        <v>667</v>
      </c>
      <c r="D191" s="246"/>
      <c r="E191" s="246"/>
      <c r="F191" s="267" t="s">
        <v>575</v>
      </c>
      <c r="G191" s="246"/>
      <c r="H191" s="246" t="s">
        <v>668</v>
      </c>
      <c r="I191" s="246" t="s">
        <v>610</v>
      </c>
      <c r="J191" s="246"/>
      <c r="K191" s="292"/>
    </row>
    <row r="192" spans="2:11" s="1" customFormat="1" ht="15" customHeight="1">
      <c r="B192" s="269"/>
      <c r="C192" s="305" t="s">
        <v>669</v>
      </c>
      <c r="D192" s="246"/>
      <c r="E192" s="246"/>
      <c r="F192" s="267" t="s">
        <v>575</v>
      </c>
      <c r="G192" s="246"/>
      <c r="H192" s="246" t="s">
        <v>670</v>
      </c>
      <c r="I192" s="246" t="s">
        <v>610</v>
      </c>
      <c r="J192" s="246"/>
      <c r="K192" s="292"/>
    </row>
    <row r="193" spans="2:11" s="1" customFormat="1" ht="15" customHeight="1">
      <c r="B193" s="269"/>
      <c r="C193" s="305" t="s">
        <v>671</v>
      </c>
      <c r="D193" s="246"/>
      <c r="E193" s="246"/>
      <c r="F193" s="267" t="s">
        <v>581</v>
      </c>
      <c r="G193" s="246"/>
      <c r="H193" s="246" t="s">
        <v>672</v>
      </c>
      <c r="I193" s="246" t="s">
        <v>610</v>
      </c>
      <c r="J193" s="246"/>
      <c r="K193" s="292"/>
    </row>
    <row r="194" spans="2:11" s="1" customFormat="1" ht="15" customHeight="1">
      <c r="B194" s="298"/>
      <c r="C194" s="307"/>
      <c r="D194" s="278"/>
      <c r="E194" s="278"/>
      <c r="F194" s="278"/>
      <c r="G194" s="278"/>
      <c r="H194" s="278"/>
      <c r="I194" s="278"/>
      <c r="J194" s="278"/>
      <c r="K194" s="299"/>
    </row>
    <row r="195" spans="2:11" s="1" customFormat="1" ht="18.75" customHeight="1">
      <c r="B195" s="280"/>
      <c r="C195" s="290"/>
      <c r="D195" s="290"/>
      <c r="E195" s="290"/>
      <c r="F195" s="300"/>
      <c r="G195" s="290"/>
      <c r="H195" s="290"/>
      <c r="I195" s="290"/>
      <c r="J195" s="290"/>
      <c r="K195" s="280"/>
    </row>
    <row r="196" spans="2:11" s="1" customFormat="1" ht="18.75" customHeight="1">
      <c r="B196" s="280"/>
      <c r="C196" s="290"/>
      <c r="D196" s="290"/>
      <c r="E196" s="290"/>
      <c r="F196" s="300"/>
      <c r="G196" s="290"/>
      <c r="H196" s="290"/>
      <c r="I196" s="290"/>
      <c r="J196" s="290"/>
      <c r="K196" s="280"/>
    </row>
    <row r="197" spans="2:11" s="1" customFormat="1" ht="18.75" customHeight="1">
      <c r="B197" s="253"/>
      <c r="C197" s="253"/>
      <c r="D197" s="253"/>
      <c r="E197" s="253"/>
      <c r="F197" s="253"/>
      <c r="G197" s="253"/>
      <c r="H197" s="253"/>
      <c r="I197" s="253"/>
      <c r="J197" s="253"/>
      <c r="K197" s="253"/>
    </row>
    <row r="198" spans="2:11" s="1" customFormat="1" ht="13.5">
      <c r="B198" s="235"/>
      <c r="C198" s="236"/>
      <c r="D198" s="236"/>
      <c r="E198" s="236"/>
      <c r="F198" s="236"/>
      <c r="G198" s="236"/>
      <c r="H198" s="236"/>
      <c r="I198" s="236"/>
      <c r="J198" s="236"/>
      <c r="K198" s="237"/>
    </row>
    <row r="199" spans="2:11" s="1" customFormat="1" ht="21">
      <c r="B199" s="238"/>
      <c r="C199" s="362" t="s">
        <v>673</v>
      </c>
      <c r="D199" s="362"/>
      <c r="E199" s="362"/>
      <c r="F199" s="362"/>
      <c r="G199" s="362"/>
      <c r="H199" s="362"/>
      <c r="I199" s="362"/>
      <c r="J199" s="362"/>
      <c r="K199" s="239"/>
    </row>
    <row r="200" spans="2:11" s="1" customFormat="1" ht="25.5" customHeight="1">
      <c r="B200" s="238"/>
      <c r="C200" s="308" t="s">
        <v>674</v>
      </c>
      <c r="D200" s="308"/>
      <c r="E200" s="308"/>
      <c r="F200" s="308" t="s">
        <v>675</v>
      </c>
      <c r="G200" s="309"/>
      <c r="H200" s="363" t="s">
        <v>676</v>
      </c>
      <c r="I200" s="363"/>
      <c r="J200" s="363"/>
      <c r="K200" s="239"/>
    </row>
    <row r="201" spans="2:11" s="1" customFormat="1" ht="5.25" customHeight="1">
      <c r="B201" s="269"/>
      <c r="C201" s="264"/>
      <c r="D201" s="264"/>
      <c r="E201" s="264"/>
      <c r="F201" s="264"/>
      <c r="G201" s="290"/>
      <c r="H201" s="264"/>
      <c r="I201" s="264"/>
      <c r="J201" s="264"/>
      <c r="K201" s="292"/>
    </row>
    <row r="202" spans="2:11" s="1" customFormat="1" ht="15" customHeight="1">
      <c r="B202" s="269"/>
      <c r="C202" s="246" t="s">
        <v>666</v>
      </c>
      <c r="D202" s="246"/>
      <c r="E202" s="246"/>
      <c r="F202" s="267" t="s">
        <v>43</v>
      </c>
      <c r="G202" s="246"/>
      <c r="H202" s="364" t="s">
        <v>677</v>
      </c>
      <c r="I202" s="364"/>
      <c r="J202" s="364"/>
      <c r="K202" s="292"/>
    </row>
    <row r="203" spans="2:11" s="1" customFormat="1" ht="15" customHeight="1">
      <c r="B203" s="269"/>
      <c r="C203" s="246"/>
      <c r="D203" s="246"/>
      <c r="E203" s="246"/>
      <c r="F203" s="267" t="s">
        <v>44</v>
      </c>
      <c r="G203" s="246"/>
      <c r="H203" s="364" t="s">
        <v>678</v>
      </c>
      <c r="I203" s="364"/>
      <c r="J203" s="364"/>
      <c r="K203" s="292"/>
    </row>
    <row r="204" spans="2:11" s="1" customFormat="1" ht="15" customHeight="1">
      <c r="B204" s="269"/>
      <c r="C204" s="246"/>
      <c r="D204" s="246"/>
      <c r="E204" s="246"/>
      <c r="F204" s="267" t="s">
        <v>47</v>
      </c>
      <c r="G204" s="246"/>
      <c r="H204" s="364" t="s">
        <v>679</v>
      </c>
      <c r="I204" s="364"/>
      <c r="J204" s="364"/>
      <c r="K204" s="292"/>
    </row>
    <row r="205" spans="2:11" s="1" customFormat="1" ht="15" customHeight="1">
      <c r="B205" s="269"/>
      <c r="C205" s="246"/>
      <c r="D205" s="246"/>
      <c r="E205" s="246"/>
      <c r="F205" s="267" t="s">
        <v>45</v>
      </c>
      <c r="G205" s="246"/>
      <c r="H205" s="364" t="s">
        <v>680</v>
      </c>
      <c r="I205" s="364"/>
      <c r="J205" s="364"/>
      <c r="K205" s="292"/>
    </row>
    <row r="206" spans="2:11" s="1" customFormat="1" ht="15" customHeight="1">
      <c r="B206" s="269"/>
      <c r="C206" s="246"/>
      <c r="D206" s="246"/>
      <c r="E206" s="246"/>
      <c r="F206" s="267" t="s">
        <v>46</v>
      </c>
      <c r="G206" s="246"/>
      <c r="H206" s="364" t="s">
        <v>681</v>
      </c>
      <c r="I206" s="364"/>
      <c r="J206" s="364"/>
      <c r="K206" s="292"/>
    </row>
    <row r="207" spans="2:11" s="1" customFormat="1" ht="15" customHeight="1">
      <c r="B207" s="269"/>
      <c r="C207" s="246"/>
      <c r="D207" s="246"/>
      <c r="E207" s="246"/>
      <c r="F207" s="267"/>
      <c r="G207" s="246"/>
      <c r="H207" s="246"/>
      <c r="I207" s="246"/>
      <c r="J207" s="246"/>
      <c r="K207" s="292"/>
    </row>
    <row r="208" spans="2:11" s="1" customFormat="1" ht="15" customHeight="1">
      <c r="B208" s="269"/>
      <c r="C208" s="246" t="s">
        <v>622</v>
      </c>
      <c r="D208" s="246"/>
      <c r="E208" s="246"/>
      <c r="F208" s="267" t="s">
        <v>76</v>
      </c>
      <c r="G208" s="246"/>
      <c r="H208" s="364" t="s">
        <v>682</v>
      </c>
      <c r="I208" s="364"/>
      <c r="J208" s="364"/>
      <c r="K208" s="292"/>
    </row>
    <row r="209" spans="2:11" s="1" customFormat="1" ht="15" customHeight="1">
      <c r="B209" s="269"/>
      <c r="C209" s="246"/>
      <c r="D209" s="246"/>
      <c r="E209" s="246"/>
      <c r="F209" s="267" t="s">
        <v>517</v>
      </c>
      <c r="G209" s="246"/>
      <c r="H209" s="364" t="s">
        <v>518</v>
      </c>
      <c r="I209" s="364"/>
      <c r="J209" s="364"/>
      <c r="K209" s="292"/>
    </row>
    <row r="210" spans="2:11" s="1" customFormat="1" ht="15" customHeight="1">
      <c r="B210" s="269"/>
      <c r="C210" s="246"/>
      <c r="D210" s="246"/>
      <c r="E210" s="246"/>
      <c r="F210" s="267" t="s">
        <v>515</v>
      </c>
      <c r="G210" s="246"/>
      <c r="H210" s="364" t="s">
        <v>683</v>
      </c>
      <c r="I210" s="364"/>
      <c r="J210" s="364"/>
      <c r="K210" s="292"/>
    </row>
    <row r="211" spans="2:11" s="1" customFormat="1" ht="15" customHeight="1">
      <c r="B211" s="310"/>
      <c r="C211" s="246"/>
      <c r="D211" s="246"/>
      <c r="E211" s="246"/>
      <c r="F211" s="267" t="s">
        <v>519</v>
      </c>
      <c r="G211" s="305"/>
      <c r="H211" s="365" t="s">
        <v>520</v>
      </c>
      <c r="I211" s="365"/>
      <c r="J211" s="365"/>
      <c r="K211" s="311"/>
    </row>
    <row r="212" spans="2:11" s="1" customFormat="1" ht="15" customHeight="1">
      <c r="B212" s="310"/>
      <c r="C212" s="246"/>
      <c r="D212" s="246"/>
      <c r="E212" s="246"/>
      <c r="F212" s="267" t="s">
        <v>521</v>
      </c>
      <c r="G212" s="305"/>
      <c r="H212" s="365" t="s">
        <v>497</v>
      </c>
      <c r="I212" s="365"/>
      <c r="J212" s="365"/>
      <c r="K212" s="311"/>
    </row>
    <row r="213" spans="2:11" s="1" customFormat="1" ht="15" customHeight="1">
      <c r="B213" s="310"/>
      <c r="C213" s="246"/>
      <c r="D213" s="246"/>
      <c r="E213" s="246"/>
      <c r="F213" s="267"/>
      <c r="G213" s="305"/>
      <c r="H213" s="296"/>
      <c r="I213" s="296"/>
      <c r="J213" s="296"/>
      <c r="K213" s="311"/>
    </row>
    <row r="214" spans="2:11" s="1" customFormat="1" ht="15" customHeight="1">
      <c r="B214" s="310"/>
      <c r="C214" s="246" t="s">
        <v>646</v>
      </c>
      <c r="D214" s="246"/>
      <c r="E214" s="246"/>
      <c r="F214" s="267">
        <v>1</v>
      </c>
      <c r="G214" s="305"/>
      <c r="H214" s="365" t="s">
        <v>684</v>
      </c>
      <c r="I214" s="365"/>
      <c r="J214" s="365"/>
      <c r="K214" s="311"/>
    </row>
    <row r="215" spans="2:11" s="1" customFormat="1" ht="15" customHeight="1">
      <c r="B215" s="310"/>
      <c r="C215" s="246"/>
      <c r="D215" s="246"/>
      <c r="E215" s="246"/>
      <c r="F215" s="267">
        <v>2</v>
      </c>
      <c r="G215" s="305"/>
      <c r="H215" s="365" t="s">
        <v>685</v>
      </c>
      <c r="I215" s="365"/>
      <c r="J215" s="365"/>
      <c r="K215" s="311"/>
    </row>
    <row r="216" spans="2:11" s="1" customFormat="1" ht="15" customHeight="1">
      <c r="B216" s="310"/>
      <c r="C216" s="246"/>
      <c r="D216" s="246"/>
      <c r="E216" s="246"/>
      <c r="F216" s="267">
        <v>3</v>
      </c>
      <c r="G216" s="305"/>
      <c r="H216" s="365" t="s">
        <v>686</v>
      </c>
      <c r="I216" s="365"/>
      <c r="J216" s="365"/>
      <c r="K216" s="311"/>
    </row>
    <row r="217" spans="2:11" s="1" customFormat="1" ht="15" customHeight="1">
      <c r="B217" s="310"/>
      <c r="C217" s="246"/>
      <c r="D217" s="246"/>
      <c r="E217" s="246"/>
      <c r="F217" s="267">
        <v>4</v>
      </c>
      <c r="G217" s="305"/>
      <c r="H217" s="365" t="s">
        <v>687</v>
      </c>
      <c r="I217" s="365"/>
      <c r="J217" s="365"/>
      <c r="K217" s="311"/>
    </row>
    <row r="218" spans="2:11" s="1" customFormat="1" ht="12.75" customHeight="1">
      <c r="B218" s="312"/>
      <c r="C218" s="313"/>
      <c r="D218" s="313"/>
      <c r="E218" s="313"/>
      <c r="F218" s="313"/>
      <c r="G218" s="313"/>
      <c r="H218" s="313"/>
      <c r="I218" s="313"/>
      <c r="J218" s="313"/>
      <c r="K218" s="31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00 - Železniční - Jarní z...</vt:lpstr>
      <vt:lpstr>Pokyny pro vyplnění</vt:lpstr>
      <vt:lpstr>'00 - Železniční - Jarní z...'!Názvy_tisku</vt:lpstr>
      <vt:lpstr>'Rekapitulace stavby'!Názvy_tisku</vt:lpstr>
      <vt:lpstr>'00 - Železniční - Jarní z...'!Oblast_tisku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DESKTOP-473U3HR\Michal</dc:creator>
  <cp:lastModifiedBy>Michal</cp:lastModifiedBy>
  <dcterms:created xsi:type="dcterms:W3CDTF">2022-01-17T13:59:06Z</dcterms:created>
  <dcterms:modified xsi:type="dcterms:W3CDTF">2022-01-17T14:00:25Z</dcterms:modified>
</cp:coreProperties>
</file>